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CC79BAA4-516B-418E-A666-C398979CDA0C}" xr6:coauthVersionLast="47" xr6:coauthVersionMax="47" xr10:uidLastSave="{00000000-0000-0000-0000-000000000000}"/>
  <bookViews>
    <workbookView xWindow="28680" yWindow="-120" windowWidth="29040" windowHeight="15720" activeTab="1" xr2:uid="{5C75F025-042B-4222-972F-4ECD1346A7C7}"/>
  </bookViews>
  <sheets>
    <sheet name="SubSector Analysis" sheetId="3" r:id="rId1"/>
    <sheet name="Nifty 750 Analysis" sheetId="2" r:id="rId2"/>
    <sheet name="Price_Filter_26_11_2024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" i="2" l="1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B28" i="3" l="1"/>
  <c r="C28" i="3" s="1"/>
  <c r="V28" i="3"/>
  <c r="B41" i="3"/>
  <c r="K41" i="3" s="1"/>
  <c r="C41" i="3"/>
  <c r="D41" i="3"/>
  <c r="F41" i="3"/>
  <c r="G41" i="3"/>
  <c r="H41" i="3"/>
  <c r="I41" i="3"/>
  <c r="J41" i="3"/>
  <c r="L41" i="3"/>
  <c r="M41" i="3"/>
  <c r="N41" i="3"/>
  <c r="O41" i="3"/>
  <c r="P41" i="3"/>
  <c r="Q41" i="3"/>
  <c r="R41" i="3"/>
  <c r="S41" i="3"/>
  <c r="T41" i="3"/>
  <c r="U41" i="3"/>
  <c r="V41" i="3"/>
  <c r="B64" i="3"/>
  <c r="L64" i="3" s="1"/>
  <c r="C64" i="3"/>
  <c r="D64" i="3"/>
  <c r="F64" i="3"/>
  <c r="H64" i="3"/>
  <c r="I64" i="3"/>
  <c r="K64" i="3"/>
  <c r="N64" i="3"/>
  <c r="O64" i="3"/>
  <c r="P64" i="3"/>
  <c r="Q64" i="3"/>
  <c r="R64" i="3"/>
  <c r="S64" i="3"/>
  <c r="T64" i="3"/>
  <c r="U64" i="3"/>
  <c r="B22" i="3"/>
  <c r="B17" i="3"/>
  <c r="J17" i="3" s="1"/>
  <c r="C17" i="3"/>
  <c r="D17" i="3"/>
  <c r="E17" i="3"/>
  <c r="F17" i="3"/>
  <c r="G17" i="3"/>
  <c r="I17" i="3"/>
  <c r="K17" i="3"/>
  <c r="M17" i="3"/>
  <c r="N17" i="3"/>
  <c r="O17" i="3"/>
  <c r="P17" i="3"/>
  <c r="Q17" i="3"/>
  <c r="R17" i="3"/>
  <c r="S17" i="3"/>
  <c r="U17" i="3"/>
  <c r="B72" i="3"/>
  <c r="R72" i="3" s="1"/>
  <c r="B31" i="3"/>
  <c r="H31" i="3" s="1"/>
  <c r="E31" i="3"/>
  <c r="N31" i="3"/>
  <c r="Q31" i="3"/>
  <c r="B50" i="3"/>
  <c r="G50" i="3" s="1"/>
  <c r="C50" i="3"/>
  <c r="D50" i="3"/>
  <c r="F50" i="3"/>
  <c r="M50" i="3"/>
  <c r="N50" i="3"/>
  <c r="O50" i="3"/>
  <c r="P50" i="3"/>
  <c r="R50" i="3"/>
  <c r="T50" i="3"/>
  <c r="V50" i="3"/>
  <c r="B5" i="3"/>
  <c r="F5" i="3" s="1"/>
  <c r="E5" i="3"/>
  <c r="L5" i="3"/>
  <c r="O5" i="3"/>
  <c r="Q5" i="3"/>
  <c r="S5" i="3"/>
  <c r="B38" i="3"/>
  <c r="N38" i="3" s="1"/>
  <c r="B51" i="3"/>
  <c r="H51" i="3" s="1"/>
  <c r="C51" i="3"/>
  <c r="D51" i="3"/>
  <c r="E51" i="3"/>
  <c r="F51" i="3"/>
  <c r="G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B18" i="3"/>
  <c r="C18" i="3" s="1"/>
  <c r="H18" i="3"/>
  <c r="B52" i="3"/>
  <c r="F52" i="3" s="1"/>
  <c r="E52" i="3"/>
  <c r="G52" i="3"/>
  <c r="K52" i="3"/>
  <c r="M52" i="3"/>
  <c r="P52" i="3"/>
  <c r="R52" i="3"/>
  <c r="S52" i="3"/>
  <c r="U52" i="3"/>
  <c r="V52" i="3"/>
  <c r="B14" i="3"/>
  <c r="M14" i="3" s="1"/>
  <c r="F14" i="3"/>
  <c r="G14" i="3"/>
  <c r="J14" i="3"/>
  <c r="K14" i="3"/>
  <c r="L14" i="3"/>
  <c r="N14" i="3"/>
  <c r="O14" i="3"/>
  <c r="R14" i="3"/>
  <c r="S14" i="3"/>
  <c r="U14" i="3"/>
  <c r="V14" i="3"/>
  <c r="B53" i="3"/>
  <c r="L53" i="3" s="1"/>
  <c r="C53" i="3"/>
  <c r="D53" i="3"/>
  <c r="E53" i="3"/>
  <c r="F53" i="3"/>
  <c r="G53" i="3"/>
  <c r="H53" i="3"/>
  <c r="I53" i="3"/>
  <c r="J53" i="3"/>
  <c r="K53" i="3"/>
  <c r="M53" i="3"/>
  <c r="N53" i="3"/>
  <c r="O53" i="3"/>
  <c r="P53" i="3"/>
  <c r="Q53" i="3"/>
  <c r="R53" i="3"/>
  <c r="S53" i="3"/>
  <c r="T53" i="3"/>
  <c r="U53" i="3"/>
  <c r="V53" i="3"/>
  <c r="B15" i="3"/>
  <c r="K15" i="3" s="1"/>
  <c r="E15" i="3"/>
  <c r="I15" i="3"/>
  <c r="L15" i="3"/>
  <c r="Q15" i="3"/>
  <c r="R15" i="3"/>
  <c r="T15" i="3"/>
  <c r="U15" i="3"/>
  <c r="B6" i="3"/>
  <c r="J6" i="3" s="1"/>
  <c r="D6" i="3"/>
  <c r="E6" i="3"/>
  <c r="G6" i="3"/>
  <c r="H6" i="3"/>
  <c r="K6" i="3"/>
  <c r="N6" i="3"/>
  <c r="P6" i="3"/>
  <c r="Q6" i="3"/>
  <c r="S6" i="3"/>
  <c r="T6" i="3"/>
  <c r="B26" i="3"/>
  <c r="I26" i="3" s="1"/>
  <c r="D26" i="3"/>
  <c r="H26" i="3"/>
  <c r="J26" i="3"/>
  <c r="N26" i="3"/>
  <c r="O26" i="3"/>
  <c r="P26" i="3"/>
  <c r="R26" i="3"/>
  <c r="T26" i="3"/>
  <c r="V26" i="3"/>
  <c r="B20" i="3"/>
  <c r="C20" i="3" s="1"/>
  <c r="F20" i="3"/>
  <c r="U20" i="3"/>
  <c r="B69" i="3"/>
  <c r="H69" i="3" s="1"/>
  <c r="D69" i="3"/>
  <c r="E69" i="3"/>
  <c r="M69" i="3"/>
  <c r="N69" i="3"/>
  <c r="P69" i="3"/>
  <c r="B27" i="3"/>
  <c r="H27" i="3" s="1"/>
  <c r="F27" i="3"/>
  <c r="L27" i="3"/>
  <c r="O27" i="3"/>
  <c r="R27" i="3"/>
  <c r="S27" i="3"/>
  <c r="B106" i="3"/>
  <c r="K106" i="3" s="1"/>
  <c r="C106" i="3"/>
  <c r="F106" i="3"/>
  <c r="N106" i="3"/>
  <c r="O106" i="3"/>
  <c r="B40" i="3"/>
  <c r="E40" i="3" s="1"/>
  <c r="H40" i="3"/>
  <c r="B34" i="3"/>
  <c r="C34" i="3" s="1"/>
  <c r="F34" i="3"/>
  <c r="G34" i="3"/>
  <c r="J34" i="3"/>
  <c r="L34" i="3"/>
  <c r="O34" i="3"/>
  <c r="P34" i="3"/>
  <c r="R34" i="3"/>
  <c r="S34" i="3"/>
  <c r="V34" i="3"/>
  <c r="B19" i="3"/>
  <c r="D19" i="3" s="1"/>
  <c r="E19" i="3"/>
  <c r="F19" i="3"/>
  <c r="N19" i="3"/>
  <c r="R19" i="3"/>
  <c r="U19" i="3"/>
  <c r="B59" i="3"/>
  <c r="B32" i="3"/>
  <c r="E32" i="3" s="1"/>
  <c r="C32" i="3"/>
  <c r="J32" i="3"/>
  <c r="P32" i="3"/>
  <c r="R32" i="3"/>
  <c r="B3" i="3"/>
  <c r="C3" i="3" s="1"/>
  <c r="F3" i="3"/>
  <c r="Q3" i="3"/>
  <c r="B45" i="3"/>
  <c r="D45" i="3" s="1"/>
  <c r="M45" i="3"/>
  <c r="B30" i="3"/>
  <c r="E30" i="3" s="1"/>
  <c r="C30" i="3"/>
  <c r="D30" i="3"/>
  <c r="F30" i="3"/>
  <c r="H30" i="3"/>
  <c r="I30" i="3"/>
  <c r="J30" i="3"/>
  <c r="K30" i="3"/>
  <c r="M30" i="3"/>
  <c r="N30" i="3"/>
  <c r="O30" i="3"/>
  <c r="P30" i="3"/>
  <c r="R30" i="3"/>
  <c r="S30" i="3"/>
  <c r="T30" i="3"/>
  <c r="U30" i="3"/>
  <c r="V30" i="3"/>
  <c r="B7" i="3"/>
  <c r="B24" i="3"/>
  <c r="D24" i="3" s="1"/>
  <c r="E24" i="3"/>
  <c r="H24" i="3"/>
  <c r="J24" i="3"/>
  <c r="M24" i="3"/>
  <c r="Q24" i="3"/>
  <c r="B46" i="3"/>
  <c r="H46" i="3" s="1"/>
  <c r="D46" i="3"/>
  <c r="E46" i="3"/>
  <c r="F46" i="3"/>
  <c r="G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B11" i="3"/>
  <c r="H11" i="3" s="1"/>
  <c r="C11" i="3"/>
  <c r="F11" i="3"/>
  <c r="B8" i="3"/>
  <c r="G8" i="3" s="1"/>
  <c r="E8" i="3"/>
  <c r="J8" i="3"/>
  <c r="N8" i="3"/>
  <c r="T8" i="3"/>
  <c r="B62" i="3"/>
  <c r="C62" i="3" s="1"/>
  <c r="D62" i="3"/>
  <c r="L62" i="3"/>
  <c r="M62" i="3"/>
  <c r="S62" i="3"/>
  <c r="U62" i="3"/>
  <c r="B56" i="3"/>
  <c r="D56" i="3" s="1"/>
  <c r="C56" i="3"/>
  <c r="E56" i="3"/>
  <c r="F56" i="3"/>
  <c r="H56" i="3"/>
  <c r="I56" i="3"/>
  <c r="K56" i="3"/>
  <c r="L56" i="3"/>
  <c r="M56" i="3"/>
  <c r="N56" i="3"/>
  <c r="O56" i="3"/>
  <c r="Q56" i="3"/>
  <c r="R56" i="3"/>
  <c r="T56" i="3"/>
  <c r="U56" i="3"/>
  <c r="B16" i="3"/>
  <c r="G16" i="3" s="1"/>
  <c r="B57" i="3"/>
  <c r="E57" i="3" s="1"/>
  <c r="C57" i="3"/>
  <c r="D57" i="3"/>
  <c r="I57" i="3"/>
  <c r="J57" i="3"/>
  <c r="K57" i="3"/>
  <c r="L57" i="3"/>
  <c r="N57" i="3"/>
  <c r="O57" i="3"/>
  <c r="P57" i="3"/>
  <c r="R57" i="3"/>
  <c r="S57" i="3"/>
  <c r="B25" i="3"/>
  <c r="C25" i="3" s="1"/>
  <c r="U25" i="3"/>
  <c r="B4" i="3"/>
  <c r="G4" i="3"/>
  <c r="B80" i="3"/>
  <c r="E80" i="3" s="1"/>
  <c r="D80" i="3"/>
  <c r="F80" i="3"/>
  <c r="J80" i="3"/>
  <c r="K80" i="3"/>
  <c r="L80" i="3"/>
  <c r="O80" i="3"/>
  <c r="R80" i="3"/>
  <c r="S80" i="3"/>
  <c r="B21" i="3"/>
  <c r="C21" i="3" s="1"/>
  <c r="F21" i="3"/>
  <c r="Q21" i="3"/>
  <c r="B54" i="3"/>
  <c r="D54" i="3" s="1"/>
  <c r="M54" i="3"/>
  <c r="B109" i="3"/>
  <c r="L109" i="3" s="1"/>
  <c r="D109" i="3"/>
  <c r="E109" i="3"/>
  <c r="I109" i="3"/>
  <c r="J109" i="3"/>
  <c r="K109" i="3"/>
  <c r="N109" i="3"/>
  <c r="P109" i="3"/>
  <c r="Q109" i="3"/>
  <c r="U109" i="3"/>
  <c r="V109" i="3"/>
  <c r="B60" i="3"/>
  <c r="K60" i="3"/>
  <c r="Q60" i="3"/>
  <c r="R60" i="3"/>
  <c r="B81" i="3"/>
  <c r="O81" i="3" s="1"/>
  <c r="D81" i="3"/>
  <c r="E81" i="3"/>
  <c r="K81" i="3"/>
  <c r="M81" i="3"/>
  <c r="N81" i="3"/>
  <c r="Q81" i="3"/>
  <c r="T81" i="3"/>
  <c r="V81" i="3"/>
  <c r="B43" i="3"/>
  <c r="G43" i="3" s="1"/>
  <c r="C43" i="3"/>
  <c r="D43" i="3"/>
  <c r="F43" i="3"/>
  <c r="J43" i="3"/>
  <c r="N43" i="3"/>
  <c r="R43" i="3"/>
  <c r="S43" i="3"/>
  <c r="U43" i="3"/>
  <c r="V43" i="3"/>
  <c r="B76" i="3"/>
  <c r="H76" i="3" s="1"/>
  <c r="C76" i="3"/>
  <c r="L76" i="3"/>
  <c r="M76" i="3"/>
  <c r="U76" i="3"/>
  <c r="B71" i="3"/>
  <c r="B65" i="3"/>
  <c r="I65" i="3"/>
  <c r="O65" i="3"/>
  <c r="B44" i="3"/>
  <c r="C44" i="3" s="1"/>
  <c r="I44" i="3"/>
  <c r="Q44" i="3"/>
  <c r="B63" i="3"/>
  <c r="F63" i="3" s="1"/>
  <c r="D63" i="3"/>
  <c r="E63" i="3"/>
  <c r="J63" i="3"/>
  <c r="K63" i="3"/>
  <c r="L63" i="3"/>
  <c r="R63" i="3"/>
  <c r="S63" i="3"/>
  <c r="T63" i="3"/>
  <c r="B23" i="3"/>
  <c r="L23" i="3" s="1"/>
  <c r="C23" i="3"/>
  <c r="D23" i="3"/>
  <c r="E23" i="3"/>
  <c r="I23" i="3"/>
  <c r="J23" i="3"/>
  <c r="K23" i="3"/>
  <c r="N23" i="3"/>
  <c r="O23" i="3"/>
  <c r="P23" i="3"/>
  <c r="Q23" i="3"/>
  <c r="U23" i="3"/>
  <c r="V23" i="3"/>
  <c r="B35" i="3"/>
  <c r="J35" i="3" s="1"/>
  <c r="K35" i="3"/>
  <c r="B55" i="3"/>
  <c r="O55" i="3" s="1"/>
  <c r="G55" i="3"/>
  <c r="H55" i="3"/>
  <c r="I55" i="3"/>
  <c r="P55" i="3"/>
  <c r="T55" i="3"/>
  <c r="U55" i="3"/>
  <c r="V55" i="3"/>
  <c r="B33" i="3"/>
  <c r="J33" i="3" s="1"/>
  <c r="C33" i="3"/>
  <c r="F33" i="3"/>
  <c r="G33" i="3"/>
  <c r="H33" i="3"/>
  <c r="I33" i="3"/>
  <c r="N33" i="3"/>
  <c r="O33" i="3"/>
  <c r="R33" i="3"/>
  <c r="S33" i="3"/>
  <c r="T33" i="3"/>
  <c r="U33" i="3"/>
  <c r="B68" i="3"/>
  <c r="E68" i="3" s="1"/>
  <c r="H68" i="3"/>
  <c r="N68" i="3"/>
  <c r="T68" i="3"/>
  <c r="B36" i="3"/>
  <c r="C36" i="3" s="1"/>
  <c r="G36" i="3"/>
  <c r="Q36" i="3"/>
  <c r="B13" i="3"/>
  <c r="B73" i="3"/>
  <c r="C73" i="3"/>
  <c r="N73" i="3"/>
  <c r="O73" i="3"/>
  <c r="P73" i="3"/>
  <c r="B37" i="3"/>
  <c r="M37" i="3" s="1"/>
  <c r="D37" i="3"/>
  <c r="J37" i="3"/>
  <c r="N37" i="3"/>
  <c r="P37" i="3"/>
  <c r="B10" i="3"/>
  <c r="L10" i="3" s="1"/>
  <c r="C10" i="3"/>
  <c r="I10" i="3"/>
  <c r="M10" i="3"/>
  <c r="N10" i="3"/>
  <c r="O10" i="3"/>
  <c r="U10" i="3"/>
  <c r="B2" i="3"/>
  <c r="K2" i="3" s="1"/>
  <c r="N2" i="3"/>
  <c r="B67" i="3"/>
  <c r="L67" i="3"/>
  <c r="M67" i="3"/>
  <c r="N67" i="3"/>
  <c r="B86" i="3"/>
  <c r="H86" i="3" s="1"/>
  <c r="C86" i="3"/>
  <c r="F86" i="3"/>
  <c r="G86" i="3"/>
  <c r="N86" i="3"/>
  <c r="O86" i="3"/>
  <c r="R86" i="3"/>
  <c r="U86" i="3"/>
  <c r="B87" i="3"/>
  <c r="M87" i="3" s="1"/>
  <c r="C87" i="3"/>
  <c r="D87" i="3"/>
  <c r="E87" i="3"/>
  <c r="H87" i="3"/>
  <c r="J87" i="3"/>
  <c r="K87" i="3"/>
  <c r="L87" i="3"/>
  <c r="N87" i="3"/>
  <c r="O87" i="3"/>
  <c r="P87" i="3"/>
  <c r="Q87" i="3"/>
  <c r="T87" i="3"/>
  <c r="U87" i="3"/>
  <c r="V87" i="3"/>
  <c r="B42" i="3"/>
  <c r="G42" i="3" s="1"/>
  <c r="I42" i="3"/>
  <c r="J42" i="3"/>
  <c r="S42" i="3"/>
  <c r="B79" i="3"/>
  <c r="J79" i="3" s="1"/>
  <c r="C79" i="3"/>
  <c r="F79" i="3"/>
  <c r="G79" i="3"/>
  <c r="H79" i="3"/>
  <c r="I79" i="3"/>
  <c r="M79" i="3"/>
  <c r="N79" i="3"/>
  <c r="O79" i="3"/>
  <c r="R79" i="3"/>
  <c r="S79" i="3"/>
  <c r="U79" i="3"/>
  <c r="B107" i="3"/>
  <c r="E107" i="3" s="1"/>
  <c r="H107" i="3"/>
  <c r="N107" i="3"/>
  <c r="T107" i="3"/>
  <c r="B9" i="3"/>
  <c r="I9" i="3" s="1"/>
  <c r="E9" i="3"/>
  <c r="F9" i="3"/>
  <c r="G9" i="3"/>
  <c r="L9" i="3"/>
  <c r="M9" i="3"/>
  <c r="N9" i="3"/>
  <c r="O9" i="3"/>
  <c r="P9" i="3"/>
  <c r="S9" i="3"/>
  <c r="T9" i="3"/>
  <c r="B103" i="3"/>
  <c r="V103" i="3" s="1"/>
  <c r="B77" i="3"/>
  <c r="F77" i="3" s="1"/>
  <c r="C77" i="3"/>
  <c r="D77" i="3"/>
  <c r="E77" i="3"/>
  <c r="K77" i="3"/>
  <c r="N77" i="3"/>
  <c r="O77" i="3"/>
  <c r="P77" i="3"/>
  <c r="Q77" i="3"/>
  <c r="B85" i="3"/>
  <c r="J85" i="3" s="1"/>
  <c r="D85" i="3"/>
  <c r="B89" i="3"/>
  <c r="C89" i="3"/>
  <c r="I89" i="3"/>
  <c r="M89" i="3"/>
  <c r="U89" i="3"/>
  <c r="B47" i="3"/>
  <c r="B75" i="3"/>
  <c r="C75" i="3" s="1"/>
  <c r="E75" i="3"/>
  <c r="G75" i="3"/>
  <c r="J75" i="3"/>
  <c r="K75" i="3"/>
  <c r="L75" i="3"/>
  <c r="N75" i="3"/>
  <c r="P75" i="3"/>
  <c r="Q75" i="3"/>
  <c r="R75" i="3"/>
  <c r="V75" i="3"/>
  <c r="B29" i="3"/>
  <c r="C29" i="3"/>
  <c r="D29" i="3"/>
  <c r="E29" i="3"/>
  <c r="F29" i="3"/>
  <c r="I29" i="3"/>
  <c r="J29" i="3"/>
  <c r="K29" i="3"/>
  <c r="N29" i="3"/>
  <c r="O29" i="3"/>
  <c r="P29" i="3"/>
  <c r="Q29" i="3"/>
  <c r="R29" i="3"/>
  <c r="U29" i="3"/>
  <c r="V29" i="3"/>
  <c r="B104" i="3"/>
  <c r="E104" i="3" s="1"/>
  <c r="O104" i="3"/>
  <c r="B108" i="3"/>
  <c r="H108" i="3" s="1"/>
  <c r="D108" i="3"/>
  <c r="T108" i="3"/>
  <c r="B12" i="3"/>
  <c r="F12" i="3" s="1"/>
  <c r="C12" i="3"/>
  <c r="N12" i="3"/>
  <c r="R12" i="3"/>
  <c r="B105" i="3"/>
  <c r="F105" i="3"/>
  <c r="G105" i="3"/>
  <c r="H105" i="3"/>
  <c r="S105" i="3"/>
  <c r="T105" i="3"/>
  <c r="B74" i="3"/>
  <c r="F74" i="3"/>
  <c r="G74" i="3"/>
  <c r="H74" i="3"/>
  <c r="O74" i="3"/>
  <c r="P74" i="3"/>
  <c r="S74" i="3"/>
  <c r="T74" i="3"/>
  <c r="B84" i="3"/>
  <c r="C84" i="3" s="1"/>
  <c r="J84" i="3"/>
  <c r="K84" i="3"/>
  <c r="L84" i="3"/>
  <c r="S84" i="3"/>
  <c r="V84" i="3"/>
  <c r="B58" i="3"/>
  <c r="C58" i="3" s="1"/>
  <c r="B82" i="3"/>
  <c r="P82" i="3" s="1"/>
  <c r="C82" i="3"/>
  <c r="D82" i="3"/>
  <c r="E82" i="3"/>
  <c r="J82" i="3"/>
  <c r="L82" i="3"/>
  <c r="M82" i="3"/>
  <c r="N82" i="3"/>
  <c r="O82" i="3"/>
  <c r="Q82" i="3"/>
  <c r="S82" i="3"/>
  <c r="T82" i="3"/>
  <c r="U82" i="3"/>
  <c r="B70" i="3"/>
  <c r="H70" i="3" s="1"/>
  <c r="C70" i="3"/>
  <c r="F70" i="3"/>
  <c r="G70" i="3"/>
  <c r="I70" i="3"/>
  <c r="J70" i="3"/>
  <c r="M70" i="3"/>
  <c r="N70" i="3"/>
  <c r="O70" i="3"/>
  <c r="R70" i="3"/>
  <c r="U70" i="3"/>
  <c r="V70" i="3"/>
  <c r="B61" i="3"/>
  <c r="G61" i="3" s="1"/>
  <c r="B110" i="3"/>
  <c r="P110" i="3" s="1"/>
  <c r="E110" i="3"/>
  <c r="L110" i="3"/>
  <c r="N110" i="3"/>
  <c r="S110" i="3"/>
  <c r="U110" i="3"/>
  <c r="B90" i="3"/>
  <c r="I90" i="3" s="1"/>
  <c r="C90" i="3"/>
  <c r="D90" i="3"/>
  <c r="E90" i="3"/>
  <c r="F90" i="3"/>
  <c r="G90" i="3"/>
  <c r="H90" i="3"/>
  <c r="J90" i="3"/>
  <c r="K90" i="3"/>
  <c r="L90" i="3"/>
  <c r="M90" i="3"/>
  <c r="N90" i="3"/>
  <c r="O90" i="3"/>
  <c r="P90" i="3"/>
  <c r="Q90" i="3"/>
  <c r="R90" i="3"/>
  <c r="S90" i="3"/>
  <c r="T90" i="3"/>
  <c r="V90" i="3"/>
  <c r="B91" i="3"/>
  <c r="D91" i="3" s="1"/>
  <c r="E91" i="3"/>
  <c r="F91" i="3"/>
  <c r="K91" i="3"/>
  <c r="N91" i="3"/>
  <c r="R91" i="3"/>
  <c r="S91" i="3"/>
  <c r="B92" i="3"/>
  <c r="N92" i="3" s="1"/>
  <c r="D92" i="3"/>
  <c r="E92" i="3"/>
  <c r="F92" i="3"/>
  <c r="M92" i="3"/>
  <c r="Q92" i="3"/>
  <c r="B78" i="3"/>
  <c r="D78" i="3" s="1"/>
  <c r="C78" i="3"/>
  <c r="L78" i="3"/>
  <c r="M78" i="3"/>
  <c r="N78" i="3"/>
  <c r="T78" i="3"/>
  <c r="U78" i="3"/>
  <c r="B99" i="3"/>
  <c r="O99" i="3" s="1"/>
  <c r="B93" i="3"/>
  <c r="M93" i="3" s="1"/>
  <c r="N93" i="3"/>
  <c r="B83" i="3"/>
  <c r="R83" i="3"/>
  <c r="B114" i="3"/>
  <c r="H114" i="3" s="1"/>
  <c r="E114" i="3"/>
  <c r="Q114" i="3"/>
  <c r="R114" i="3"/>
  <c r="T114" i="3"/>
  <c r="B48" i="3"/>
  <c r="D48" i="3" s="1"/>
  <c r="G48" i="3"/>
  <c r="K48" i="3"/>
  <c r="L48" i="3"/>
  <c r="Q48" i="3"/>
  <c r="S48" i="3"/>
  <c r="T48" i="3"/>
  <c r="V48" i="3"/>
  <c r="B111" i="3"/>
  <c r="H111" i="3" s="1"/>
  <c r="C111" i="3"/>
  <c r="D111" i="3"/>
  <c r="F111" i="3"/>
  <c r="G111" i="3"/>
  <c r="I111" i="3"/>
  <c r="J111" i="3"/>
  <c r="K111" i="3"/>
  <c r="L111" i="3"/>
  <c r="M111" i="3"/>
  <c r="N111" i="3"/>
  <c r="O111" i="3"/>
  <c r="P111" i="3"/>
  <c r="R111" i="3"/>
  <c r="S111" i="3"/>
  <c r="U111" i="3"/>
  <c r="V111" i="3"/>
  <c r="B88" i="3"/>
  <c r="E88" i="3" s="1"/>
  <c r="Q88" i="3"/>
  <c r="V88" i="3"/>
  <c r="B49" i="3"/>
  <c r="I49" i="3" s="1"/>
  <c r="D49" i="3"/>
  <c r="U49" i="3"/>
  <c r="B115" i="3"/>
  <c r="C115" i="3" s="1"/>
  <c r="D115" i="3"/>
  <c r="H115" i="3"/>
  <c r="I115" i="3"/>
  <c r="K115" i="3"/>
  <c r="L115" i="3"/>
  <c r="M115" i="3"/>
  <c r="P115" i="3"/>
  <c r="Q115" i="3"/>
  <c r="R115" i="3"/>
  <c r="U115" i="3"/>
  <c r="B100" i="3"/>
  <c r="D100" i="3" s="1"/>
  <c r="N100" i="3"/>
  <c r="S100" i="3"/>
  <c r="B39" i="3"/>
  <c r="C39" i="3" s="1"/>
  <c r="D39" i="3"/>
  <c r="E39" i="3"/>
  <c r="F39" i="3"/>
  <c r="G39" i="3"/>
  <c r="J39" i="3"/>
  <c r="K39" i="3"/>
  <c r="M39" i="3"/>
  <c r="N39" i="3"/>
  <c r="P39" i="3"/>
  <c r="Q39" i="3"/>
  <c r="R39" i="3"/>
  <c r="S39" i="3"/>
  <c r="V39" i="3"/>
  <c r="B116" i="3"/>
  <c r="D116" i="3"/>
  <c r="G116" i="3"/>
  <c r="I116" i="3"/>
  <c r="J116" i="3"/>
  <c r="M116" i="3"/>
  <c r="O116" i="3"/>
  <c r="P116" i="3"/>
  <c r="Q116" i="3"/>
  <c r="R116" i="3"/>
  <c r="U116" i="3"/>
  <c r="B94" i="3"/>
  <c r="K94" i="3"/>
  <c r="B117" i="3"/>
  <c r="J117" i="3" s="1"/>
  <c r="M117" i="3"/>
  <c r="B95" i="3"/>
  <c r="K95" i="3" s="1"/>
  <c r="B101" i="3"/>
  <c r="J101" i="3" s="1"/>
  <c r="E101" i="3"/>
  <c r="F101" i="3"/>
  <c r="H101" i="3"/>
  <c r="M101" i="3"/>
  <c r="N101" i="3"/>
  <c r="Q101" i="3"/>
  <c r="R101" i="3"/>
  <c r="T101" i="3"/>
  <c r="B118" i="3"/>
  <c r="E118" i="3" s="1"/>
  <c r="D118" i="3"/>
  <c r="L118" i="3"/>
  <c r="M118" i="3"/>
  <c r="N118" i="3"/>
  <c r="P118" i="3"/>
  <c r="T118" i="3"/>
  <c r="B119" i="3"/>
  <c r="H119" i="3" s="1"/>
  <c r="C119" i="3"/>
  <c r="D119" i="3"/>
  <c r="F119" i="3"/>
  <c r="G119" i="3"/>
  <c r="I119" i="3"/>
  <c r="J119" i="3"/>
  <c r="K119" i="3"/>
  <c r="L119" i="3"/>
  <c r="M119" i="3"/>
  <c r="N119" i="3"/>
  <c r="O119" i="3"/>
  <c r="P119" i="3"/>
  <c r="R119" i="3"/>
  <c r="S119" i="3"/>
  <c r="U119" i="3"/>
  <c r="V119" i="3"/>
  <c r="B96" i="3"/>
  <c r="E96" i="3" s="1"/>
  <c r="J96" i="3"/>
  <c r="B102" i="3"/>
  <c r="D102" i="3"/>
  <c r="I102" i="3"/>
  <c r="N102" i="3"/>
  <c r="P102" i="3"/>
  <c r="B120" i="3"/>
  <c r="C120" i="3"/>
  <c r="D120" i="3"/>
  <c r="F120" i="3"/>
  <c r="I120" i="3"/>
  <c r="L120" i="3"/>
  <c r="M120" i="3"/>
  <c r="N120" i="3"/>
  <c r="O120" i="3"/>
  <c r="Q120" i="3"/>
  <c r="R120" i="3"/>
  <c r="S120" i="3"/>
  <c r="T120" i="3"/>
  <c r="B66" i="3"/>
  <c r="D66" i="3" s="1"/>
  <c r="G66" i="3"/>
  <c r="N66" i="3"/>
  <c r="S66" i="3"/>
  <c r="B112" i="3"/>
  <c r="E112" i="3" s="1"/>
  <c r="G112" i="3"/>
  <c r="N112" i="3"/>
  <c r="S112" i="3"/>
  <c r="B121" i="3"/>
  <c r="D121" i="3" s="1"/>
  <c r="C121" i="3"/>
  <c r="M121" i="3"/>
  <c r="R121" i="3"/>
  <c r="S121" i="3"/>
  <c r="V121" i="3"/>
  <c r="B122" i="3"/>
  <c r="D122" i="3" s="1"/>
  <c r="I122" i="3"/>
  <c r="O122" i="3"/>
  <c r="B113" i="3"/>
  <c r="J113" i="3" s="1"/>
  <c r="C113" i="3"/>
  <c r="D113" i="3"/>
  <c r="G113" i="3"/>
  <c r="H113" i="3"/>
  <c r="N113" i="3"/>
  <c r="O113" i="3"/>
  <c r="P113" i="3"/>
  <c r="V113" i="3"/>
  <c r="B123" i="3"/>
  <c r="K123" i="3" s="1"/>
  <c r="N123" i="3"/>
  <c r="B97" i="3"/>
  <c r="J97" i="3" s="1"/>
  <c r="H97" i="3"/>
  <c r="B124" i="3"/>
  <c r="G124" i="3" s="1"/>
  <c r="D124" i="3"/>
  <c r="E124" i="3"/>
  <c r="J124" i="3"/>
  <c r="K124" i="3"/>
  <c r="L124" i="3"/>
  <c r="M124" i="3"/>
  <c r="P124" i="3"/>
  <c r="Q124" i="3"/>
  <c r="R124" i="3"/>
  <c r="S124" i="3"/>
  <c r="B125" i="3"/>
  <c r="H125" i="3" s="1"/>
  <c r="D125" i="3"/>
  <c r="L125" i="3"/>
  <c r="Q125" i="3"/>
  <c r="R125" i="3"/>
  <c r="S125" i="3"/>
  <c r="B98" i="3"/>
  <c r="G98" i="3" s="1"/>
  <c r="C98" i="3"/>
  <c r="E98" i="3"/>
  <c r="J98" i="3"/>
  <c r="K98" i="3"/>
  <c r="O98" i="3"/>
  <c r="Q98" i="3"/>
  <c r="V98" i="3"/>
  <c r="B126" i="3"/>
  <c r="F126" i="3" s="1"/>
  <c r="AQ628" i="2"/>
  <c r="AQ437" i="2"/>
  <c r="AQ464" i="2"/>
  <c r="AQ117" i="2"/>
  <c r="AQ194" i="2"/>
  <c r="AQ369" i="2"/>
  <c r="AQ286" i="2"/>
  <c r="AQ288" i="2"/>
  <c r="AQ598" i="2"/>
  <c r="AQ565" i="2"/>
  <c r="AQ202" i="2"/>
  <c r="AQ300" i="2"/>
  <c r="AQ125" i="2"/>
  <c r="AQ657" i="2"/>
  <c r="AQ50" i="2"/>
  <c r="AQ603" i="2"/>
  <c r="AQ451" i="2"/>
  <c r="AQ221" i="2"/>
  <c r="AQ583" i="2"/>
  <c r="AQ356" i="2"/>
  <c r="AQ410" i="2"/>
  <c r="AQ195" i="2"/>
  <c r="AQ349" i="2"/>
  <c r="AQ550" i="2"/>
  <c r="AQ190" i="2"/>
  <c r="AQ551" i="2"/>
  <c r="AQ122" i="2"/>
  <c r="AQ184" i="2"/>
  <c r="AQ626" i="2"/>
  <c r="AQ405" i="2"/>
  <c r="AQ641" i="2"/>
  <c r="AQ74" i="2"/>
  <c r="AQ495" i="2"/>
  <c r="AQ713" i="2"/>
  <c r="AQ709" i="2"/>
  <c r="AQ16" i="2"/>
  <c r="AQ392" i="2"/>
  <c r="AQ655" i="2"/>
  <c r="AQ94" i="2"/>
  <c r="AQ460" i="2"/>
  <c r="AQ156" i="2"/>
  <c r="AQ481" i="2"/>
  <c r="AQ309" i="2"/>
  <c r="AQ503" i="2"/>
  <c r="AQ238" i="2"/>
  <c r="AQ465" i="2"/>
  <c r="AQ590" i="2"/>
  <c r="AQ317" i="2"/>
  <c r="AQ310" i="2"/>
  <c r="AQ315" i="2"/>
  <c r="AQ520" i="2"/>
  <c r="AQ232" i="2"/>
  <c r="AQ204" i="2"/>
  <c r="AQ210" i="2"/>
  <c r="AQ231" i="2"/>
  <c r="AQ473" i="2"/>
  <c r="AQ518" i="2"/>
  <c r="AQ407" i="2"/>
  <c r="AQ514" i="2"/>
  <c r="AQ700" i="2"/>
  <c r="AQ223" i="2"/>
  <c r="AQ298" i="2"/>
  <c r="AQ339" i="2"/>
  <c r="AQ330" i="2"/>
  <c r="AQ263" i="2"/>
  <c r="AQ434" i="2"/>
  <c r="AQ367" i="2"/>
  <c r="AQ502" i="2"/>
  <c r="AQ591" i="2"/>
  <c r="AQ383" i="2"/>
  <c r="AQ546" i="2"/>
  <c r="AQ395" i="2"/>
  <c r="AQ220" i="2"/>
  <c r="AQ188" i="2"/>
  <c r="AQ169" i="2"/>
  <c r="AQ226" i="2"/>
  <c r="AQ153" i="2"/>
  <c r="AQ35" i="2"/>
  <c r="AQ78" i="2"/>
  <c r="AQ207" i="2"/>
  <c r="AQ139" i="2"/>
  <c r="AQ523" i="2"/>
  <c r="AQ176" i="2"/>
  <c r="AQ379" i="2"/>
  <c r="AQ320" i="2"/>
  <c r="AQ260" i="2"/>
  <c r="AQ133" i="2"/>
  <c r="AQ38" i="2"/>
  <c r="AQ337" i="2"/>
  <c r="AQ528" i="2"/>
  <c r="AQ402" i="2"/>
  <c r="AQ454" i="2"/>
  <c r="AQ346" i="2"/>
  <c r="AQ159" i="2"/>
  <c r="AQ318" i="2"/>
  <c r="AQ123" i="2"/>
  <c r="AQ614" i="2"/>
  <c r="AQ25" i="2"/>
  <c r="AQ675" i="2"/>
  <c r="AQ96" i="2"/>
  <c r="AQ492" i="2"/>
  <c r="AQ170" i="2"/>
  <c r="AQ381" i="2"/>
  <c r="AQ400" i="2"/>
  <c r="AQ42" i="2"/>
  <c r="AQ283" i="2"/>
  <c r="AQ44" i="2"/>
  <c r="AQ384" i="2"/>
  <c r="AQ616" i="2"/>
  <c r="AQ328" i="2"/>
  <c r="AQ418" i="2"/>
  <c r="AQ41" i="2"/>
  <c r="AQ28" i="2"/>
  <c r="AQ290" i="2"/>
  <c r="AQ375" i="2"/>
  <c r="AQ110" i="2"/>
  <c r="AQ77" i="2"/>
  <c r="AQ363" i="2"/>
  <c r="AQ519" i="2"/>
  <c r="AQ247" i="2"/>
  <c r="AQ306" i="2"/>
  <c r="AQ259" i="2"/>
  <c r="AQ722" i="2"/>
  <c r="AQ325" i="2"/>
  <c r="AQ227" i="2"/>
  <c r="AQ124" i="2"/>
  <c r="AQ115" i="2"/>
  <c r="AQ733" i="2"/>
  <c r="AQ224" i="2"/>
  <c r="AQ12" i="2"/>
  <c r="AQ371" i="2"/>
  <c r="AQ240" i="2"/>
  <c r="AQ316" i="2"/>
  <c r="AQ653" i="2"/>
  <c r="AQ424" i="2"/>
  <c r="AQ505" i="2"/>
  <c r="AQ629" i="2"/>
  <c r="AQ403" i="2"/>
  <c r="AQ676" i="2"/>
  <c r="AQ714" i="2"/>
  <c r="AQ358" i="2"/>
  <c r="AQ243" i="2"/>
  <c r="AQ562" i="2"/>
  <c r="AQ408" i="2"/>
  <c r="AQ118" i="2"/>
  <c r="AQ472" i="2"/>
  <c r="AQ21" i="2"/>
  <c r="AQ211" i="2"/>
  <c r="AQ425" i="2"/>
  <c r="AQ445" i="2"/>
  <c r="AQ524" i="2"/>
  <c r="AQ470" i="2"/>
  <c r="AQ149" i="2"/>
  <c r="AQ397" i="2"/>
  <c r="AQ672" i="2"/>
  <c r="AQ273" i="2"/>
  <c r="AQ406" i="2"/>
  <c r="AQ208" i="2"/>
  <c r="AQ212" i="2"/>
  <c r="AQ23" i="2"/>
  <c r="AQ594" i="2"/>
  <c r="AQ494" i="2"/>
  <c r="AQ479" i="2"/>
  <c r="AQ736" i="2"/>
  <c r="AQ127" i="2"/>
  <c r="AQ476" i="2"/>
  <c r="AQ60" i="2"/>
  <c r="AQ272" i="2"/>
  <c r="AQ69" i="2"/>
  <c r="AQ632" i="2"/>
  <c r="AQ303" i="2"/>
  <c r="AQ399" i="2"/>
  <c r="AQ516" i="2"/>
  <c r="AQ526" i="2"/>
  <c r="AQ58" i="2"/>
  <c r="AQ537" i="2"/>
  <c r="AQ201" i="2"/>
  <c r="AQ256" i="2"/>
  <c r="AQ547" i="2"/>
  <c r="AQ633" i="2"/>
  <c r="AQ421" i="2"/>
  <c r="AQ692" i="2"/>
  <c r="AQ622" i="2"/>
  <c r="AQ613" i="2"/>
  <c r="AQ662" i="2"/>
  <c r="AQ17" i="2"/>
  <c r="AQ575" i="2"/>
  <c r="AQ51" i="2"/>
  <c r="AQ393" i="2"/>
  <c r="AQ154" i="2"/>
  <c r="AQ351" i="2"/>
  <c r="AQ674" i="2"/>
  <c r="AQ43" i="2"/>
  <c r="AQ213" i="2"/>
  <c r="AQ442" i="2"/>
  <c r="AQ419" i="2"/>
  <c r="AQ275" i="2"/>
  <c r="AQ46" i="2"/>
  <c r="AQ376" i="2"/>
  <c r="AQ517" i="2"/>
  <c r="AQ670" i="2"/>
  <c r="AQ595" i="2"/>
  <c r="AQ404" i="2"/>
  <c r="AQ370" i="2"/>
  <c r="AQ441" i="2"/>
  <c r="AQ646" i="2"/>
  <c r="AQ254" i="2"/>
  <c r="AQ270" i="2"/>
  <c r="AQ47" i="2"/>
  <c r="AQ3" i="2"/>
  <c r="AQ683" i="2"/>
  <c r="AQ291" i="2"/>
  <c r="AQ487" i="2"/>
  <c r="AQ694" i="2"/>
  <c r="AQ219" i="2"/>
  <c r="AQ151" i="2"/>
  <c r="AQ57" i="2"/>
  <c r="AQ415" i="2"/>
  <c r="AQ222" i="2"/>
  <c r="AQ639" i="2"/>
  <c r="AQ301" i="2"/>
  <c r="AQ296" i="2"/>
  <c r="AQ102" i="2"/>
  <c r="AQ506" i="2"/>
  <c r="AQ181" i="2"/>
  <c r="AQ538" i="2"/>
  <c r="AQ342" i="2"/>
  <c r="AQ627" i="2"/>
  <c r="AQ382" i="2"/>
  <c r="AQ314" i="2"/>
  <c r="AQ182" i="2"/>
  <c r="AQ478" i="2"/>
  <c r="AQ90" i="2"/>
  <c r="AQ257" i="2"/>
  <c r="AQ98" i="2"/>
  <c r="AQ430" i="2"/>
  <c r="AQ39" i="2"/>
  <c r="AQ126" i="2"/>
  <c r="AQ671" i="2"/>
  <c r="AQ331" i="2"/>
  <c r="AQ412" i="2"/>
  <c r="AQ499" i="2"/>
  <c r="AQ458" i="2"/>
  <c r="AQ101" i="2"/>
  <c r="AQ446" i="2"/>
  <c r="AQ651" i="2"/>
  <c r="AQ37" i="2"/>
  <c r="AQ31" i="2"/>
  <c r="AQ387" i="2"/>
  <c r="AQ340" i="2"/>
  <c r="AQ251" i="2"/>
  <c r="AQ338" i="2"/>
  <c r="AQ95" i="2"/>
  <c r="AQ129" i="2"/>
  <c r="AQ329" i="2"/>
  <c r="AQ62" i="2"/>
  <c r="AQ668" i="2"/>
  <c r="AQ389" i="2"/>
  <c r="AQ158" i="2"/>
  <c r="AQ587" i="2"/>
  <c r="AQ55" i="2"/>
  <c r="AQ512" i="2"/>
  <c r="AQ563" i="2"/>
  <c r="AQ702" i="2"/>
  <c r="AQ581" i="2"/>
  <c r="AQ88" i="2"/>
  <c r="AQ350" i="2"/>
  <c r="AQ261" i="2"/>
  <c r="AQ357" i="2"/>
  <c r="AQ716" i="2"/>
  <c r="AQ443" i="2"/>
  <c r="AQ345" i="2"/>
  <c r="AQ510" i="2"/>
  <c r="AQ490" i="2"/>
  <c r="AQ439" i="2"/>
  <c r="AQ380" i="2"/>
  <c r="AQ40" i="2"/>
  <c r="AQ480" i="2"/>
  <c r="AQ467" i="2"/>
  <c r="AQ401" i="2"/>
  <c r="AQ167" i="2"/>
  <c r="AQ535" i="2"/>
  <c r="AQ712" i="2"/>
  <c r="AQ114" i="2"/>
  <c r="AQ52" i="2"/>
  <c r="AQ30" i="2"/>
  <c r="AQ612" i="2"/>
  <c r="AQ131" i="2"/>
  <c r="AQ361" i="2"/>
  <c r="AQ161" i="2"/>
  <c r="AQ572" i="2"/>
  <c r="AQ432" i="2"/>
  <c r="AQ63" i="2"/>
  <c r="AQ83" i="2"/>
  <c r="AQ165" i="2"/>
  <c r="AQ130" i="2"/>
  <c r="AQ192" i="2"/>
  <c r="AQ59" i="2"/>
  <c r="AQ475" i="2"/>
  <c r="AQ621" i="2"/>
  <c r="AQ145" i="2"/>
  <c r="AQ326" i="2"/>
  <c r="AQ500" i="2"/>
  <c r="AQ5" i="2"/>
  <c r="AQ233" i="2"/>
  <c r="AQ727" i="2"/>
  <c r="AQ386" i="2"/>
  <c r="AQ249" i="2"/>
  <c r="AQ663" i="2"/>
  <c r="AQ187" i="2"/>
  <c r="AQ68" i="2"/>
  <c r="AQ468" i="2"/>
  <c r="AQ216" i="2"/>
  <c r="AQ279" i="2"/>
  <c r="AQ24" i="2"/>
  <c r="AQ353" i="2"/>
  <c r="AQ449" i="2"/>
  <c r="AQ92" i="2"/>
  <c r="AQ556" i="2"/>
  <c r="AQ155" i="2"/>
  <c r="AQ109" i="2"/>
  <c r="AQ97" i="2"/>
  <c r="AQ185" i="2"/>
  <c r="AQ409" i="2"/>
  <c r="AQ107" i="2"/>
  <c r="AQ347" i="2"/>
  <c r="AQ630" i="2"/>
  <c r="AQ297" i="2"/>
  <c r="AQ246" i="2"/>
  <c r="AQ558" i="2"/>
  <c r="AQ311" i="2"/>
  <c r="AQ112" i="2"/>
  <c r="AQ6" i="2"/>
  <c r="AQ610" i="2"/>
  <c r="AQ121" i="2"/>
  <c r="AQ438" i="2"/>
  <c r="AQ104" i="2"/>
  <c r="AQ147" i="2"/>
  <c r="AQ334" i="2"/>
  <c r="AQ203" i="2"/>
  <c r="AQ61" i="2"/>
  <c r="AQ319" i="2"/>
  <c r="AQ276" i="2"/>
  <c r="AQ531" i="2"/>
  <c r="AQ146" i="2"/>
  <c r="AQ390" i="2"/>
  <c r="AQ545" i="2"/>
  <c r="AQ33" i="2"/>
  <c r="AQ2" i="2"/>
  <c r="AQ111" i="2"/>
  <c r="AQ456" i="2"/>
  <c r="AQ679" i="2"/>
  <c r="AQ64" i="2"/>
  <c r="AQ164" i="2"/>
  <c r="AQ108" i="2"/>
  <c r="AQ564" i="2"/>
  <c r="AQ474" i="2"/>
  <c r="AQ511" i="2"/>
  <c r="AQ617" i="2"/>
  <c r="AQ128" i="2"/>
  <c r="AQ258" i="2"/>
  <c r="AQ29" i="2"/>
  <c r="AQ444" i="2"/>
  <c r="AQ299" i="2"/>
  <c r="AQ84" i="2"/>
  <c r="AQ643" i="2"/>
  <c r="AQ86" i="2"/>
  <c r="AQ416" i="2"/>
  <c r="AQ682" i="2"/>
  <c r="AQ32" i="2"/>
  <c r="AQ599" i="2"/>
  <c r="AQ729" i="2"/>
  <c r="AQ206" i="2"/>
  <c r="AQ7" i="2"/>
  <c r="AQ171" i="2"/>
  <c r="AQ501" i="2"/>
  <c r="AQ73" i="2"/>
  <c r="AQ308" i="2"/>
  <c r="AQ486" i="2"/>
  <c r="AQ385" i="2"/>
  <c r="AQ191" i="2"/>
  <c r="AQ701" i="2"/>
  <c r="AQ71" i="2"/>
  <c r="AQ93" i="2"/>
  <c r="AQ173" i="2"/>
  <c r="AQ67" i="2"/>
  <c r="AQ135" i="2"/>
  <c r="AQ162" i="2"/>
  <c r="AQ604" i="2"/>
  <c r="AQ365" i="2"/>
  <c r="AQ48" i="2"/>
  <c r="AQ660" i="2"/>
  <c r="AQ571" i="2"/>
  <c r="AQ491" i="2"/>
  <c r="AQ295" i="2"/>
  <c r="AQ447" i="2"/>
  <c r="AQ10" i="2"/>
  <c r="AQ142" i="2"/>
  <c r="AQ26" i="2"/>
  <c r="AQ229" i="2"/>
  <c r="AQ4" i="2"/>
  <c r="AQ560" i="2"/>
  <c r="AQ448" i="2"/>
  <c r="AQ144" i="2"/>
  <c r="AQ14" i="2"/>
  <c r="AQ579" i="2"/>
  <c r="AQ321" i="2"/>
  <c r="AQ157" i="2"/>
  <c r="AQ143" i="2"/>
  <c r="AQ374" i="2"/>
  <c r="AQ228" i="2"/>
  <c r="AQ577" i="2"/>
  <c r="AQ693" i="2"/>
  <c r="AQ482" i="2"/>
  <c r="AQ681" i="2"/>
  <c r="AQ477" i="2"/>
  <c r="AQ302" i="2"/>
  <c r="AQ366" i="2"/>
  <c r="AQ435" i="2"/>
  <c r="AQ654" i="2"/>
  <c r="AQ669" i="2"/>
  <c r="AQ584" i="2"/>
  <c r="AQ27" i="2"/>
  <c r="AQ152" i="2"/>
  <c r="AQ253" i="2"/>
  <c r="AQ119" i="2"/>
  <c r="AQ15" i="2"/>
  <c r="AQ322" i="2"/>
  <c r="AQ36" i="2"/>
  <c r="AQ215" i="2"/>
  <c r="AQ485" i="2"/>
  <c r="AQ496" i="2"/>
  <c r="AQ179" i="2"/>
  <c r="AQ559" i="2"/>
  <c r="AQ307" i="2"/>
  <c r="AQ608" i="2"/>
  <c r="AQ91" i="2"/>
  <c r="AQ106" i="2"/>
  <c r="AQ180" i="2"/>
  <c r="AQ186" i="2"/>
  <c r="AQ631" i="2"/>
  <c r="AQ264" i="2"/>
  <c r="AQ548" i="2"/>
  <c r="AQ234" i="2"/>
  <c r="AQ732" i="2"/>
  <c r="AQ642" i="2"/>
  <c r="AQ178" i="2"/>
  <c r="AQ265" i="2"/>
  <c r="AQ8" i="2"/>
  <c r="AQ293" i="2"/>
  <c r="AQ541" i="2"/>
  <c r="AQ113" i="2"/>
  <c r="AQ428" i="2"/>
  <c r="AQ54" i="2"/>
  <c r="AQ488" i="2"/>
  <c r="AQ9" i="2"/>
  <c r="AQ666" i="2"/>
  <c r="AQ414" i="2"/>
  <c r="AQ698" i="2"/>
  <c r="AQ498" i="2"/>
  <c r="AQ66" i="2"/>
  <c r="AQ193" i="2"/>
  <c r="AQ623" i="2"/>
  <c r="AQ85" i="2"/>
  <c r="AQ140" i="2"/>
  <c r="AQ574" i="2"/>
  <c r="AQ13" i="2"/>
  <c r="AQ11" i="2"/>
  <c r="AQ354" i="2"/>
  <c r="AQ647" i="2"/>
  <c r="AQ462" i="2"/>
  <c r="AQ549" i="2"/>
  <c r="AQ196" i="2"/>
  <c r="AQ552" i="2"/>
  <c r="AQ18" i="2"/>
  <c r="AQ22" i="2"/>
  <c r="AQ459" i="2"/>
  <c r="AQ391" i="2"/>
  <c r="AQ422" i="2"/>
  <c r="AQ200" i="2"/>
  <c r="AQ266" i="2"/>
  <c r="AQ649" i="2"/>
  <c r="AQ280" i="2"/>
  <c r="AQ105" i="2"/>
  <c r="AQ305" i="2"/>
  <c r="AQ665" i="2"/>
  <c r="AQ271" i="2"/>
  <c r="AQ132" i="2"/>
  <c r="AQ388" i="2"/>
  <c r="AQ484" i="2"/>
  <c r="AQ76" i="2"/>
  <c r="AQ241" i="2"/>
  <c r="AQ20" i="2"/>
  <c r="AQ720" i="2"/>
  <c r="AQ726" i="2"/>
  <c r="AQ521" i="2"/>
  <c r="AQ239" i="2"/>
  <c r="AQ644" i="2"/>
  <c r="AQ252" i="2"/>
  <c r="AQ635" i="2"/>
  <c r="AQ312" i="2"/>
  <c r="AQ554" i="2"/>
  <c r="AQ440" i="2"/>
  <c r="AQ120" i="2"/>
  <c r="AQ250" i="2"/>
  <c r="AQ620" i="2"/>
  <c r="AQ235" i="2"/>
  <c r="AQ677" i="2"/>
  <c r="AQ569" i="2"/>
  <c r="AQ269" i="2"/>
  <c r="AQ525" i="2"/>
  <c r="AQ455" i="2"/>
  <c r="AQ532" i="2"/>
  <c r="AQ611" i="2"/>
  <c r="AQ344" i="2"/>
  <c r="AQ360" i="2"/>
  <c r="AQ242" i="2"/>
  <c r="AQ237" i="2"/>
  <c r="AQ719" i="2"/>
  <c r="AQ711" i="2"/>
  <c r="AQ567" i="2"/>
  <c r="AQ56" i="2"/>
  <c r="AQ433" i="2"/>
  <c r="AQ323" i="2"/>
  <c r="AQ568" i="2"/>
  <c r="AQ244" i="2"/>
  <c r="AQ609" i="2"/>
  <c r="AQ555" i="2"/>
  <c r="AQ658" i="2"/>
  <c r="AQ717" i="2"/>
  <c r="AQ79" i="2"/>
  <c r="AQ335" i="2"/>
  <c r="AQ49" i="2"/>
  <c r="AQ373" i="2"/>
  <c r="AQ87" i="2"/>
  <c r="AQ45" i="2"/>
  <c r="AQ245" i="2"/>
  <c r="AQ327" i="2"/>
  <c r="AQ174" i="2"/>
  <c r="AQ471" i="2"/>
  <c r="AQ362" i="2"/>
  <c r="AQ606" i="2"/>
  <c r="AQ463" i="2"/>
  <c r="AQ19" i="2"/>
  <c r="AQ680" i="2"/>
  <c r="AQ513" i="2"/>
  <c r="AQ230" i="2"/>
  <c r="AQ136" i="2"/>
  <c r="AQ274" i="2"/>
  <c r="AQ34" i="2"/>
  <c r="AQ364" i="2"/>
  <c r="AQ489" i="2"/>
  <c r="AQ530" i="2"/>
  <c r="AQ536" i="2"/>
  <c r="AQ605" i="2"/>
  <c r="AQ420" i="2"/>
  <c r="AQ413" i="2"/>
  <c r="AQ710" i="2"/>
  <c r="AQ431" i="2"/>
  <c r="AQ377" i="2"/>
  <c r="AQ214" i="2"/>
  <c r="AQ189" i="2"/>
  <c r="AQ580" i="2"/>
  <c r="AQ134" i="2"/>
  <c r="AQ81" i="2"/>
  <c r="AQ82" i="2"/>
  <c r="AQ72" i="2"/>
  <c r="AQ453" i="2"/>
  <c r="AQ278" i="2"/>
  <c r="AQ429" i="2"/>
  <c r="AQ715" i="2"/>
  <c r="AQ341" i="2"/>
  <c r="AQ721" i="2"/>
  <c r="AQ592" i="2"/>
  <c r="AQ615" i="2"/>
  <c r="AQ602" i="2"/>
  <c r="AQ417" i="2"/>
  <c r="AQ53" i="2"/>
  <c r="AQ664" i="2"/>
  <c r="AQ582" i="2"/>
  <c r="AQ372" i="2"/>
  <c r="AQ148" i="2"/>
  <c r="AQ522" i="2"/>
  <c r="AQ648" i="2"/>
  <c r="AQ89" i="2"/>
  <c r="AQ137" i="2"/>
  <c r="AQ735" i="2"/>
  <c r="AQ99" i="2"/>
  <c r="AQ175" i="2"/>
  <c r="AQ588" i="2"/>
  <c r="AQ593" i="2"/>
  <c r="AQ217" i="2"/>
  <c r="AQ103" i="2"/>
  <c r="AQ497" i="2"/>
  <c r="AQ659" i="2"/>
  <c r="AQ534" i="2"/>
  <c r="AQ529" i="2"/>
  <c r="AQ678" i="2"/>
  <c r="AQ352" i="2"/>
  <c r="AQ557" i="2"/>
  <c r="AQ70" i="2"/>
  <c r="AQ304" i="2"/>
  <c r="AQ287" i="2"/>
  <c r="AQ150" i="2"/>
  <c r="AQ281" i="2"/>
  <c r="AQ277" i="2"/>
  <c r="AQ576" i="2"/>
  <c r="AQ483" i="2"/>
  <c r="AQ607" i="2"/>
  <c r="AQ466" i="2"/>
  <c r="AQ450" i="2"/>
  <c r="AQ638" i="2"/>
  <c r="AQ80" i="2"/>
  <c r="AQ493" i="2"/>
  <c r="AQ177" i="2"/>
  <c r="AQ313" i="2"/>
  <c r="AQ267" i="2"/>
  <c r="AQ600" i="2"/>
  <c r="AQ138" i="2"/>
  <c r="AQ515" i="2"/>
  <c r="AQ268" i="2"/>
  <c r="AQ686" i="2"/>
  <c r="AQ704" i="2"/>
  <c r="AQ198" i="2"/>
  <c r="AQ656" i="2"/>
  <c r="AQ75" i="2"/>
  <c r="AQ218" i="2"/>
  <c r="AQ336" i="2"/>
  <c r="AQ640" i="2"/>
  <c r="AQ542" i="2"/>
  <c r="AQ65" i="2"/>
  <c r="AQ411" i="2"/>
  <c r="AQ596" i="2"/>
  <c r="AQ426" i="2"/>
  <c r="AQ687" i="2"/>
  <c r="AQ292" i="2"/>
  <c r="AQ705" i="2"/>
  <c r="AQ624" i="2"/>
  <c r="AQ205" i="2"/>
  <c r="AQ255" i="2"/>
  <c r="AQ166" i="2"/>
  <c r="AQ262" i="2"/>
  <c r="AQ673" i="2"/>
  <c r="AQ718" i="2"/>
  <c r="AQ585" i="2"/>
  <c r="AQ645" i="2"/>
  <c r="AQ359" i="2"/>
  <c r="AQ589" i="2"/>
  <c r="AQ601" i="2"/>
  <c r="AQ141" i="2"/>
  <c r="AQ225" i="2"/>
  <c r="AQ543" i="2"/>
  <c r="AQ324" i="2"/>
  <c r="AQ398" i="2"/>
  <c r="AQ566" i="2"/>
  <c r="AQ396" i="2"/>
  <c r="AQ737" i="2"/>
  <c r="AQ423" i="2"/>
  <c r="AQ248" i="2"/>
  <c r="AQ504" i="2"/>
  <c r="AQ634" i="2"/>
  <c r="AQ573" i="2"/>
  <c r="AQ730" i="2"/>
  <c r="AQ160" i="2"/>
  <c r="AQ343" i="2"/>
  <c r="AQ199" i="2"/>
  <c r="AQ100" i="2"/>
  <c r="AQ172" i="2"/>
  <c r="AQ570" i="2"/>
  <c r="AQ236" i="2"/>
  <c r="AQ116" i="2"/>
  <c r="AQ553" i="2"/>
  <c r="AQ209" i="2"/>
  <c r="AQ725" i="2"/>
  <c r="AQ368" i="2"/>
  <c r="AQ533" i="2"/>
  <c r="AQ561" i="2"/>
  <c r="AQ284" i="2"/>
  <c r="AQ507" i="2"/>
  <c r="AQ282" i="2"/>
  <c r="AQ707" i="2"/>
  <c r="AQ652" i="2"/>
  <c r="AQ427" i="2"/>
  <c r="AQ699" i="2"/>
  <c r="AQ539" i="2"/>
  <c r="AQ197" i="2"/>
  <c r="AQ333" i="2"/>
  <c r="AQ708" i="2"/>
  <c r="AQ378" i="2"/>
  <c r="AQ294" i="2"/>
  <c r="AQ168" i="2"/>
  <c r="AQ461" i="2"/>
  <c r="AQ394" i="2"/>
  <c r="AQ586" i="2"/>
  <c r="AQ436" i="2"/>
  <c r="AQ544" i="2"/>
  <c r="AQ332" i="2"/>
  <c r="AQ527" i="2"/>
  <c r="AQ183" i="2"/>
  <c r="AQ457" i="2"/>
  <c r="AQ578" i="2"/>
  <c r="AQ619" i="2"/>
  <c r="AQ163" i="2"/>
  <c r="AQ289" i="2"/>
  <c r="AQ355" i="2"/>
  <c r="AQ684" i="2"/>
  <c r="AQ688" i="2"/>
  <c r="AQ509" i="2"/>
  <c r="AQ625" i="2"/>
  <c r="AQ348" i="2"/>
  <c r="AQ734" i="2"/>
  <c r="AQ690" i="2"/>
  <c r="AQ285" i="2"/>
  <c r="AQ636" i="2"/>
  <c r="AQ685" i="2"/>
  <c r="AQ508" i="2"/>
  <c r="AQ661" i="2"/>
  <c r="AQ667" i="2"/>
  <c r="AQ452" i="2"/>
  <c r="AQ696" i="2"/>
  <c r="AQ540" i="2"/>
  <c r="AQ597" i="2"/>
  <c r="AQ618" i="2"/>
  <c r="AQ728" i="2"/>
  <c r="AQ469" i="2"/>
  <c r="AQ724" i="2"/>
  <c r="AQ695" i="2"/>
  <c r="AQ697" i="2"/>
  <c r="AQ637" i="2"/>
  <c r="AQ689" i="2"/>
  <c r="AQ703" i="2"/>
  <c r="AQ691" i="2"/>
  <c r="AQ723" i="2"/>
  <c r="AQ706" i="2"/>
  <c r="AQ650" i="2"/>
  <c r="AQ731" i="2"/>
  <c r="AQ738" i="2"/>
  <c r="AK628" i="2"/>
  <c r="AR628" i="2" s="1"/>
  <c r="AK437" i="2"/>
  <c r="AR437" i="2" s="1"/>
  <c r="AK464" i="2"/>
  <c r="AK117" i="2"/>
  <c r="AR117" i="2" s="1"/>
  <c r="AK194" i="2"/>
  <c r="AK369" i="2"/>
  <c r="AR369" i="2" s="1"/>
  <c r="AK286" i="2"/>
  <c r="AK288" i="2"/>
  <c r="AR288" i="2" s="1"/>
  <c r="AK598" i="2"/>
  <c r="AR598" i="2" s="1"/>
  <c r="AK565" i="2"/>
  <c r="AR565" i="2" s="1"/>
  <c r="AK202" i="2"/>
  <c r="AK300" i="2"/>
  <c r="AK125" i="2"/>
  <c r="AR125" i="2" s="1"/>
  <c r="AK657" i="2"/>
  <c r="AR657" i="2" s="1"/>
  <c r="AK50" i="2"/>
  <c r="AK603" i="2"/>
  <c r="AR603" i="2" s="1"/>
  <c r="AK451" i="2"/>
  <c r="AR451" i="2" s="1"/>
  <c r="AK221" i="2"/>
  <c r="AR221" i="2" s="1"/>
  <c r="AK583" i="2"/>
  <c r="AR583" i="2" s="1"/>
  <c r="AK356" i="2"/>
  <c r="AR356" i="2" s="1"/>
  <c r="AK410" i="2"/>
  <c r="AR410" i="2" s="1"/>
  <c r="AK195" i="2"/>
  <c r="AR195" i="2" s="1"/>
  <c r="AK349" i="2"/>
  <c r="AK550" i="2"/>
  <c r="AR550" i="2" s="1"/>
  <c r="AK190" i="2"/>
  <c r="AR190" i="2" s="1"/>
  <c r="AK551" i="2"/>
  <c r="AR551" i="2" s="1"/>
  <c r="AK122" i="2"/>
  <c r="AR122" i="2" s="1"/>
  <c r="AK184" i="2"/>
  <c r="AR184" i="2" s="1"/>
  <c r="AK626" i="2"/>
  <c r="AR626" i="2" s="1"/>
  <c r="AK405" i="2"/>
  <c r="AR405" i="2" s="1"/>
  <c r="AK641" i="2"/>
  <c r="AR641" i="2" s="1"/>
  <c r="AK74" i="2"/>
  <c r="AK495" i="2"/>
  <c r="AR495" i="2" s="1"/>
  <c r="AK713" i="2"/>
  <c r="AR713" i="2" s="1"/>
  <c r="AK709" i="2"/>
  <c r="AR709" i="2" s="1"/>
  <c r="AK16" i="2"/>
  <c r="AR16" i="2" s="1"/>
  <c r="AK392" i="2"/>
  <c r="AR392" i="2" s="1"/>
  <c r="AK655" i="2"/>
  <c r="AR655" i="2" s="1"/>
  <c r="AK94" i="2"/>
  <c r="AR94" i="2" s="1"/>
  <c r="AK460" i="2"/>
  <c r="AR460" i="2" s="1"/>
  <c r="AK156" i="2"/>
  <c r="AR156" i="2" s="1"/>
  <c r="AK481" i="2"/>
  <c r="AR481" i="2" s="1"/>
  <c r="AK309" i="2"/>
  <c r="AR309" i="2" s="1"/>
  <c r="AK503" i="2"/>
  <c r="AR503" i="2" s="1"/>
  <c r="AK238" i="2"/>
  <c r="AR238" i="2" s="1"/>
  <c r="AK465" i="2"/>
  <c r="AK590" i="2"/>
  <c r="AR590" i="2" s="1"/>
  <c r="AK317" i="2"/>
  <c r="AR317" i="2" s="1"/>
  <c r="AK310" i="2"/>
  <c r="AR310" i="2" s="1"/>
  <c r="AK315" i="2"/>
  <c r="AK520" i="2"/>
  <c r="AR520" i="2" s="1"/>
  <c r="AK232" i="2"/>
  <c r="AR232" i="2" s="1"/>
  <c r="AK204" i="2"/>
  <c r="AK210" i="2"/>
  <c r="AR210" i="2" s="1"/>
  <c r="AK231" i="2"/>
  <c r="AR231" i="2" s="1"/>
  <c r="AK473" i="2"/>
  <c r="AR473" i="2" s="1"/>
  <c r="AK518" i="2"/>
  <c r="AR518" i="2" s="1"/>
  <c r="AK407" i="2"/>
  <c r="AR407" i="2" s="1"/>
  <c r="AK514" i="2"/>
  <c r="AR514" i="2" s="1"/>
  <c r="AK700" i="2"/>
  <c r="AR700" i="2" s="1"/>
  <c r="AK223" i="2"/>
  <c r="AR223" i="2" s="1"/>
  <c r="AK298" i="2"/>
  <c r="AK339" i="2"/>
  <c r="AR339" i="2" s="1"/>
  <c r="AK330" i="2"/>
  <c r="AR330" i="2" s="1"/>
  <c r="AK263" i="2"/>
  <c r="AR263" i="2" s="1"/>
  <c r="AK434" i="2"/>
  <c r="AR434" i="2" s="1"/>
  <c r="AK367" i="2"/>
  <c r="AR367" i="2" s="1"/>
  <c r="AK502" i="2"/>
  <c r="AR502" i="2" s="1"/>
  <c r="AK591" i="2"/>
  <c r="AR591" i="2" s="1"/>
  <c r="AK383" i="2"/>
  <c r="AR383" i="2" s="1"/>
  <c r="AK546" i="2"/>
  <c r="AR546" i="2" s="1"/>
  <c r="AK395" i="2"/>
  <c r="AR395" i="2" s="1"/>
  <c r="AK220" i="2"/>
  <c r="AR220" i="2" s="1"/>
  <c r="AK188" i="2"/>
  <c r="AK169" i="2"/>
  <c r="AR169" i="2" s="1"/>
  <c r="AK226" i="2"/>
  <c r="AR226" i="2" s="1"/>
  <c r="AK153" i="2"/>
  <c r="AR153" i="2" s="1"/>
  <c r="AK35" i="2"/>
  <c r="AK78" i="2"/>
  <c r="AR78" i="2" s="1"/>
  <c r="AK207" i="2"/>
  <c r="AR207" i="2" s="1"/>
  <c r="AK139" i="2"/>
  <c r="AR139" i="2" s="1"/>
  <c r="AK523" i="2"/>
  <c r="AR523" i="2" s="1"/>
  <c r="AK176" i="2"/>
  <c r="AK379" i="2"/>
  <c r="AR379" i="2" s="1"/>
  <c r="AK320" i="2"/>
  <c r="AK260" i="2"/>
  <c r="AR260" i="2" s="1"/>
  <c r="AK133" i="2"/>
  <c r="AR133" i="2" s="1"/>
  <c r="AK38" i="2"/>
  <c r="AK337" i="2"/>
  <c r="AK528" i="2"/>
  <c r="AR528" i="2" s="1"/>
  <c r="AK402" i="2"/>
  <c r="AR402" i="2" s="1"/>
  <c r="AK454" i="2"/>
  <c r="AR454" i="2" s="1"/>
  <c r="AK346" i="2"/>
  <c r="AR346" i="2" s="1"/>
  <c r="AK159" i="2"/>
  <c r="AR159" i="2" s="1"/>
  <c r="AK318" i="2"/>
  <c r="AR318" i="2" s="1"/>
  <c r="AK123" i="2"/>
  <c r="AK614" i="2"/>
  <c r="AR614" i="2" s="1"/>
  <c r="AK25" i="2"/>
  <c r="AK675" i="2"/>
  <c r="AR675" i="2" s="1"/>
  <c r="AK96" i="2"/>
  <c r="AR96" i="2" s="1"/>
  <c r="AK492" i="2"/>
  <c r="AR492" i="2" s="1"/>
  <c r="AK170" i="2"/>
  <c r="AR170" i="2" s="1"/>
  <c r="AK381" i="2"/>
  <c r="AR381" i="2" s="1"/>
  <c r="AK400" i="2"/>
  <c r="AR400" i="2" s="1"/>
  <c r="AK42" i="2"/>
  <c r="AK283" i="2"/>
  <c r="AR283" i="2" s="1"/>
  <c r="AK44" i="2"/>
  <c r="AR44" i="2" s="1"/>
  <c r="AK384" i="2"/>
  <c r="AR384" i="2" s="1"/>
  <c r="AK616" i="2"/>
  <c r="AR616" i="2" s="1"/>
  <c r="AK328" i="2"/>
  <c r="AR328" i="2" s="1"/>
  <c r="AK418" i="2"/>
  <c r="AR418" i="2" s="1"/>
  <c r="AK41" i="2"/>
  <c r="AR41" i="2" s="1"/>
  <c r="AK28" i="2"/>
  <c r="AR28" i="2" s="1"/>
  <c r="AK290" i="2"/>
  <c r="AR290" i="2" s="1"/>
  <c r="AK375" i="2"/>
  <c r="AR375" i="2" s="1"/>
  <c r="AK110" i="2"/>
  <c r="AK77" i="2"/>
  <c r="AR77" i="2" s="1"/>
  <c r="AK363" i="2"/>
  <c r="AR363" i="2" s="1"/>
  <c r="AK519" i="2"/>
  <c r="AR519" i="2" s="1"/>
  <c r="AK247" i="2"/>
  <c r="AR247" i="2" s="1"/>
  <c r="AK306" i="2"/>
  <c r="AR306" i="2" s="1"/>
  <c r="AK259" i="2"/>
  <c r="AR259" i="2" s="1"/>
  <c r="AK722" i="2"/>
  <c r="AR722" i="2" s="1"/>
  <c r="AK325" i="2"/>
  <c r="AR325" i="2" s="1"/>
  <c r="AK227" i="2"/>
  <c r="AK124" i="2"/>
  <c r="AR124" i="2" s="1"/>
  <c r="AK115" i="2"/>
  <c r="AR115" i="2" s="1"/>
  <c r="AK733" i="2"/>
  <c r="AR733" i="2" s="1"/>
  <c r="AK224" i="2"/>
  <c r="AK12" i="2"/>
  <c r="AK371" i="2"/>
  <c r="AR371" i="2" s="1"/>
  <c r="AK240" i="2"/>
  <c r="AR240" i="2" s="1"/>
  <c r="AK316" i="2"/>
  <c r="AR316" i="2" s="1"/>
  <c r="AK653" i="2"/>
  <c r="AR653" i="2" s="1"/>
  <c r="AK424" i="2"/>
  <c r="AR424" i="2" s="1"/>
  <c r="AK505" i="2"/>
  <c r="AR505" i="2" s="1"/>
  <c r="AK629" i="2"/>
  <c r="AR629" i="2" s="1"/>
  <c r="AK403" i="2"/>
  <c r="AR403" i="2" s="1"/>
  <c r="AK676" i="2"/>
  <c r="AR676" i="2" s="1"/>
  <c r="AK714" i="2"/>
  <c r="AR714" i="2" s="1"/>
  <c r="AK358" i="2"/>
  <c r="AR358" i="2" s="1"/>
  <c r="AK243" i="2"/>
  <c r="AK562" i="2"/>
  <c r="AR562" i="2" s="1"/>
  <c r="AK408" i="2"/>
  <c r="AR408" i="2" s="1"/>
  <c r="AK118" i="2"/>
  <c r="AR118" i="2" s="1"/>
  <c r="AK472" i="2"/>
  <c r="AR472" i="2" s="1"/>
  <c r="AK21" i="2"/>
  <c r="AK211" i="2"/>
  <c r="AR211" i="2" s="1"/>
  <c r="AK425" i="2"/>
  <c r="AR425" i="2" s="1"/>
  <c r="AK445" i="2"/>
  <c r="AR445" i="2" s="1"/>
  <c r="AK524" i="2"/>
  <c r="AR524" i="2" s="1"/>
  <c r="AK470" i="2"/>
  <c r="AR470" i="2" s="1"/>
  <c r="AK149" i="2"/>
  <c r="AK397" i="2"/>
  <c r="AR397" i="2" s="1"/>
  <c r="AK672" i="2"/>
  <c r="AR672" i="2" s="1"/>
  <c r="AK273" i="2"/>
  <c r="AR273" i="2" s="1"/>
  <c r="AK406" i="2"/>
  <c r="AK208" i="2"/>
  <c r="AR208" i="2" s="1"/>
  <c r="AK212" i="2"/>
  <c r="AR212" i="2" s="1"/>
  <c r="AK23" i="2"/>
  <c r="AK594" i="2"/>
  <c r="AR594" i="2" s="1"/>
  <c r="AK494" i="2"/>
  <c r="AR494" i="2" s="1"/>
  <c r="AK479" i="2"/>
  <c r="AR479" i="2" s="1"/>
  <c r="AK736" i="2"/>
  <c r="AR736" i="2" s="1"/>
  <c r="AK127" i="2"/>
  <c r="AK476" i="2"/>
  <c r="AR476" i="2" s="1"/>
  <c r="AK60" i="2"/>
  <c r="AR60" i="2" s="1"/>
  <c r="AK272" i="2"/>
  <c r="AR272" i="2" s="1"/>
  <c r="AK69" i="2"/>
  <c r="AK632" i="2"/>
  <c r="AR632" i="2" s="1"/>
  <c r="AK303" i="2"/>
  <c r="AR303" i="2" s="1"/>
  <c r="AK399" i="2"/>
  <c r="AK516" i="2"/>
  <c r="AR516" i="2" s="1"/>
  <c r="AK526" i="2"/>
  <c r="AR526" i="2" s="1"/>
  <c r="AK58" i="2"/>
  <c r="AK537" i="2"/>
  <c r="AR537" i="2" s="1"/>
  <c r="AK201" i="2"/>
  <c r="AK256" i="2"/>
  <c r="AR256" i="2" s="1"/>
  <c r="AK547" i="2"/>
  <c r="AR547" i="2" s="1"/>
  <c r="AK633" i="2"/>
  <c r="AR633" i="2" s="1"/>
  <c r="AK421" i="2"/>
  <c r="AR421" i="2" s="1"/>
  <c r="AK692" i="2"/>
  <c r="AR692" i="2" s="1"/>
  <c r="AK622" i="2"/>
  <c r="AR622" i="2" s="1"/>
  <c r="AK613" i="2"/>
  <c r="AR613" i="2" s="1"/>
  <c r="AK662" i="2"/>
  <c r="AR662" i="2" s="1"/>
  <c r="AK17" i="2"/>
  <c r="AK575" i="2"/>
  <c r="AR575" i="2" s="1"/>
  <c r="AK51" i="2"/>
  <c r="AK393" i="2"/>
  <c r="AR393" i="2" s="1"/>
  <c r="AK154" i="2"/>
  <c r="AK351" i="2"/>
  <c r="AR351" i="2" s="1"/>
  <c r="AK674" i="2"/>
  <c r="AR674" i="2" s="1"/>
  <c r="AK43" i="2"/>
  <c r="AR43" i="2" s="1"/>
  <c r="AK213" i="2"/>
  <c r="AR213" i="2" s="1"/>
  <c r="AK442" i="2"/>
  <c r="AR442" i="2" s="1"/>
  <c r="AK419" i="2"/>
  <c r="AR419" i="2" s="1"/>
  <c r="AK275" i="2"/>
  <c r="AR275" i="2" s="1"/>
  <c r="AK46" i="2"/>
  <c r="AK376" i="2"/>
  <c r="AR376" i="2" s="1"/>
  <c r="AK517" i="2"/>
  <c r="AR517" i="2" s="1"/>
  <c r="AK670" i="2"/>
  <c r="AR670" i="2" s="1"/>
  <c r="AK595" i="2"/>
  <c r="AR595" i="2" s="1"/>
  <c r="AK404" i="2"/>
  <c r="AK370" i="2"/>
  <c r="AR370" i="2" s="1"/>
  <c r="AK441" i="2"/>
  <c r="AR441" i="2" s="1"/>
  <c r="AK646" i="2"/>
  <c r="AR646" i="2" s="1"/>
  <c r="AK254" i="2"/>
  <c r="AK270" i="2"/>
  <c r="AK47" i="2"/>
  <c r="AR47" i="2" s="1"/>
  <c r="AK3" i="2"/>
  <c r="AK683" i="2"/>
  <c r="AR683" i="2" s="1"/>
  <c r="AK291" i="2"/>
  <c r="AR291" i="2" s="1"/>
  <c r="AK487" i="2"/>
  <c r="AR487" i="2" s="1"/>
  <c r="AK694" i="2"/>
  <c r="AR694" i="2" s="1"/>
  <c r="AK219" i="2"/>
  <c r="AR219" i="2" s="1"/>
  <c r="AK151" i="2"/>
  <c r="AR151" i="2" s="1"/>
  <c r="AK57" i="2"/>
  <c r="AR57" i="2" s="1"/>
  <c r="AK415" i="2"/>
  <c r="AR415" i="2" s="1"/>
  <c r="AK222" i="2"/>
  <c r="AR222" i="2" s="1"/>
  <c r="AK639" i="2"/>
  <c r="AR639" i="2" s="1"/>
  <c r="AK301" i="2"/>
  <c r="AK296" i="2"/>
  <c r="AR296" i="2" s="1"/>
  <c r="AK102" i="2"/>
  <c r="AR102" i="2" s="1"/>
  <c r="AK506" i="2"/>
  <c r="AR506" i="2" s="1"/>
  <c r="AK181" i="2"/>
  <c r="AR181" i="2" s="1"/>
  <c r="AK538" i="2"/>
  <c r="AR538" i="2" s="1"/>
  <c r="AK342" i="2"/>
  <c r="AK627" i="2"/>
  <c r="AR627" i="2" s="1"/>
  <c r="AK382" i="2"/>
  <c r="AR382" i="2" s="1"/>
  <c r="AK314" i="2"/>
  <c r="AR314" i="2" s="1"/>
  <c r="AK182" i="2"/>
  <c r="AR182" i="2" s="1"/>
  <c r="AK478" i="2"/>
  <c r="AR478" i="2" s="1"/>
  <c r="AK90" i="2"/>
  <c r="AK257" i="2"/>
  <c r="AR257" i="2" s="1"/>
  <c r="AK98" i="2"/>
  <c r="AK430" i="2"/>
  <c r="AR430" i="2" s="1"/>
  <c r="AK39" i="2"/>
  <c r="AK126" i="2"/>
  <c r="AK671" i="2"/>
  <c r="AR671" i="2" s="1"/>
  <c r="AK331" i="2"/>
  <c r="AK412" i="2"/>
  <c r="AR412" i="2" s="1"/>
  <c r="AK499" i="2"/>
  <c r="AR499" i="2" s="1"/>
  <c r="AK458" i="2"/>
  <c r="AR458" i="2" s="1"/>
  <c r="AK101" i="2"/>
  <c r="AK446" i="2"/>
  <c r="AR446" i="2" s="1"/>
  <c r="AK651" i="2"/>
  <c r="AR651" i="2" s="1"/>
  <c r="AK37" i="2"/>
  <c r="AK31" i="2"/>
  <c r="AR31" i="2" s="1"/>
  <c r="AK387" i="2"/>
  <c r="AR387" i="2" s="1"/>
  <c r="AK340" i="2"/>
  <c r="AR340" i="2" s="1"/>
  <c r="AK251" i="2"/>
  <c r="AR251" i="2" s="1"/>
  <c r="AK338" i="2"/>
  <c r="AK95" i="2"/>
  <c r="AK129" i="2"/>
  <c r="AR129" i="2" s="1"/>
  <c r="AK329" i="2"/>
  <c r="AR329" i="2" s="1"/>
  <c r="AK62" i="2"/>
  <c r="AK668" i="2"/>
  <c r="AR668" i="2" s="1"/>
  <c r="AK389" i="2"/>
  <c r="AK158" i="2"/>
  <c r="AK587" i="2"/>
  <c r="AR587" i="2" s="1"/>
  <c r="AK55" i="2"/>
  <c r="AK512" i="2"/>
  <c r="AR512" i="2" s="1"/>
  <c r="AK563" i="2"/>
  <c r="AR563" i="2" s="1"/>
  <c r="AK702" i="2"/>
  <c r="AR702" i="2" s="1"/>
  <c r="AK581" i="2"/>
  <c r="AR581" i="2" s="1"/>
  <c r="AK88" i="2"/>
  <c r="AK350" i="2"/>
  <c r="AR350" i="2" s="1"/>
  <c r="AK261" i="2"/>
  <c r="AR261" i="2" s="1"/>
  <c r="AK357" i="2"/>
  <c r="AR357" i="2" s="1"/>
  <c r="AK716" i="2"/>
  <c r="AR716" i="2" s="1"/>
  <c r="AK443" i="2"/>
  <c r="AR443" i="2" s="1"/>
  <c r="AK345" i="2"/>
  <c r="AK510" i="2"/>
  <c r="AR510" i="2" s="1"/>
  <c r="AK490" i="2"/>
  <c r="AR490" i="2" s="1"/>
  <c r="AK439" i="2"/>
  <c r="AR439" i="2" s="1"/>
  <c r="AK380" i="2"/>
  <c r="AK40" i="2"/>
  <c r="AR40" i="2" s="1"/>
  <c r="AK480" i="2"/>
  <c r="AR480" i="2" s="1"/>
  <c r="AK467" i="2"/>
  <c r="AR467" i="2" s="1"/>
  <c r="AK401" i="2"/>
  <c r="AK167" i="2"/>
  <c r="AR167" i="2" s="1"/>
  <c r="AK535" i="2"/>
  <c r="AR535" i="2" s="1"/>
  <c r="AK712" i="2"/>
  <c r="AR712" i="2" s="1"/>
  <c r="AK114" i="2"/>
  <c r="AR114" i="2" s="1"/>
  <c r="AK52" i="2"/>
  <c r="AK30" i="2"/>
  <c r="AR30" i="2" s="1"/>
  <c r="AK612" i="2"/>
  <c r="AR612" i="2" s="1"/>
  <c r="AK131" i="2"/>
  <c r="AK361" i="2"/>
  <c r="AR361" i="2" s="1"/>
  <c r="AK161" i="2"/>
  <c r="AR161" i="2" s="1"/>
  <c r="AK572" i="2"/>
  <c r="AR572" i="2" s="1"/>
  <c r="AK432" i="2"/>
  <c r="AR432" i="2" s="1"/>
  <c r="AK63" i="2"/>
  <c r="AR63" i="2" s="1"/>
  <c r="AK83" i="2"/>
  <c r="AK165" i="2"/>
  <c r="AK130" i="2"/>
  <c r="AK192" i="2"/>
  <c r="AK59" i="2"/>
  <c r="AR59" i="2" s="1"/>
  <c r="AK475" i="2"/>
  <c r="AR475" i="2" s="1"/>
  <c r="AK621" i="2"/>
  <c r="AR621" i="2" s="1"/>
  <c r="AK145" i="2"/>
  <c r="AR145" i="2" s="1"/>
  <c r="AK326" i="2"/>
  <c r="AR326" i="2" s="1"/>
  <c r="AK500" i="2"/>
  <c r="AK5" i="2"/>
  <c r="AK233" i="2"/>
  <c r="AR233" i="2" s="1"/>
  <c r="AK727" i="2"/>
  <c r="AR727" i="2" s="1"/>
  <c r="AK386" i="2"/>
  <c r="AR386" i="2" s="1"/>
  <c r="AK249" i="2"/>
  <c r="AK663" i="2"/>
  <c r="AR663" i="2" s="1"/>
  <c r="AK187" i="2"/>
  <c r="AK68" i="2"/>
  <c r="AK468" i="2"/>
  <c r="AR468" i="2" s="1"/>
  <c r="AK216" i="2"/>
  <c r="AK279" i="2"/>
  <c r="AR279" i="2" s="1"/>
  <c r="AK24" i="2"/>
  <c r="AK353" i="2"/>
  <c r="AR353" i="2" s="1"/>
  <c r="AK449" i="2"/>
  <c r="AR449" i="2" s="1"/>
  <c r="AK92" i="2"/>
  <c r="AK556" i="2"/>
  <c r="AR556" i="2" s="1"/>
  <c r="AK155" i="2"/>
  <c r="AK109" i="2"/>
  <c r="AK97" i="2"/>
  <c r="AR97" i="2" s="1"/>
  <c r="AK185" i="2"/>
  <c r="AR185" i="2" s="1"/>
  <c r="AK409" i="2"/>
  <c r="AR409" i="2" s="1"/>
  <c r="AK107" i="2"/>
  <c r="AK347" i="2"/>
  <c r="AR347" i="2" s="1"/>
  <c r="AK630" i="2"/>
  <c r="AR630" i="2" s="1"/>
  <c r="AK297" i="2"/>
  <c r="AR297" i="2" s="1"/>
  <c r="AK246" i="2"/>
  <c r="AR246" i="2" s="1"/>
  <c r="AK558" i="2"/>
  <c r="AR558" i="2" s="1"/>
  <c r="AK311" i="2"/>
  <c r="AR311" i="2" s="1"/>
  <c r="AK112" i="2"/>
  <c r="AR112" i="2" s="1"/>
  <c r="AK6" i="2"/>
  <c r="AK610" i="2"/>
  <c r="AR610" i="2" s="1"/>
  <c r="AK121" i="2"/>
  <c r="AR121" i="2" s="1"/>
  <c r="AK438" i="2"/>
  <c r="AR438" i="2" s="1"/>
  <c r="AK104" i="2"/>
  <c r="AK147" i="2"/>
  <c r="AR147" i="2" s="1"/>
  <c r="AK334" i="2"/>
  <c r="AR334" i="2" s="1"/>
  <c r="AK203" i="2"/>
  <c r="AR203" i="2" s="1"/>
  <c r="AK61" i="2"/>
  <c r="AK319" i="2"/>
  <c r="AR319" i="2" s="1"/>
  <c r="AK276" i="2"/>
  <c r="AR276" i="2" s="1"/>
  <c r="AK531" i="2"/>
  <c r="AR531" i="2" s="1"/>
  <c r="AK146" i="2"/>
  <c r="AK390" i="2"/>
  <c r="AR390" i="2" s="1"/>
  <c r="AK545" i="2"/>
  <c r="AR545" i="2" s="1"/>
  <c r="AK33" i="2"/>
  <c r="AK2" i="2"/>
  <c r="AK111" i="2"/>
  <c r="AR111" i="2" s="1"/>
  <c r="AK456" i="2"/>
  <c r="AR456" i="2" s="1"/>
  <c r="AK679" i="2"/>
  <c r="AR679" i="2" s="1"/>
  <c r="AK64" i="2"/>
  <c r="AR64" i="2" s="1"/>
  <c r="AK164" i="2"/>
  <c r="AR164" i="2" s="1"/>
  <c r="AK108" i="2"/>
  <c r="AR108" i="2" s="1"/>
  <c r="AK564" i="2"/>
  <c r="AR564" i="2" s="1"/>
  <c r="AK474" i="2"/>
  <c r="AR474" i="2" s="1"/>
  <c r="AK511" i="2"/>
  <c r="AR511" i="2" s="1"/>
  <c r="AK617" i="2"/>
  <c r="AR617" i="2" s="1"/>
  <c r="AK128" i="2"/>
  <c r="AK258" i="2"/>
  <c r="AK29" i="2"/>
  <c r="AR29" i="2" s="1"/>
  <c r="AK444" i="2"/>
  <c r="AR444" i="2" s="1"/>
  <c r="AK299" i="2"/>
  <c r="AR299" i="2" s="1"/>
  <c r="AK84" i="2"/>
  <c r="AK643" i="2"/>
  <c r="AR643" i="2" s="1"/>
  <c r="AK86" i="2"/>
  <c r="AR86" i="2" s="1"/>
  <c r="AK416" i="2"/>
  <c r="AR416" i="2" s="1"/>
  <c r="AK682" i="2"/>
  <c r="AR682" i="2" s="1"/>
  <c r="AK32" i="2"/>
  <c r="AK599" i="2"/>
  <c r="AR599" i="2" s="1"/>
  <c r="AK729" i="2"/>
  <c r="AR729" i="2" s="1"/>
  <c r="AK206" i="2"/>
  <c r="AK7" i="2"/>
  <c r="AK171" i="2"/>
  <c r="AR171" i="2" s="1"/>
  <c r="AK501" i="2"/>
  <c r="AR501" i="2" s="1"/>
  <c r="AK73" i="2"/>
  <c r="AK308" i="2"/>
  <c r="AR308" i="2" s="1"/>
  <c r="AK486" i="2"/>
  <c r="AR486" i="2" s="1"/>
  <c r="AK385" i="2"/>
  <c r="AR385" i="2" s="1"/>
  <c r="AK191" i="2"/>
  <c r="AR191" i="2" s="1"/>
  <c r="AK701" i="2"/>
  <c r="AR701" i="2" s="1"/>
  <c r="AK71" i="2"/>
  <c r="AK93" i="2"/>
  <c r="AR93" i="2" s="1"/>
  <c r="AK173" i="2"/>
  <c r="AK67" i="2"/>
  <c r="AR67" i="2" s="1"/>
  <c r="AK135" i="2"/>
  <c r="AK162" i="2"/>
  <c r="AR162" i="2" s="1"/>
  <c r="AK604" i="2"/>
  <c r="AR604" i="2" s="1"/>
  <c r="AK365" i="2"/>
  <c r="AR365" i="2" s="1"/>
  <c r="AK48" i="2"/>
  <c r="AR48" i="2" s="1"/>
  <c r="AK660" i="2"/>
  <c r="AR660" i="2" s="1"/>
  <c r="AK571" i="2"/>
  <c r="AR571" i="2" s="1"/>
  <c r="AK491" i="2"/>
  <c r="AR491" i="2" s="1"/>
  <c r="AK295" i="2"/>
  <c r="AR295" i="2" s="1"/>
  <c r="AK447" i="2"/>
  <c r="AR447" i="2" s="1"/>
  <c r="AK10" i="2"/>
  <c r="AK142" i="2"/>
  <c r="AK26" i="2"/>
  <c r="AK229" i="2"/>
  <c r="AR229" i="2" s="1"/>
  <c r="AK4" i="2"/>
  <c r="AR4" i="2" s="1"/>
  <c r="AK560" i="2"/>
  <c r="AR560" i="2" s="1"/>
  <c r="AK448" i="2"/>
  <c r="AR448" i="2" s="1"/>
  <c r="AK144" i="2"/>
  <c r="AR144" i="2" s="1"/>
  <c r="AK14" i="2"/>
  <c r="AR14" i="2" s="1"/>
  <c r="AK579" i="2"/>
  <c r="AR579" i="2" s="1"/>
  <c r="AK321" i="2"/>
  <c r="AR321" i="2" s="1"/>
  <c r="AK157" i="2"/>
  <c r="AK143" i="2"/>
  <c r="AR143" i="2" s="1"/>
  <c r="AK374" i="2"/>
  <c r="AR374" i="2" s="1"/>
  <c r="AK228" i="2"/>
  <c r="AR228" i="2" s="1"/>
  <c r="AK577" i="2"/>
  <c r="AR577" i="2" s="1"/>
  <c r="AK693" i="2"/>
  <c r="AR693" i="2" s="1"/>
  <c r="AK482" i="2"/>
  <c r="AR482" i="2" s="1"/>
  <c r="AK681" i="2"/>
  <c r="AR681" i="2" s="1"/>
  <c r="AK477" i="2"/>
  <c r="AR477" i="2" s="1"/>
  <c r="AK302" i="2"/>
  <c r="AR302" i="2" s="1"/>
  <c r="AK366" i="2"/>
  <c r="AK435" i="2"/>
  <c r="AR435" i="2" s="1"/>
  <c r="AK654" i="2"/>
  <c r="AR654" i="2" s="1"/>
  <c r="AK669" i="2"/>
  <c r="AR669" i="2" s="1"/>
  <c r="AK584" i="2"/>
  <c r="AR584" i="2" s="1"/>
  <c r="AK27" i="2"/>
  <c r="AK152" i="2"/>
  <c r="AR152" i="2" s="1"/>
  <c r="AK253" i="2"/>
  <c r="AR253" i="2" s="1"/>
  <c r="AK119" i="2"/>
  <c r="AK15" i="2"/>
  <c r="AK322" i="2"/>
  <c r="AR322" i="2" s="1"/>
  <c r="AK36" i="2"/>
  <c r="AR36" i="2" s="1"/>
  <c r="AK215" i="2"/>
  <c r="AR215" i="2" s="1"/>
  <c r="AK485" i="2"/>
  <c r="AR485" i="2" s="1"/>
  <c r="AK496" i="2"/>
  <c r="AR496" i="2" s="1"/>
  <c r="AK179" i="2"/>
  <c r="AK559" i="2"/>
  <c r="AR559" i="2" s="1"/>
  <c r="AK307" i="2"/>
  <c r="AR307" i="2" s="1"/>
  <c r="AK608" i="2"/>
  <c r="AR608" i="2" s="1"/>
  <c r="AK91" i="2"/>
  <c r="AK106" i="2"/>
  <c r="AK180" i="2"/>
  <c r="AR180" i="2" s="1"/>
  <c r="AK186" i="2"/>
  <c r="AR186" i="2" s="1"/>
  <c r="AK631" i="2"/>
  <c r="AR631" i="2" s="1"/>
  <c r="AK264" i="2"/>
  <c r="AR264" i="2" s="1"/>
  <c r="AK548" i="2"/>
  <c r="AR548" i="2" s="1"/>
  <c r="AK234" i="2"/>
  <c r="AK732" i="2"/>
  <c r="AR732" i="2" s="1"/>
  <c r="AK642" i="2"/>
  <c r="AR642" i="2" s="1"/>
  <c r="AK178" i="2"/>
  <c r="AR178" i="2" s="1"/>
  <c r="AK265" i="2"/>
  <c r="AR265" i="2" s="1"/>
  <c r="AK8" i="2"/>
  <c r="AK293" i="2"/>
  <c r="AK541" i="2"/>
  <c r="AR541" i="2" s="1"/>
  <c r="AK113" i="2"/>
  <c r="AK428" i="2"/>
  <c r="AR428" i="2" s="1"/>
  <c r="AK54" i="2"/>
  <c r="AR54" i="2" s="1"/>
  <c r="AK488" i="2"/>
  <c r="AR488" i="2" s="1"/>
  <c r="AK9" i="2"/>
  <c r="AK666" i="2"/>
  <c r="AR666" i="2" s="1"/>
  <c r="AK414" i="2"/>
  <c r="AR414" i="2" s="1"/>
  <c r="AK698" i="2"/>
  <c r="AR698" i="2" s="1"/>
  <c r="AK498" i="2"/>
  <c r="AR498" i="2" s="1"/>
  <c r="AK66" i="2"/>
  <c r="AR66" i="2" s="1"/>
  <c r="AK193" i="2"/>
  <c r="AR193" i="2" s="1"/>
  <c r="AK623" i="2"/>
  <c r="AR623" i="2" s="1"/>
  <c r="AK85" i="2"/>
  <c r="AK140" i="2"/>
  <c r="AK574" i="2"/>
  <c r="AR574" i="2" s="1"/>
  <c r="AK13" i="2"/>
  <c r="AK11" i="2"/>
  <c r="AK354" i="2"/>
  <c r="AR354" i="2" s="1"/>
  <c r="AK647" i="2"/>
  <c r="AR647" i="2" s="1"/>
  <c r="AK462" i="2"/>
  <c r="AR462" i="2" s="1"/>
  <c r="AK549" i="2"/>
  <c r="AR549" i="2" s="1"/>
  <c r="AK196" i="2"/>
  <c r="AR196" i="2" s="1"/>
  <c r="AK552" i="2"/>
  <c r="AR552" i="2" s="1"/>
  <c r="AK18" i="2"/>
  <c r="AK22" i="2"/>
  <c r="AK459" i="2"/>
  <c r="AR459" i="2" s="1"/>
  <c r="AK391" i="2"/>
  <c r="AR391" i="2" s="1"/>
  <c r="AK422" i="2"/>
  <c r="AR422" i="2" s="1"/>
  <c r="AK200" i="2"/>
  <c r="AK266" i="2"/>
  <c r="AK649" i="2"/>
  <c r="AR649" i="2" s="1"/>
  <c r="AK280" i="2"/>
  <c r="AK105" i="2"/>
  <c r="AR105" i="2" s="1"/>
  <c r="AK305" i="2"/>
  <c r="AK665" i="2"/>
  <c r="AR665" i="2" s="1"/>
  <c r="AK271" i="2"/>
  <c r="AR271" i="2" s="1"/>
  <c r="AK132" i="2"/>
  <c r="AR132" i="2" s="1"/>
  <c r="AK388" i="2"/>
  <c r="AK484" i="2"/>
  <c r="AR484" i="2" s="1"/>
  <c r="AK76" i="2"/>
  <c r="AR76" i="2" s="1"/>
  <c r="AK241" i="2"/>
  <c r="AR241" i="2" s="1"/>
  <c r="AK20" i="2"/>
  <c r="AK720" i="2"/>
  <c r="AR720" i="2" s="1"/>
  <c r="AK726" i="2"/>
  <c r="AR726" i="2" s="1"/>
  <c r="AK521" i="2"/>
  <c r="AR521" i="2" s="1"/>
  <c r="AK239" i="2"/>
  <c r="AR239" i="2" s="1"/>
  <c r="AK644" i="2"/>
  <c r="AR644" i="2" s="1"/>
  <c r="AK252" i="2"/>
  <c r="AR252" i="2" s="1"/>
  <c r="AK635" i="2"/>
  <c r="AR635" i="2" s="1"/>
  <c r="AK312" i="2"/>
  <c r="AR312" i="2" s="1"/>
  <c r="AK554" i="2"/>
  <c r="AR554" i="2" s="1"/>
  <c r="AK440" i="2"/>
  <c r="AR440" i="2" s="1"/>
  <c r="AK120" i="2"/>
  <c r="AR120" i="2" s="1"/>
  <c r="AK250" i="2"/>
  <c r="AR250" i="2" s="1"/>
  <c r="AK620" i="2"/>
  <c r="AR620" i="2" s="1"/>
  <c r="AK235" i="2"/>
  <c r="AR235" i="2" s="1"/>
  <c r="AK677" i="2"/>
  <c r="AR677" i="2" s="1"/>
  <c r="AK569" i="2"/>
  <c r="AR569" i="2" s="1"/>
  <c r="AK269" i="2"/>
  <c r="AK525" i="2"/>
  <c r="AR525" i="2" s="1"/>
  <c r="AK455" i="2"/>
  <c r="AR455" i="2" s="1"/>
  <c r="AK532" i="2"/>
  <c r="AR532" i="2" s="1"/>
  <c r="AK611" i="2"/>
  <c r="AR611" i="2" s="1"/>
  <c r="AK344" i="2"/>
  <c r="AR344" i="2" s="1"/>
  <c r="AK360" i="2"/>
  <c r="AR360" i="2" s="1"/>
  <c r="AK242" i="2"/>
  <c r="AR242" i="2" s="1"/>
  <c r="AK237" i="2"/>
  <c r="AK719" i="2"/>
  <c r="AR719" i="2" s="1"/>
  <c r="AK711" i="2"/>
  <c r="AR711" i="2" s="1"/>
  <c r="AK567" i="2"/>
  <c r="AR567" i="2" s="1"/>
  <c r="AK56" i="2"/>
  <c r="AK433" i="2"/>
  <c r="AR433" i="2" s="1"/>
  <c r="AK323" i="2"/>
  <c r="AR323" i="2" s="1"/>
  <c r="AK568" i="2"/>
  <c r="AR568" i="2" s="1"/>
  <c r="AK244" i="2"/>
  <c r="AK609" i="2"/>
  <c r="AR609" i="2" s="1"/>
  <c r="AK555" i="2"/>
  <c r="AR555" i="2" s="1"/>
  <c r="AK658" i="2"/>
  <c r="AR658" i="2" s="1"/>
  <c r="AK717" i="2"/>
  <c r="AR717" i="2" s="1"/>
  <c r="AK79" i="2"/>
  <c r="AK335" i="2"/>
  <c r="AR335" i="2" s="1"/>
  <c r="AK49" i="2"/>
  <c r="AR49" i="2" s="1"/>
  <c r="AK373" i="2"/>
  <c r="AR373" i="2" s="1"/>
  <c r="AK87" i="2"/>
  <c r="AK45" i="2"/>
  <c r="AR45" i="2" s="1"/>
  <c r="AK245" i="2"/>
  <c r="AR245" i="2" s="1"/>
  <c r="AK327" i="2"/>
  <c r="AR327" i="2" s="1"/>
  <c r="AK174" i="2"/>
  <c r="AR174" i="2" s="1"/>
  <c r="AK471" i="2"/>
  <c r="AR471" i="2" s="1"/>
  <c r="AK362" i="2"/>
  <c r="AR362" i="2" s="1"/>
  <c r="AK606" i="2"/>
  <c r="AR606" i="2" s="1"/>
  <c r="AK463" i="2"/>
  <c r="AR463" i="2" s="1"/>
  <c r="AK19" i="2"/>
  <c r="AK680" i="2"/>
  <c r="AR680" i="2" s="1"/>
  <c r="AK513" i="2"/>
  <c r="AR513" i="2" s="1"/>
  <c r="AK230" i="2"/>
  <c r="AR230" i="2" s="1"/>
  <c r="AK136" i="2"/>
  <c r="AR136" i="2" s="1"/>
  <c r="AK274" i="2"/>
  <c r="AR274" i="2" s="1"/>
  <c r="AK34" i="2"/>
  <c r="AK364" i="2"/>
  <c r="AR364" i="2" s="1"/>
  <c r="AK489" i="2"/>
  <c r="AR489" i="2" s="1"/>
  <c r="AK530" i="2"/>
  <c r="AR530" i="2" s="1"/>
  <c r="AK536" i="2"/>
  <c r="AR536" i="2" s="1"/>
  <c r="AK605" i="2"/>
  <c r="AR605" i="2" s="1"/>
  <c r="AK420" i="2"/>
  <c r="AR420" i="2" s="1"/>
  <c r="AK413" i="2"/>
  <c r="AR413" i="2" s="1"/>
  <c r="AK710" i="2"/>
  <c r="AR710" i="2" s="1"/>
  <c r="AK431" i="2"/>
  <c r="AR431" i="2" s="1"/>
  <c r="AK377" i="2"/>
  <c r="AR377" i="2" s="1"/>
  <c r="AK214" i="2"/>
  <c r="AK189" i="2"/>
  <c r="AR189" i="2" s="1"/>
  <c r="AK580" i="2"/>
  <c r="AR580" i="2" s="1"/>
  <c r="AK134" i="2"/>
  <c r="AR134" i="2" s="1"/>
  <c r="AK81" i="2"/>
  <c r="AK82" i="2"/>
  <c r="AR82" i="2" s="1"/>
  <c r="AK72" i="2"/>
  <c r="AK453" i="2"/>
  <c r="AR453" i="2" s="1"/>
  <c r="AK278" i="2"/>
  <c r="AK429" i="2"/>
  <c r="AR429" i="2" s="1"/>
  <c r="AK715" i="2"/>
  <c r="AR715" i="2" s="1"/>
  <c r="AK341" i="2"/>
  <c r="AR341" i="2" s="1"/>
  <c r="AK721" i="2"/>
  <c r="AR721" i="2" s="1"/>
  <c r="AK592" i="2"/>
  <c r="AR592" i="2" s="1"/>
  <c r="AK615" i="2"/>
  <c r="AR615" i="2" s="1"/>
  <c r="AK602" i="2"/>
  <c r="AK417" i="2"/>
  <c r="AR417" i="2" s="1"/>
  <c r="AK53" i="2"/>
  <c r="AK664" i="2"/>
  <c r="AR664" i="2" s="1"/>
  <c r="AK582" i="2"/>
  <c r="AR582" i="2" s="1"/>
  <c r="AK372" i="2"/>
  <c r="AR372" i="2" s="1"/>
  <c r="AK148" i="2"/>
  <c r="AR148" i="2" s="1"/>
  <c r="AK522" i="2"/>
  <c r="AR522" i="2" s="1"/>
  <c r="AK648" i="2"/>
  <c r="AR648" i="2" s="1"/>
  <c r="AK89" i="2"/>
  <c r="AR89" i="2" s="1"/>
  <c r="AK137" i="2"/>
  <c r="AR137" i="2" s="1"/>
  <c r="AK735" i="2"/>
  <c r="AR735" i="2" s="1"/>
  <c r="AK99" i="2"/>
  <c r="AR99" i="2" s="1"/>
  <c r="AK175" i="2"/>
  <c r="AK588" i="2"/>
  <c r="AR588" i="2" s="1"/>
  <c r="AK593" i="2"/>
  <c r="AR593" i="2" s="1"/>
  <c r="AK217" i="2"/>
  <c r="AK103" i="2"/>
  <c r="AR103" i="2" s="1"/>
  <c r="AK497" i="2"/>
  <c r="AR497" i="2" s="1"/>
  <c r="AK659" i="2"/>
  <c r="AR659" i="2" s="1"/>
  <c r="AK534" i="2"/>
  <c r="AR534" i="2" s="1"/>
  <c r="AK529" i="2"/>
  <c r="AR529" i="2" s="1"/>
  <c r="AK678" i="2"/>
  <c r="AR678" i="2" s="1"/>
  <c r="AK352" i="2"/>
  <c r="AR352" i="2" s="1"/>
  <c r="AK557" i="2"/>
  <c r="AR557" i="2" s="1"/>
  <c r="AK70" i="2"/>
  <c r="AK304" i="2"/>
  <c r="AR304" i="2" s="1"/>
  <c r="AK287" i="2"/>
  <c r="AR287" i="2" s="1"/>
  <c r="AK150" i="2"/>
  <c r="AK281" i="2"/>
  <c r="AR281" i="2" s="1"/>
  <c r="AK277" i="2"/>
  <c r="AR277" i="2" s="1"/>
  <c r="AK576" i="2"/>
  <c r="AR576" i="2" s="1"/>
  <c r="AK483" i="2"/>
  <c r="AR483" i="2" s="1"/>
  <c r="AK607" i="2"/>
  <c r="AR607" i="2" s="1"/>
  <c r="AK466" i="2"/>
  <c r="AR466" i="2" s="1"/>
  <c r="AK450" i="2"/>
  <c r="AR450" i="2" s="1"/>
  <c r="AK638" i="2"/>
  <c r="AR638" i="2" s="1"/>
  <c r="AK80" i="2"/>
  <c r="AR80" i="2" s="1"/>
  <c r="AK493" i="2"/>
  <c r="AR493" i="2" s="1"/>
  <c r="AK177" i="2"/>
  <c r="AK313" i="2"/>
  <c r="AR313" i="2" s="1"/>
  <c r="AK267" i="2"/>
  <c r="AK600" i="2"/>
  <c r="AR600" i="2" s="1"/>
  <c r="AK138" i="2"/>
  <c r="AR138" i="2" s="1"/>
  <c r="AK515" i="2"/>
  <c r="AR515" i="2" s="1"/>
  <c r="AK268" i="2"/>
  <c r="AR268" i="2" s="1"/>
  <c r="AK686" i="2"/>
  <c r="AR686" i="2" s="1"/>
  <c r="AK704" i="2"/>
  <c r="AR704" i="2" s="1"/>
  <c r="AK198" i="2"/>
  <c r="AR198" i="2" s="1"/>
  <c r="AK656" i="2"/>
  <c r="AR656" i="2" s="1"/>
  <c r="AK75" i="2"/>
  <c r="AR75" i="2" s="1"/>
  <c r="AK218" i="2"/>
  <c r="AR218" i="2" s="1"/>
  <c r="AK336" i="2"/>
  <c r="AK640" i="2"/>
  <c r="AR640" i="2" s="1"/>
  <c r="AK542" i="2"/>
  <c r="AR542" i="2" s="1"/>
  <c r="AK65" i="2"/>
  <c r="AK411" i="2"/>
  <c r="AR411" i="2" s="1"/>
  <c r="AK596" i="2"/>
  <c r="AR596" i="2" s="1"/>
  <c r="AK426" i="2"/>
  <c r="AR426" i="2" s="1"/>
  <c r="AK687" i="2"/>
  <c r="AR687" i="2" s="1"/>
  <c r="AK292" i="2"/>
  <c r="AK705" i="2"/>
  <c r="AR705" i="2" s="1"/>
  <c r="AK624" i="2"/>
  <c r="AR624" i="2" s="1"/>
  <c r="AK205" i="2"/>
  <c r="AR205" i="2" s="1"/>
  <c r="AK255" i="2"/>
  <c r="AK166" i="2"/>
  <c r="AR166" i="2" s="1"/>
  <c r="AK262" i="2"/>
  <c r="AK673" i="2"/>
  <c r="AR673" i="2" s="1"/>
  <c r="AK718" i="2"/>
  <c r="AR718" i="2" s="1"/>
  <c r="AK585" i="2"/>
  <c r="AR585" i="2" s="1"/>
  <c r="AK645" i="2"/>
  <c r="AR645" i="2" s="1"/>
  <c r="AK359" i="2"/>
  <c r="AR359" i="2" s="1"/>
  <c r="AK589" i="2"/>
  <c r="AR589" i="2" s="1"/>
  <c r="AK601" i="2"/>
  <c r="AR601" i="2" s="1"/>
  <c r="AK141" i="2"/>
  <c r="AK225" i="2"/>
  <c r="AR225" i="2" s="1"/>
  <c r="AK543" i="2"/>
  <c r="AR543" i="2" s="1"/>
  <c r="AK324" i="2"/>
  <c r="AK398" i="2"/>
  <c r="AK566" i="2"/>
  <c r="AR566" i="2" s="1"/>
  <c r="AK396" i="2"/>
  <c r="AR396" i="2" s="1"/>
  <c r="AK737" i="2"/>
  <c r="AR737" i="2" s="1"/>
  <c r="AK423" i="2"/>
  <c r="AR423" i="2" s="1"/>
  <c r="AK248" i="2"/>
  <c r="AR248" i="2" s="1"/>
  <c r="AK504" i="2"/>
  <c r="AR504" i="2" s="1"/>
  <c r="AK634" i="2"/>
  <c r="AR634" i="2" s="1"/>
  <c r="AK573" i="2"/>
  <c r="AR573" i="2" s="1"/>
  <c r="AK730" i="2"/>
  <c r="AR730" i="2" s="1"/>
  <c r="AK160" i="2"/>
  <c r="AK343" i="2"/>
  <c r="AR343" i="2" s="1"/>
  <c r="AK199" i="2"/>
  <c r="AK100" i="2"/>
  <c r="AR100" i="2" s="1"/>
  <c r="AK172" i="2"/>
  <c r="AK570" i="2"/>
  <c r="AR570" i="2" s="1"/>
  <c r="AK236" i="2"/>
  <c r="AR236" i="2" s="1"/>
  <c r="AK116" i="2"/>
  <c r="AK553" i="2"/>
  <c r="AR553" i="2" s="1"/>
  <c r="AK209" i="2"/>
  <c r="AR209" i="2" s="1"/>
  <c r="AK725" i="2"/>
  <c r="AR725" i="2" s="1"/>
  <c r="AK368" i="2"/>
  <c r="AR368" i="2" s="1"/>
  <c r="AK533" i="2"/>
  <c r="AR533" i="2" s="1"/>
  <c r="AK561" i="2"/>
  <c r="AR561" i="2" s="1"/>
  <c r="AK284" i="2"/>
  <c r="AK507" i="2"/>
  <c r="AR507" i="2" s="1"/>
  <c r="AK282" i="2"/>
  <c r="AR282" i="2" s="1"/>
  <c r="AK707" i="2"/>
  <c r="AR707" i="2" s="1"/>
  <c r="AK652" i="2"/>
  <c r="AR652" i="2" s="1"/>
  <c r="AK427" i="2"/>
  <c r="AR427" i="2" s="1"/>
  <c r="AK699" i="2"/>
  <c r="AR699" i="2" s="1"/>
  <c r="AK539" i="2"/>
  <c r="AR539" i="2" s="1"/>
  <c r="AK197" i="2"/>
  <c r="AR197" i="2" s="1"/>
  <c r="AK333" i="2"/>
  <c r="AR333" i="2" s="1"/>
  <c r="AK708" i="2"/>
  <c r="AR708" i="2" s="1"/>
  <c r="AK378" i="2"/>
  <c r="AK294" i="2"/>
  <c r="AR294" i="2" s="1"/>
  <c r="AK168" i="2"/>
  <c r="AR168" i="2" s="1"/>
  <c r="AK461" i="2"/>
  <c r="AR461" i="2" s="1"/>
  <c r="AK394" i="2"/>
  <c r="AR394" i="2" s="1"/>
  <c r="AK586" i="2"/>
  <c r="AR586" i="2" s="1"/>
  <c r="AK436" i="2"/>
  <c r="AR436" i="2" s="1"/>
  <c r="AK544" i="2"/>
  <c r="AR544" i="2" s="1"/>
  <c r="AK332" i="2"/>
  <c r="AK527" i="2"/>
  <c r="AR527" i="2" s="1"/>
  <c r="AK183" i="2"/>
  <c r="AR183" i="2" s="1"/>
  <c r="AK457" i="2"/>
  <c r="AR457" i="2" s="1"/>
  <c r="AK578" i="2"/>
  <c r="AR578" i="2" s="1"/>
  <c r="AK619" i="2"/>
  <c r="AR619" i="2" s="1"/>
  <c r="AK163" i="2"/>
  <c r="AK289" i="2"/>
  <c r="AR289" i="2" s="1"/>
  <c r="AK355" i="2"/>
  <c r="AR355" i="2" s="1"/>
  <c r="AK684" i="2"/>
  <c r="AR684" i="2" s="1"/>
  <c r="AK688" i="2"/>
  <c r="AR688" i="2" s="1"/>
  <c r="AK509" i="2"/>
  <c r="AR509" i="2" s="1"/>
  <c r="AK625" i="2"/>
  <c r="AR625" i="2" s="1"/>
  <c r="AK348" i="2"/>
  <c r="AR348" i="2" s="1"/>
  <c r="AK734" i="2"/>
  <c r="AR734" i="2" s="1"/>
  <c r="AK690" i="2"/>
  <c r="AR690" i="2" s="1"/>
  <c r="AK285" i="2"/>
  <c r="AR285" i="2" s="1"/>
  <c r="AK636" i="2"/>
  <c r="AR636" i="2" s="1"/>
  <c r="AK685" i="2"/>
  <c r="AR685" i="2" s="1"/>
  <c r="AK508" i="2"/>
  <c r="AR508" i="2" s="1"/>
  <c r="AK661" i="2"/>
  <c r="AR661" i="2" s="1"/>
  <c r="AK667" i="2"/>
  <c r="AR667" i="2" s="1"/>
  <c r="AK452" i="2"/>
  <c r="AR452" i="2" s="1"/>
  <c r="AK696" i="2"/>
  <c r="AR696" i="2" s="1"/>
  <c r="AK540" i="2"/>
  <c r="AR540" i="2" s="1"/>
  <c r="AK597" i="2"/>
  <c r="AR597" i="2" s="1"/>
  <c r="AK618" i="2"/>
  <c r="AR618" i="2" s="1"/>
  <c r="AK728" i="2"/>
  <c r="AR728" i="2" s="1"/>
  <c r="AK469" i="2"/>
  <c r="AR469" i="2" s="1"/>
  <c r="AK724" i="2"/>
  <c r="AR724" i="2" s="1"/>
  <c r="AK695" i="2"/>
  <c r="AR695" i="2" s="1"/>
  <c r="AK697" i="2"/>
  <c r="AR697" i="2" s="1"/>
  <c r="AK637" i="2"/>
  <c r="AR637" i="2" s="1"/>
  <c r="AK689" i="2"/>
  <c r="AR689" i="2" s="1"/>
  <c r="AK703" i="2"/>
  <c r="AR703" i="2" s="1"/>
  <c r="AK691" i="2"/>
  <c r="AR691" i="2" s="1"/>
  <c r="AK723" i="2"/>
  <c r="AR723" i="2" s="1"/>
  <c r="AK706" i="2"/>
  <c r="AR706" i="2" s="1"/>
  <c r="AK650" i="2"/>
  <c r="AR650" i="2" s="1"/>
  <c r="AK731" i="2"/>
  <c r="AR731" i="2" s="1"/>
  <c r="AK738" i="2"/>
  <c r="AR738" i="2" s="1"/>
  <c r="AH628" i="2"/>
  <c r="AH437" i="2"/>
  <c r="AH464" i="2"/>
  <c r="AH117" i="2"/>
  <c r="AH194" i="2"/>
  <c r="AH369" i="2"/>
  <c r="AH286" i="2"/>
  <c r="AH288" i="2"/>
  <c r="AH598" i="2"/>
  <c r="AH565" i="2"/>
  <c r="AH202" i="2"/>
  <c r="AH300" i="2"/>
  <c r="AH125" i="2"/>
  <c r="AH657" i="2"/>
  <c r="AH50" i="2"/>
  <c r="AH603" i="2"/>
  <c r="AH451" i="2"/>
  <c r="AH221" i="2"/>
  <c r="AH583" i="2"/>
  <c r="AH356" i="2"/>
  <c r="AH410" i="2"/>
  <c r="AH195" i="2"/>
  <c r="AH349" i="2"/>
  <c r="AH550" i="2"/>
  <c r="AH190" i="2"/>
  <c r="AH551" i="2"/>
  <c r="AH122" i="2"/>
  <c r="AH184" i="2"/>
  <c r="AH626" i="2"/>
  <c r="AH405" i="2"/>
  <c r="AH641" i="2"/>
  <c r="AH74" i="2"/>
  <c r="AH495" i="2"/>
  <c r="AH713" i="2"/>
  <c r="AH709" i="2"/>
  <c r="AH16" i="2"/>
  <c r="AH392" i="2"/>
  <c r="AH655" i="2"/>
  <c r="AH94" i="2"/>
  <c r="AH460" i="2"/>
  <c r="AH156" i="2"/>
  <c r="AH481" i="2"/>
  <c r="AH309" i="2"/>
  <c r="AH503" i="2"/>
  <c r="AH238" i="2"/>
  <c r="AH465" i="2"/>
  <c r="AH590" i="2"/>
  <c r="AH317" i="2"/>
  <c r="AH310" i="2"/>
  <c r="AH315" i="2"/>
  <c r="AH520" i="2"/>
  <c r="AH232" i="2"/>
  <c r="AH204" i="2"/>
  <c r="AH210" i="2"/>
  <c r="AH231" i="2"/>
  <c r="AH473" i="2"/>
  <c r="AH518" i="2"/>
  <c r="AH407" i="2"/>
  <c r="AH514" i="2"/>
  <c r="AH700" i="2"/>
  <c r="AH223" i="2"/>
  <c r="AH298" i="2"/>
  <c r="AH339" i="2"/>
  <c r="AH330" i="2"/>
  <c r="AH263" i="2"/>
  <c r="AH434" i="2"/>
  <c r="AH367" i="2"/>
  <c r="AH502" i="2"/>
  <c r="AH591" i="2"/>
  <c r="AH383" i="2"/>
  <c r="AH546" i="2"/>
  <c r="AH395" i="2"/>
  <c r="AH220" i="2"/>
  <c r="AH188" i="2"/>
  <c r="AH169" i="2"/>
  <c r="AH226" i="2"/>
  <c r="AH153" i="2"/>
  <c r="AH35" i="2"/>
  <c r="AH78" i="2"/>
  <c r="AH207" i="2"/>
  <c r="AH139" i="2"/>
  <c r="AH523" i="2"/>
  <c r="AH176" i="2"/>
  <c r="AH379" i="2"/>
  <c r="AH320" i="2"/>
  <c r="AH260" i="2"/>
  <c r="AH133" i="2"/>
  <c r="AH38" i="2"/>
  <c r="AH337" i="2"/>
  <c r="AH528" i="2"/>
  <c r="AH402" i="2"/>
  <c r="AH454" i="2"/>
  <c r="AH346" i="2"/>
  <c r="AH159" i="2"/>
  <c r="AH318" i="2"/>
  <c r="AH123" i="2"/>
  <c r="AH614" i="2"/>
  <c r="AH25" i="2"/>
  <c r="AH675" i="2"/>
  <c r="AH96" i="2"/>
  <c r="AH492" i="2"/>
  <c r="AH170" i="2"/>
  <c r="AH381" i="2"/>
  <c r="AH400" i="2"/>
  <c r="AH42" i="2"/>
  <c r="AH283" i="2"/>
  <c r="AH44" i="2"/>
  <c r="AH384" i="2"/>
  <c r="AH616" i="2"/>
  <c r="AH328" i="2"/>
  <c r="AH418" i="2"/>
  <c r="AH41" i="2"/>
  <c r="AH28" i="2"/>
  <c r="AH290" i="2"/>
  <c r="AH375" i="2"/>
  <c r="AH110" i="2"/>
  <c r="AH77" i="2"/>
  <c r="AH363" i="2"/>
  <c r="AH519" i="2"/>
  <c r="AH247" i="2"/>
  <c r="AH306" i="2"/>
  <c r="AH259" i="2"/>
  <c r="AH722" i="2"/>
  <c r="AH325" i="2"/>
  <c r="AH227" i="2"/>
  <c r="AH124" i="2"/>
  <c r="AH115" i="2"/>
  <c r="AH733" i="2"/>
  <c r="AH224" i="2"/>
  <c r="AH12" i="2"/>
  <c r="AH371" i="2"/>
  <c r="AH240" i="2"/>
  <c r="AH316" i="2"/>
  <c r="AH653" i="2"/>
  <c r="AH424" i="2"/>
  <c r="AH505" i="2"/>
  <c r="AH629" i="2"/>
  <c r="AH403" i="2"/>
  <c r="AH676" i="2"/>
  <c r="AH714" i="2"/>
  <c r="AH358" i="2"/>
  <c r="AH243" i="2"/>
  <c r="AH562" i="2"/>
  <c r="AH408" i="2"/>
  <c r="AH118" i="2"/>
  <c r="AH472" i="2"/>
  <c r="AH21" i="2"/>
  <c r="AH211" i="2"/>
  <c r="AH425" i="2"/>
  <c r="AH445" i="2"/>
  <c r="AH524" i="2"/>
  <c r="AH470" i="2"/>
  <c r="AH149" i="2"/>
  <c r="AH397" i="2"/>
  <c r="AH672" i="2"/>
  <c r="AH273" i="2"/>
  <c r="AH406" i="2"/>
  <c r="AH208" i="2"/>
  <c r="AH212" i="2"/>
  <c r="AH23" i="2"/>
  <c r="AH594" i="2"/>
  <c r="AH494" i="2"/>
  <c r="AH479" i="2"/>
  <c r="AH736" i="2"/>
  <c r="AH127" i="2"/>
  <c r="AH476" i="2"/>
  <c r="AH60" i="2"/>
  <c r="AH272" i="2"/>
  <c r="AH69" i="2"/>
  <c r="AH632" i="2"/>
  <c r="AH303" i="2"/>
  <c r="AH399" i="2"/>
  <c r="AH516" i="2"/>
  <c r="AH526" i="2"/>
  <c r="AH58" i="2"/>
  <c r="AH537" i="2"/>
  <c r="AH201" i="2"/>
  <c r="AH256" i="2"/>
  <c r="AH547" i="2"/>
  <c r="AH633" i="2"/>
  <c r="AH421" i="2"/>
  <c r="AH692" i="2"/>
  <c r="AH622" i="2"/>
  <c r="AH613" i="2"/>
  <c r="AH662" i="2"/>
  <c r="AH17" i="2"/>
  <c r="AH575" i="2"/>
  <c r="AH51" i="2"/>
  <c r="AH393" i="2"/>
  <c r="AH154" i="2"/>
  <c r="AH351" i="2"/>
  <c r="AH674" i="2"/>
  <c r="AH43" i="2"/>
  <c r="AH213" i="2"/>
  <c r="AH442" i="2"/>
  <c r="AH419" i="2"/>
  <c r="AH275" i="2"/>
  <c r="AH46" i="2"/>
  <c r="AH376" i="2"/>
  <c r="AH517" i="2"/>
  <c r="AH670" i="2"/>
  <c r="AH595" i="2"/>
  <c r="AH404" i="2"/>
  <c r="AH370" i="2"/>
  <c r="AH441" i="2"/>
  <c r="AH646" i="2"/>
  <c r="AH254" i="2"/>
  <c r="AH270" i="2"/>
  <c r="AH47" i="2"/>
  <c r="AH3" i="2"/>
  <c r="AH683" i="2"/>
  <c r="AH291" i="2"/>
  <c r="AH487" i="2"/>
  <c r="AH694" i="2"/>
  <c r="AH219" i="2"/>
  <c r="AH151" i="2"/>
  <c r="AH57" i="2"/>
  <c r="AH415" i="2"/>
  <c r="AH222" i="2"/>
  <c r="AH639" i="2"/>
  <c r="AH301" i="2"/>
  <c r="AH296" i="2"/>
  <c r="AH102" i="2"/>
  <c r="AH506" i="2"/>
  <c r="AH181" i="2"/>
  <c r="AH538" i="2"/>
  <c r="AH342" i="2"/>
  <c r="AH627" i="2"/>
  <c r="AH382" i="2"/>
  <c r="AH314" i="2"/>
  <c r="AH182" i="2"/>
  <c r="AH478" i="2"/>
  <c r="AH90" i="2"/>
  <c r="AH257" i="2"/>
  <c r="AH98" i="2"/>
  <c r="AH430" i="2"/>
  <c r="AH39" i="2"/>
  <c r="AH126" i="2"/>
  <c r="AH671" i="2"/>
  <c r="AH331" i="2"/>
  <c r="AH412" i="2"/>
  <c r="AH499" i="2"/>
  <c r="AH458" i="2"/>
  <c r="AH101" i="2"/>
  <c r="AH446" i="2"/>
  <c r="AH651" i="2"/>
  <c r="AH37" i="2"/>
  <c r="AH31" i="2"/>
  <c r="AH387" i="2"/>
  <c r="AH340" i="2"/>
  <c r="AH251" i="2"/>
  <c r="AH338" i="2"/>
  <c r="AH95" i="2"/>
  <c r="AH129" i="2"/>
  <c r="AH329" i="2"/>
  <c r="AH62" i="2"/>
  <c r="AH668" i="2"/>
  <c r="AH389" i="2"/>
  <c r="AH158" i="2"/>
  <c r="AH587" i="2"/>
  <c r="AH55" i="2"/>
  <c r="AH512" i="2"/>
  <c r="AH563" i="2"/>
  <c r="AH702" i="2"/>
  <c r="AH581" i="2"/>
  <c r="AH88" i="2"/>
  <c r="AH350" i="2"/>
  <c r="AH261" i="2"/>
  <c r="AH357" i="2"/>
  <c r="AH716" i="2"/>
  <c r="AH443" i="2"/>
  <c r="AH345" i="2"/>
  <c r="AH510" i="2"/>
  <c r="AH490" i="2"/>
  <c r="AH439" i="2"/>
  <c r="AH380" i="2"/>
  <c r="AH40" i="2"/>
  <c r="AH480" i="2"/>
  <c r="AH467" i="2"/>
  <c r="AH401" i="2"/>
  <c r="AH167" i="2"/>
  <c r="AH535" i="2"/>
  <c r="AH712" i="2"/>
  <c r="AH114" i="2"/>
  <c r="AH52" i="2"/>
  <c r="AH30" i="2"/>
  <c r="AH612" i="2"/>
  <c r="AH131" i="2"/>
  <c r="AH361" i="2"/>
  <c r="AH161" i="2"/>
  <c r="AH572" i="2"/>
  <c r="AH432" i="2"/>
  <c r="AH63" i="2"/>
  <c r="AH83" i="2"/>
  <c r="AH165" i="2"/>
  <c r="AH130" i="2"/>
  <c r="AH192" i="2"/>
  <c r="AH59" i="2"/>
  <c r="AH475" i="2"/>
  <c r="AH621" i="2"/>
  <c r="AH145" i="2"/>
  <c r="AH326" i="2"/>
  <c r="AH500" i="2"/>
  <c r="AH5" i="2"/>
  <c r="AH233" i="2"/>
  <c r="AH727" i="2"/>
  <c r="AH386" i="2"/>
  <c r="AH249" i="2"/>
  <c r="AH663" i="2"/>
  <c r="AH187" i="2"/>
  <c r="AH68" i="2"/>
  <c r="AH468" i="2"/>
  <c r="AH216" i="2"/>
  <c r="AH279" i="2"/>
  <c r="AH24" i="2"/>
  <c r="AH353" i="2"/>
  <c r="AH449" i="2"/>
  <c r="AH92" i="2"/>
  <c r="AH556" i="2"/>
  <c r="AH155" i="2"/>
  <c r="AH109" i="2"/>
  <c r="AH97" i="2"/>
  <c r="AH185" i="2"/>
  <c r="AH409" i="2"/>
  <c r="AH107" i="2"/>
  <c r="AH347" i="2"/>
  <c r="AH630" i="2"/>
  <c r="AH297" i="2"/>
  <c r="AH246" i="2"/>
  <c r="AH558" i="2"/>
  <c r="AH311" i="2"/>
  <c r="AH112" i="2"/>
  <c r="AH6" i="2"/>
  <c r="AH610" i="2"/>
  <c r="AH121" i="2"/>
  <c r="AH438" i="2"/>
  <c r="AH104" i="2"/>
  <c r="AH147" i="2"/>
  <c r="AH334" i="2"/>
  <c r="AH203" i="2"/>
  <c r="AH61" i="2"/>
  <c r="AH319" i="2"/>
  <c r="AH276" i="2"/>
  <c r="AH531" i="2"/>
  <c r="AH146" i="2"/>
  <c r="AH390" i="2"/>
  <c r="AH545" i="2"/>
  <c r="AH33" i="2"/>
  <c r="AH2" i="2"/>
  <c r="AH111" i="2"/>
  <c r="AH456" i="2"/>
  <c r="AH679" i="2"/>
  <c r="AH64" i="2"/>
  <c r="AH164" i="2"/>
  <c r="AH108" i="2"/>
  <c r="AH564" i="2"/>
  <c r="AH474" i="2"/>
  <c r="AH511" i="2"/>
  <c r="AH617" i="2"/>
  <c r="AH128" i="2"/>
  <c r="AH258" i="2"/>
  <c r="AH29" i="2"/>
  <c r="AH444" i="2"/>
  <c r="AH299" i="2"/>
  <c r="AH84" i="2"/>
  <c r="AH643" i="2"/>
  <c r="AH86" i="2"/>
  <c r="AH416" i="2"/>
  <c r="AH682" i="2"/>
  <c r="AH32" i="2"/>
  <c r="AH599" i="2"/>
  <c r="AH729" i="2"/>
  <c r="AH206" i="2"/>
  <c r="AH7" i="2"/>
  <c r="AH171" i="2"/>
  <c r="AH501" i="2"/>
  <c r="AH73" i="2"/>
  <c r="AH308" i="2"/>
  <c r="AH486" i="2"/>
  <c r="AH385" i="2"/>
  <c r="AH191" i="2"/>
  <c r="AH701" i="2"/>
  <c r="AH71" i="2"/>
  <c r="AH93" i="2"/>
  <c r="AH173" i="2"/>
  <c r="AH67" i="2"/>
  <c r="AH135" i="2"/>
  <c r="AH162" i="2"/>
  <c r="AH604" i="2"/>
  <c r="AH365" i="2"/>
  <c r="AH48" i="2"/>
  <c r="AH660" i="2"/>
  <c r="AH571" i="2"/>
  <c r="AH491" i="2"/>
  <c r="AH295" i="2"/>
  <c r="AH447" i="2"/>
  <c r="AH10" i="2"/>
  <c r="AH142" i="2"/>
  <c r="AH26" i="2"/>
  <c r="AH229" i="2"/>
  <c r="AH4" i="2"/>
  <c r="AH560" i="2"/>
  <c r="AH448" i="2"/>
  <c r="AH144" i="2"/>
  <c r="AH14" i="2"/>
  <c r="AH579" i="2"/>
  <c r="AH321" i="2"/>
  <c r="AH157" i="2"/>
  <c r="AH143" i="2"/>
  <c r="AH374" i="2"/>
  <c r="AH228" i="2"/>
  <c r="AH577" i="2"/>
  <c r="AH693" i="2"/>
  <c r="AH482" i="2"/>
  <c r="AH681" i="2"/>
  <c r="AH477" i="2"/>
  <c r="AH302" i="2"/>
  <c r="AH366" i="2"/>
  <c r="AH435" i="2"/>
  <c r="AH654" i="2"/>
  <c r="AH669" i="2"/>
  <c r="AH584" i="2"/>
  <c r="AH27" i="2"/>
  <c r="AH152" i="2"/>
  <c r="AH253" i="2"/>
  <c r="AH119" i="2"/>
  <c r="AH15" i="2"/>
  <c r="AH322" i="2"/>
  <c r="AH36" i="2"/>
  <c r="AH215" i="2"/>
  <c r="AH485" i="2"/>
  <c r="AH496" i="2"/>
  <c r="AH179" i="2"/>
  <c r="AH559" i="2"/>
  <c r="AH307" i="2"/>
  <c r="AH608" i="2"/>
  <c r="AH91" i="2"/>
  <c r="AH106" i="2"/>
  <c r="AH180" i="2"/>
  <c r="AH186" i="2"/>
  <c r="AH631" i="2"/>
  <c r="AH264" i="2"/>
  <c r="AH548" i="2"/>
  <c r="AH234" i="2"/>
  <c r="AH732" i="2"/>
  <c r="AH642" i="2"/>
  <c r="AH178" i="2"/>
  <c r="AH265" i="2"/>
  <c r="AH8" i="2"/>
  <c r="AH293" i="2"/>
  <c r="AH541" i="2"/>
  <c r="AH113" i="2"/>
  <c r="AH428" i="2"/>
  <c r="AH54" i="2"/>
  <c r="AH488" i="2"/>
  <c r="AH9" i="2"/>
  <c r="AH666" i="2"/>
  <c r="AH414" i="2"/>
  <c r="AH698" i="2"/>
  <c r="AH498" i="2"/>
  <c r="AH66" i="2"/>
  <c r="AH193" i="2"/>
  <c r="AH623" i="2"/>
  <c r="AH85" i="2"/>
  <c r="AH140" i="2"/>
  <c r="AH574" i="2"/>
  <c r="AH13" i="2"/>
  <c r="AH11" i="2"/>
  <c r="AH354" i="2"/>
  <c r="AH647" i="2"/>
  <c r="AH462" i="2"/>
  <c r="AH549" i="2"/>
  <c r="AH196" i="2"/>
  <c r="AH552" i="2"/>
  <c r="AH18" i="2"/>
  <c r="AH22" i="2"/>
  <c r="AH459" i="2"/>
  <c r="AH391" i="2"/>
  <c r="AH422" i="2"/>
  <c r="AH200" i="2"/>
  <c r="AH266" i="2"/>
  <c r="AH649" i="2"/>
  <c r="AH280" i="2"/>
  <c r="AH105" i="2"/>
  <c r="AH305" i="2"/>
  <c r="AH665" i="2"/>
  <c r="AH271" i="2"/>
  <c r="AH132" i="2"/>
  <c r="AH388" i="2"/>
  <c r="AH484" i="2"/>
  <c r="AH76" i="2"/>
  <c r="AH241" i="2"/>
  <c r="AH20" i="2"/>
  <c r="AH720" i="2"/>
  <c r="AH726" i="2"/>
  <c r="AH521" i="2"/>
  <c r="AH239" i="2"/>
  <c r="AH644" i="2"/>
  <c r="AH252" i="2"/>
  <c r="AH635" i="2"/>
  <c r="AH312" i="2"/>
  <c r="AH554" i="2"/>
  <c r="AH440" i="2"/>
  <c r="AH120" i="2"/>
  <c r="AH250" i="2"/>
  <c r="AH620" i="2"/>
  <c r="AH235" i="2"/>
  <c r="AH677" i="2"/>
  <c r="AH569" i="2"/>
  <c r="AH269" i="2"/>
  <c r="AH525" i="2"/>
  <c r="AH455" i="2"/>
  <c r="AH532" i="2"/>
  <c r="AH611" i="2"/>
  <c r="AH344" i="2"/>
  <c r="AH360" i="2"/>
  <c r="AH242" i="2"/>
  <c r="AH237" i="2"/>
  <c r="AH719" i="2"/>
  <c r="AH711" i="2"/>
  <c r="AH567" i="2"/>
  <c r="AH56" i="2"/>
  <c r="AH433" i="2"/>
  <c r="AH323" i="2"/>
  <c r="AH568" i="2"/>
  <c r="AH244" i="2"/>
  <c r="AH609" i="2"/>
  <c r="AH555" i="2"/>
  <c r="AH658" i="2"/>
  <c r="AH717" i="2"/>
  <c r="AH79" i="2"/>
  <c r="AH335" i="2"/>
  <c r="AH49" i="2"/>
  <c r="AH373" i="2"/>
  <c r="AH87" i="2"/>
  <c r="AH45" i="2"/>
  <c r="AH245" i="2"/>
  <c r="AH327" i="2"/>
  <c r="AH174" i="2"/>
  <c r="AH471" i="2"/>
  <c r="AH362" i="2"/>
  <c r="AH606" i="2"/>
  <c r="AH463" i="2"/>
  <c r="AH19" i="2"/>
  <c r="AH680" i="2"/>
  <c r="AH513" i="2"/>
  <c r="AH230" i="2"/>
  <c r="AH136" i="2"/>
  <c r="AH274" i="2"/>
  <c r="AH34" i="2"/>
  <c r="AH364" i="2"/>
  <c r="AH489" i="2"/>
  <c r="AH530" i="2"/>
  <c r="AH536" i="2"/>
  <c r="AH605" i="2"/>
  <c r="AH420" i="2"/>
  <c r="AH413" i="2"/>
  <c r="AH710" i="2"/>
  <c r="AH431" i="2"/>
  <c r="AH377" i="2"/>
  <c r="AH214" i="2"/>
  <c r="AH189" i="2"/>
  <c r="AH580" i="2"/>
  <c r="AH134" i="2"/>
  <c r="AH81" i="2"/>
  <c r="AH82" i="2"/>
  <c r="AH72" i="2"/>
  <c r="AH453" i="2"/>
  <c r="AH278" i="2"/>
  <c r="AH429" i="2"/>
  <c r="AH715" i="2"/>
  <c r="AH341" i="2"/>
  <c r="AH721" i="2"/>
  <c r="AH592" i="2"/>
  <c r="AH615" i="2"/>
  <c r="AH602" i="2"/>
  <c r="AH417" i="2"/>
  <c r="AH53" i="2"/>
  <c r="AH664" i="2"/>
  <c r="AH582" i="2"/>
  <c r="AH372" i="2"/>
  <c r="AH148" i="2"/>
  <c r="AH522" i="2"/>
  <c r="AH648" i="2"/>
  <c r="AH89" i="2"/>
  <c r="AH137" i="2"/>
  <c r="AH735" i="2"/>
  <c r="AH99" i="2"/>
  <c r="AH175" i="2"/>
  <c r="AH588" i="2"/>
  <c r="AH593" i="2"/>
  <c r="AH217" i="2"/>
  <c r="AH103" i="2"/>
  <c r="AH497" i="2"/>
  <c r="AH659" i="2"/>
  <c r="AH534" i="2"/>
  <c r="AH529" i="2"/>
  <c r="AH678" i="2"/>
  <c r="AH352" i="2"/>
  <c r="AH557" i="2"/>
  <c r="AH70" i="2"/>
  <c r="AH304" i="2"/>
  <c r="AH287" i="2"/>
  <c r="AH150" i="2"/>
  <c r="AH281" i="2"/>
  <c r="AH277" i="2"/>
  <c r="AH576" i="2"/>
  <c r="AH483" i="2"/>
  <c r="AH607" i="2"/>
  <c r="AH466" i="2"/>
  <c r="AH450" i="2"/>
  <c r="AH638" i="2"/>
  <c r="AH80" i="2"/>
  <c r="AH493" i="2"/>
  <c r="AH177" i="2"/>
  <c r="AH313" i="2"/>
  <c r="AH267" i="2"/>
  <c r="AH600" i="2"/>
  <c r="AH138" i="2"/>
  <c r="AH515" i="2"/>
  <c r="AH268" i="2"/>
  <c r="AH686" i="2"/>
  <c r="AH704" i="2"/>
  <c r="AH198" i="2"/>
  <c r="AH656" i="2"/>
  <c r="AH75" i="2"/>
  <c r="AH218" i="2"/>
  <c r="AH336" i="2"/>
  <c r="AH640" i="2"/>
  <c r="AH542" i="2"/>
  <c r="AH65" i="2"/>
  <c r="AH411" i="2"/>
  <c r="AH596" i="2"/>
  <c r="AH426" i="2"/>
  <c r="AH687" i="2"/>
  <c r="AH292" i="2"/>
  <c r="AH705" i="2"/>
  <c r="AH624" i="2"/>
  <c r="AH205" i="2"/>
  <c r="AH255" i="2"/>
  <c r="AH166" i="2"/>
  <c r="AH262" i="2"/>
  <c r="AH673" i="2"/>
  <c r="AH718" i="2"/>
  <c r="AH585" i="2"/>
  <c r="AH645" i="2"/>
  <c r="AH359" i="2"/>
  <c r="AH589" i="2"/>
  <c r="AH601" i="2"/>
  <c r="AH141" i="2"/>
  <c r="AH225" i="2"/>
  <c r="AH543" i="2"/>
  <c r="AH324" i="2"/>
  <c r="AH398" i="2"/>
  <c r="AH566" i="2"/>
  <c r="AH396" i="2"/>
  <c r="AH737" i="2"/>
  <c r="AH423" i="2"/>
  <c r="AH248" i="2"/>
  <c r="AH504" i="2"/>
  <c r="AH634" i="2"/>
  <c r="AH573" i="2"/>
  <c r="AH730" i="2"/>
  <c r="AH160" i="2"/>
  <c r="AH343" i="2"/>
  <c r="AH199" i="2"/>
  <c r="AH100" i="2"/>
  <c r="AH172" i="2"/>
  <c r="AH570" i="2"/>
  <c r="AH236" i="2"/>
  <c r="AH116" i="2"/>
  <c r="AH553" i="2"/>
  <c r="AH209" i="2"/>
  <c r="AH725" i="2"/>
  <c r="AH368" i="2"/>
  <c r="AH533" i="2"/>
  <c r="AH561" i="2"/>
  <c r="AH284" i="2"/>
  <c r="AH507" i="2"/>
  <c r="AH282" i="2"/>
  <c r="AH707" i="2"/>
  <c r="AH652" i="2"/>
  <c r="AH427" i="2"/>
  <c r="AH699" i="2"/>
  <c r="AH539" i="2"/>
  <c r="AH197" i="2"/>
  <c r="AH333" i="2"/>
  <c r="AH708" i="2"/>
  <c r="AH378" i="2"/>
  <c r="AH294" i="2"/>
  <c r="AH168" i="2"/>
  <c r="AH461" i="2"/>
  <c r="AH394" i="2"/>
  <c r="AH586" i="2"/>
  <c r="AH436" i="2"/>
  <c r="AH544" i="2"/>
  <c r="AH332" i="2"/>
  <c r="AH527" i="2"/>
  <c r="AH183" i="2"/>
  <c r="AH457" i="2"/>
  <c r="AH578" i="2"/>
  <c r="AH619" i="2"/>
  <c r="AH163" i="2"/>
  <c r="AH289" i="2"/>
  <c r="AH355" i="2"/>
  <c r="AH684" i="2"/>
  <c r="AH688" i="2"/>
  <c r="AH509" i="2"/>
  <c r="AH625" i="2"/>
  <c r="AH348" i="2"/>
  <c r="AH734" i="2"/>
  <c r="AH690" i="2"/>
  <c r="AH285" i="2"/>
  <c r="AH636" i="2"/>
  <c r="AH685" i="2"/>
  <c r="AH508" i="2"/>
  <c r="AH661" i="2"/>
  <c r="AH667" i="2"/>
  <c r="AH452" i="2"/>
  <c r="AH696" i="2"/>
  <c r="AH540" i="2"/>
  <c r="AH597" i="2"/>
  <c r="AH618" i="2"/>
  <c r="AH728" i="2"/>
  <c r="AH469" i="2"/>
  <c r="AH724" i="2"/>
  <c r="AH695" i="2"/>
  <c r="AH697" i="2"/>
  <c r="AH637" i="2"/>
  <c r="AH689" i="2"/>
  <c r="AH703" i="2"/>
  <c r="AH691" i="2"/>
  <c r="AH723" i="2"/>
  <c r="AH706" i="2"/>
  <c r="AH650" i="2"/>
  <c r="AH731" i="2"/>
  <c r="AH738" i="2"/>
  <c r="AG628" i="2"/>
  <c r="AG437" i="2"/>
  <c r="AG464" i="2"/>
  <c r="AG117" i="2"/>
  <c r="AG194" i="2"/>
  <c r="AG369" i="2"/>
  <c r="AG286" i="2"/>
  <c r="AG288" i="2"/>
  <c r="AG598" i="2"/>
  <c r="AG565" i="2"/>
  <c r="AG202" i="2"/>
  <c r="AG300" i="2"/>
  <c r="AG125" i="2"/>
  <c r="AG657" i="2"/>
  <c r="AG50" i="2"/>
  <c r="AG603" i="2"/>
  <c r="AG451" i="2"/>
  <c r="AG221" i="2"/>
  <c r="AG583" i="2"/>
  <c r="AG356" i="2"/>
  <c r="AG410" i="2"/>
  <c r="AG195" i="2"/>
  <c r="AG349" i="2"/>
  <c r="AG550" i="2"/>
  <c r="AG190" i="2"/>
  <c r="AG551" i="2"/>
  <c r="AG122" i="2"/>
  <c r="AG184" i="2"/>
  <c r="AG626" i="2"/>
  <c r="AG405" i="2"/>
  <c r="AG641" i="2"/>
  <c r="AG74" i="2"/>
  <c r="AG495" i="2"/>
  <c r="AG713" i="2"/>
  <c r="AG709" i="2"/>
  <c r="AG16" i="2"/>
  <c r="AG392" i="2"/>
  <c r="AG655" i="2"/>
  <c r="AG94" i="2"/>
  <c r="AG460" i="2"/>
  <c r="AG156" i="2"/>
  <c r="AG481" i="2"/>
  <c r="AG309" i="2"/>
  <c r="AG503" i="2"/>
  <c r="AG238" i="2"/>
  <c r="AG465" i="2"/>
  <c r="AG590" i="2"/>
  <c r="AG317" i="2"/>
  <c r="AG310" i="2"/>
  <c r="AG315" i="2"/>
  <c r="AG520" i="2"/>
  <c r="AG232" i="2"/>
  <c r="AG204" i="2"/>
  <c r="AG210" i="2"/>
  <c r="AG231" i="2"/>
  <c r="AG473" i="2"/>
  <c r="AG518" i="2"/>
  <c r="AG407" i="2"/>
  <c r="AG514" i="2"/>
  <c r="AG700" i="2"/>
  <c r="AG223" i="2"/>
  <c r="AG298" i="2"/>
  <c r="AG339" i="2"/>
  <c r="AG330" i="2"/>
  <c r="AG263" i="2"/>
  <c r="AG434" i="2"/>
  <c r="AG367" i="2"/>
  <c r="AG502" i="2"/>
  <c r="AG591" i="2"/>
  <c r="AG383" i="2"/>
  <c r="AG546" i="2"/>
  <c r="AG395" i="2"/>
  <c r="AG220" i="2"/>
  <c r="AG188" i="2"/>
  <c r="AG169" i="2"/>
  <c r="AG226" i="2"/>
  <c r="AG153" i="2"/>
  <c r="AG35" i="2"/>
  <c r="AG78" i="2"/>
  <c r="AG207" i="2"/>
  <c r="AG139" i="2"/>
  <c r="AG523" i="2"/>
  <c r="AG176" i="2"/>
  <c r="AG379" i="2"/>
  <c r="AG320" i="2"/>
  <c r="AG260" i="2"/>
  <c r="AG133" i="2"/>
  <c r="AG38" i="2"/>
  <c r="AG337" i="2"/>
  <c r="AG528" i="2"/>
  <c r="AG402" i="2"/>
  <c r="AG454" i="2"/>
  <c r="AG346" i="2"/>
  <c r="AG159" i="2"/>
  <c r="AG318" i="2"/>
  <c r="AG123" i="2"/>
  <c r="AG614" i="2"/>
  <c r="AG25" i="2"/>
  <c r="AG675" i="2"/>
  <c r="AG96" i="2"/>
  <c r="AG492" i="2"/>
  <c r="AG170" i="2"/>
  <c r="AG381" i="2"/>
  <c r="AG400" i="2"/>
  <c r="AG42" i="2"/>
  <c r="AG283" i="2"/>
  <c r="AG44" i="2"/>
  <c r="AG384" i="2"/>
  <c r="AG616" i="2"/>
  <c r="AG328" i="2"/>
  <c r="AG418" i="2"/>
  <c r="AG41" i="2"/>
  <c r="AG28" i="2"/>
  <c r="AG290" i="2"/>
  <c r="AG375" i="2"/>
  <c r="AG110" i="2"/>
  <c r="AG77" i="2"/>
  <c r="AG363" i="2"/>
  <c r="AG519" i="2"/>
  <c r="AG247" i="2"/>
  <c r="AG306" i="2"/>
  <c r="AG259" i="2"/>
  <c r="AG722" i="2"/>
  <c r="AG325" i="2"/>
  <c r="AG227" i="2"/>
  <c r="AG124" i="2"/>
  <c r="AG115" i="2"/>
  <c r="AG733" i="2"/>
  <c r="AG224" i="2"/>
  <c r="AG12" i="2"/>
  <c r="AG371" i="2"/>
  <c r="AG240" i="2"/>
  <c r="AG316" i="2"/>
  <c r="AG653" i="2"/>
  <c r="AG424" i="2"/>
  <c r="AG505" i="2"/>
  <c r="AG629" i="2"/>
  <c r="AG403" i="2"/>
  <c r="AG676" i="2"/>
  <c r="AG714" i="2"/>
  <c r="AG358" i="2"/>
  <c r="AG243" i="2"/>
  <c r="AG562" i="2"/>
  <c r="AG408" i="2"/>
  <c r="AG118" i="2"/>
  <c r="AG472" i="2"/>
  <c r="AG21" i="2"/>
  <c r="AG211" i="2"/>
  <c r="AG425" i="2"/>
  <c r="AG445" i="2"/>
  <c r="AG524" i="2"/>
  <c r="AG470" i="2"/>
  <c r="AG149" i="2"/>
  <c r="AG397" i="2"/>
  <c r="AG672" i="2"/>
  <c r="AG273" i="2"/>
  <c r="AG406" i="2"/>
  <c r="AG208" i="2"/>
  <c r="AG212" i="2"/>
  <c r="AG23" i="2"/>
  <c r="AG594" i="2"/>
  <c r="AG494" i="2"/>
  <c r="AG479" i="2"/>
  <c r="AG736" i="2"/>
  <c r="AG127" i="2"/>
  <c r="AG476" i="2"/>
  <c r="AG60" i="2"/>
  <c r="AG272" i="2"/>
  <c r="AG69" i="2"/>
  <c r="AG632" i="2"/>
  <c r="AG303" i="2"/>
  <c r="AG399" i="2"/>
  <c r="AG516" i="2"/>
  <c r="AG526" i="2"/>
  <c r="AG58" i="2"/>
  <c r="AG537" i="2"/>
  <c r="AG201" i="2"/>
  <c r="AG256" i="2"/>
  <c r="AG547" i="2"/>
  <c r="AG633" i="2"/>
  <c r="AG421" i="2"/>
  <c r="AG692" i="2"/>
  <c r="AG622" i="2"/>
  <c r="AG613" i="2"/>
  <c r="AG662" i="2"/>
  <c r="AG17" i="2"/>
  <c r="AG575" i="2"/>
  <c r="AG51" i="2"/>
  <c r="AG393" i="2"/>
  <c r="AG154" i="2"/>
  <c r="AG351" i="2"/>
  <c r="AG674" i="2"/>
  <c r="AG43" i="2"/>
  <c r="AG213" i="2"/>
  <c r="AG442" i="2"/>
  <c r="AG419" i="2"/>
  <c r="AG275" i="2"/>
  <c r="AG46" i="2"/>
  <c r="AG376" i="2"/>
  <c r="AG517" i="2"/>
  <c r="AG670" i="2"/>
  <c r="AG595" i="2"/>
  <c r="AG404" i="2"/>
  <c r="AG370" i="2"/>
  <c r="AG441" i="2"/>
  <c r="AG646" i="2"/>
  <c r="AG254" i="2"/>
  <c r="AG270" i="2"/>
  <c r="AG47" i="2"/>
  <c r="AG3" i="2"/>
  <c r="AG683" i="2"/>
  <c r="AG291" i="2"/>
  <c r="AG487" i="2"/>
  <c r="AG694" i="2"/>
  <c r="AG219" i="2"/>
  <c r="AG151" i="2"/>
  <c r="AG57" i="2"/>
  <c r="AG415" i="2"/>
  <c r="AG222" i="2"/>
  <c r="AG639" i="2"/>
  <c r="AG301" i="2"/>
  <c r="AG296" i="2"/>
  <c r="AG102" i="2"/>
  <c r="AG506" i="2"/>
  <c r="AG181" i="2"/>
  <c r="AG538" i="2"/>
  <c r="AG342" i="2"/>
  <c r="AG627" i="2"/>
  <c r="AG382" i="2"/>
  <c r="AG314" i="2"/>
  <c r="AG182" i="2"/>
  <c r="AG478" i="2"/>
  <c r="AG90" i="2"/>
  <c r="AG257" i="2"/>
  <c r="AG98" i="2"/>
  <c r="AG430" i="2"/>
  <c r="AG39" i="2"/>
  <c r="AG126" i="2"/>
  <c r="AG671" i="2"/>
  <c r="AG331" i="2"/>
  <c r="AG412" i="2"/>
  <c r="AG499" i="2"/>
  <c r="AG458" i="2"/>
  <c r="AG101" i="2"/>
  <c r="AG446" i="2"/>
  <c r="AG651" i="2"/>
  <c r="AG37" i="2"/>
  <c r="AG31" i="2"/>
  <c r="AG387" i="2"/>
  <c r="AG340" i="2"/>
  <c r="AG251" i="2"/>
  <c r="AG338" i="2"/>
  <c r="AG95" i="2"/>
  <c r="AG129" i="2"/>
  <c r="AG329" i="2"/>
  <c r="AG62" i="2"/>
  <c r="AG668" i="2"/>
  <c r="AG389" i="2"/>
  <c r="AG158" i="2"/>
  <c r="AG587" i="2"/>
  <c r="AG55" i="2"/>
  <c r="AG512" i="2"/>
  <c r="AG563" i="2"/>
  <c r="AG702" i="2"/>
  <c r="AG581" i="2"/>
  <c r="AG88" i="2"/>
  <c r="AG350" i="2"/>
  <c r="AG261" i="2"/>
  <c r="AG357" i="2"/>
  <c r="AG716" i="2"/>
  <c r="AG443" i="2"/>
  <c r="AG345" i="2"/>
  <c r="AG510" i="2"/>
  <c r="AG490" i="2"/>
  <c r="AG439" i="2"/>
  <c r="AG380" i="2"/>
  <c r="AG40" i="2"/>
  <c r="AG480" i="2"/>
  <c r="AG467" i="2"/>
  <c r="AG401" i="2"/>
  <c r="AG167" i="2"/>
  <c r="AG535" i="2"/>
  <c r="AG712" i="2"/>
  <c r="AG114" i="2"/>
  <c r="AG52" i="2"/>
  <c r="AG30" i="2"/>
  <c r="AG612" i="2"/>
  <c r="AG131" i="2"/>
  <c r="AG361" i="2"/>
  <c r="AG161" i="2"/>
  <c r="AG572" i="2"/>
  <c r="AG432" i="2"/>
  <c r="AG63" i="2"/>
  <c r="AG83" i="2"/>
  <c r="AG165" i="2"/>
  <c r="AG130" i="2"/>
  <c r="AG192" i="2"/>
  <c r="AG59" i="2"/>
  <c r="AG475" i="2"/>
  <c r="AG621" i="2"/>
  <c r="AG145" i="2"/>
  <c r="AG326" i="2"/>
  <c r="AG500" i="2"/>
  <c r="AG5" i="2"/>
  <c r="AG233" i="2"/>
  <c r="AG727" i="2"/>
  <c r="AG386" i="2"/>
  <c r="AG249" i="2"/>
  <c r="AG663" i="2"/>
  <c r="AG187" i="2"/>
  <c r="AG68" i="2"/>
  <c r="AG468" i="2"/>
  <c r="AG216" i="2"/>
  <c r="AG279" i="2"/>
  <c r="AG24" i="2"/>
  <c r="AG353" i="2"/>
  <c r="AG449" i="2"/>
  <c r="AG92" i="2"/>
  <c r="AG556" i="2"/>
  <c r="AG155" i="2"/>
  <c r="AG109" i="2"/>
  <c r="AG97" i="2"/>
  <c r="AG185" i="2"/>
  <c r="AG409" i="2"/>
  <c r="AG107" i="2"/>
  <c r="AG347" i="2"/>
  <c r="AG630" i="2"/>
  <c r="AG297" i="2"/>
  <c r="AG246" i="2"/>
  <c r="AG558" i="2"/>
  <c r="AG311" i="2"/>
  <c r="AG112" i="2"/>
  <c r="AG6" i="2"/>
  <c r="AG610" i="2"/>
  <c r="AG121" i="2"/>
  <c r="AG438" i="2"/>
  <c r="AG104" i="2"/>
  <c r="AG147" i="2"/>
  <c r="AG334" i="2"/>
  <c r="AG203" i="2"/>
  <c r="AG61" i="2"/>
  <c r="AG319" i="2"/>
  <c r="AG276" i="2"/>
  <c r="AG531" i="2"/>
  <c r="AG146" i="2"/>
  <c r="AG390" i="2"/>
  <c r="AG545" i="2"/>
  <c r="AG33" i="2"/>
  <c r="AG2" i="2"/>
  <c r="AG111" i="2"/>
  <c r="AG456" i="2"/>
  <c r="AG679" i="2"/>
  <c r="AG64" i="2"/>
  <c r="AG164" i="2"/>
  <c r="AG108" i="2"/>
  <c r="AG564" i="2"/>
  <c r="AG474" i="2"/>
  <c r="AG511" i="2"/>
  <c r="AG617" i="2"/>
  <c r="AG128" i="2"/>
  <c r="AG258" i="2"/>
  <c r="AG29" i="2"/>
  <c r="AG444" i="2"/>
  <c r="AG299" i="2"/>
  <c r="AG84" i="2"/>
  <c r="AG643" i="2"/>
  <c r="AG86" i="2"/>
  <c r="AG416" i="2"/>
  <c r="AG682" i="2"/>
  <c r="AG32" i="2"/>
  <c r="AG599" i="2"/>
  <c r="AG729" i="2"/>
  <c r="AG206" i="2"/>
  <c r="AG7" i="2"/>
  <c r="AG171" i="2"/>
  <c r="AG501" i="2"/>
  <c r="AG73" i="2"/>
  <c r="AG308" i="2"/>
  <c r="AG486" i="2"/>
  <c r="AG385" i="2"/>
  <c r="AG191" i="2"/>
  <c r="AG701" i="2"/>
  <c r="AG71" i="2"/>
  <c r="AG93" i="2"/>
  <c r="AG173" i="2"/>
  <c r="AG67" i="2"/>
  <c r="AG135" i="2"/>
  <c r="AG162" i="2"/>
  <c r="AG604" i="2"/>
  <c r="AG365" i="2"/>
  <c r="AG48" i="2"/>
  <c r="AG660" i="2"/>
  <c r="AG571" i="2"/>
  <c r="AG491" i="2"/>
  <c r="AG295" i="2"/>
  <c r="AG447" i="2"/>
  <c r="AG10" i="2"/>
  <c r="AG142" i="2"/>
  <c r="AG26" i="2"/>
  <c r="AG229" i="2"/>
  <c r="AG4" i="2"/>
  <c r="AG560" i="2"/>
  <c r="AG448" i="2"/>
  <c r="AG144" i="2"/>
  <c r="AG14" i="2"/>
  <c r="AG579" i="2"/>
  <c r="AG321" i="2"/>
  <c r="AG157" i="2"/>
  <c r="AG143" i="2"/>
  <c r="AG374" i="2"/>
  <c r="AG228" i="2"/>
  <c r="AG577" i="2"/>
  <c r="AG693" i="2"/>
  <c r="AG482" i="2"/>
  <c r="AG681" i="2"/>
  <c r="AG477" i="2"/>
  <c r="AG302" i="2"/>
  <c r="AG366" i="2"/>
  <c r="AG435" i="2"/>
  <c r="AG654" i="2"/>
  <c r="AG669" i="2"/>
  <c r="AG584" i="2"/>
  <c r="AG27" i="2"/>
  <c r="AG152" i="2"/>
  <c r="AG253" i="2"/>
  <c r="AG119" i="2"/>
  <c r="AG15" i="2"/>
  <c r="AG322" i="2"/>
  <c r="AG36" i="2"/>
  <c r="AG215" i="2"/>
  <c r="AG485" i="2"/>
  <c r="AG496" i="2"/>
  <c r="AG179" i="2"/>
  <c r="AG559" i="2"/>
  <c r="AG307" i="2"/>
  <c r="AG608" i="2"/>
  <c r="AG91" i="2"/>
  <c r="AG106" i="2"/>
  <c r="AG180" i="2"/>
  <c r="AG186" i="2"/>
  <c r="AG631" i="2"/>
  <c r="AG264" i="2"/>
  <c r="AG548" i="2"/>
  <c r="AG234" i="2"/>
  <c r="AG732" i="2"/>
  <c r="AG642" i="2"/>
  <c r="AG178" i="2"/>
  <c r="AG265" i="2"/>
  <c r="AG8" i="2"/>
  <c r="AG293" i="2"/>
  <c r="AG541" i="2"/>
  <c r="AG113" i="2"/>
  <c r="AG428" i="2"/>
  <c r="AG54" i="2"/>
  <c r="AG488" i="2"/>
  <c r="AG9" i="2"/>
  <c r="AG666" i="2"/>
  <c r="AG414" i="2"/>
  <c r="AG698" i="2"/>
  <c r="AG498" i="2"/>
  <c r="AG66" i="2"/>
  <c r="AG193" i="2"/>
  <c r="AG623" i="2"/>
  <c r="AG85" i="2"/>
  <c r="AG140" i="2"/>
  <c r="AG574" i="2"/>
  <c r="AG13" i="2"/>
  <c r="AG11" i="2"/>
  <c r="AG354" i="2"/>
  <c r="AG647" i="2"/>
  <c r="AG462" i="2"/>
  <c r="AG549" i="2"/>
  <c r="AG196" i="2"/>
  <c r="AG552" i="2"/>
  <c r="AG18" i="2"/>
  <c r="AG22" i="2"/>
  <c r="AG459" i="2"/>
  <c r="AG391" i="2"/>
  <c r="AG422" i="2"/>
  <c r="AG200" i="2"/>
  <c r="AG266" i="2"/>
  <c r="AG649" i="2"/>
  <c r="AG280" i="2"/>
  <c r="AG105" i="2"/>
  <c r="AG305" i="2"/>
  <c r="AG665" i="2"/>
  <c r="AG271" i="2"/>
  <c r="AG132" i="2"/>
  <c r="AG388" i="2"/>
  <c r="AG484" i="2"/>
  <c r="AG76" i="2"/>
  <c r="AG241" i="2"/>
  <c r="AG20" i="2"/>
  <c r="AG720" i="2"/>
  <c r="AG726" i="2"/>
  <c r="AG521" i="2"/>
  <c r="AG239" i="2"/>
  <c r="AG644" i="2"/>
  <c r="AG252" i="2"/>
  <c r="AG635" i="2"/>
  <c r="AG312" i="2"/>
  <c r="AG554" i="2"/>
  <c r="AG440" i="2"/>
  <c r="AG120" i="2"/>
  <c r="AG250" i="2"/>
  <c r="AG620" i="2"/>
  <c r="AG235" i="2"/>
  <c r="AG677" i="2"/>
  <c r="AG569" i="2"/>
  <c r="AG269" i="2"/>
  <c r="AG525" i="2"/>
  <c r="AG455" i="2"/>
  <c r="AG532" i="2"/>
  <c r="AG611" i="2"/>
  <c r="AG344" i="2"/>
  <c r="AG360" i="2"/>
  <c r="AG242" i="2"/>
  <c r="AG237" i="2"/>
  <c r="AG719" i="2"/>
  <c r="AG711" i="2"/>
  <c r="AG567" i="2"/>
  <c r="AG56" i="2"/>
  <c r="AG433" i="2"/>
  <c r="AG323" i="2"/>
  <c r="AG568" i="2"/>
  <c r="AG244" i="2"/>
  <c r="AG609" i="2"/>
  <c r="AG555" i="2"/>
  <c r="AG658" i="2"/>
  <c r="AG717" i="2"/>
  <c r="AG79" i="2"/>
  <c r="AG335" i="2"/>
  <c r="AG49" i="2"/>
  <c r="AG373" i="2"/>
  <c r="AG87" i="2"/>
  <c r="AG45" i="2"/>
  <c r="AG245" i="2"/>
  <c r="AG327" i="2"/>
  <c r="AG174" i="2"/>
  <c r="AG471" i="2"/>
  <c r="AG362" i="2"/>
  <c r="AG606" i="2"/>
  <c r="AG463" i="2"/>
  <c r="AG19" i="2"/>
  <c r="AG680" i="2"/>
  <c r="AG513" i="2"/>
  <c r="AG230" i="2"/>
  <c r="AG136" i="2"/>
  <c r="AG274" i="2"/>
  <c r="AG34" i="2"/>
  <c r="AG364" i="2"/>
  <c r="AG489" i="2"/>
  <c r="AG530" i="2"/>
  <c r="AG536" i="2"/>
  <c r="AG605" i="2"/>
  <c r="AG420" i="2"/>
  <c r="AG413" i="2"/>
  <c r="AG710" i="2"/>
  <c r="AG431" i="2"/>
  <c r="AG377" i="2"/>
  <c r="AG214" i="2"/>
  <c r="AG189" i="2"/>
  <c r="AG580" i="2"/>
  <c r="AG134" i="2"/>
  <c r="AG81" i="2"/>
  <c r="AG82" i="2"/>
  <c r="AG72" i="2"/>
  <c r="AG453" i="2"/>
  <c r="AG278" i="2"/>
  <c r="AG429" i="2"/>
  <c r="AG715" i="2"/>
  <c r="AG341" i="2"/>
  <c r="AG721" i="2"/>
  <c r="AG592" i="2"/>
  <c r="AG615" i="2"/>
  <c r="AG602" i="2"/>
  <c r="AG417" i="2"/>
  <c r="AG53" i="2"/>
  <c r="AG664" i="2"/>
  <c r="AG582" i="2"/>
  <c r="AG372" i="2"/>
  <c r="AG148" i="2"/>
  <c r="AG522" i="2"/>
  <c r="AG648" i="2"/>
  <c r="AG89" i="2"/>
  <c r="AG137" i="2"/>
  <c r="AG735" i="2"/>
  <c r="AG99" i="2"/>
  <c r="AG175" i="2"/>
  <c r="AG588" i="2"/>
  <c r="AG593" i="2"/>
  <c r="AG217" i="2"/>
  <c r="AG103" i="2"/>
  <c r="AG497" i="2"/>
  <c r="AG659" i="2"/>
  <c r="AG534" i="2"/>
  <c r="AG529" i="2"/>
  <c r="AG678" i="2"/>
  <c r="AG352" i="2"/>
  <c r="AG557" i="2"/>
  <c r="AG70" i="2"/>
  <c r="AG304" i="2"/>
  <c r="AG287" i="2"/>
  <c r="AG150" i="2"/>
  <c r="AG281" i="2"/>
  <c r="AG277" i="2"/>
  <c r="AG576" i="2"/>
  <c r="AG483" i="2"/>
  <c r="AG607" i="2"/>
  <c r="AG466" i="2"/>
  <c r="AG450" i="2"/>
  <c r="AG638" i="2"/>
  <c r="AG80" i="2"/>
  <c r="AG493" i="2"/>
  <c r="AG177" i="2"/>
  <c r="AG313" i="2"/>
  <c r="AG267" i="2"/>
  <c r="AG600" i="2"/>
  <c r="AG138" i="2"/>
  <c r="AG515" i="2"/>
  <c r="AG268" i="2"/>
  <c r="AG686" i="2"/>
  <c r="AG704" i="2"/>
  <c r="AG198" i="2"/>
  <c r="AG656" i="2"/>
  <c r="AG75" i="2"/>
  <c r="AG218" i="2"/>
  <c r="AG336" i="2"/>
  <c r="AG640" i="2"/>
  <c r="AG542" i="2"/>
  <c r="AG65" i="2"/>
  <c r="AG411" i="2"/>
  <c r="AG596" i="2"/>
  <c r="AG426" i="2"/>
  <c r="AG687" i="2"/>
  <c r="AG292" i="2"/>
  <c r="AG705" i="2"/>
  <c r="AG624" i="2"/>
  <c r="AG205" i="2"/>
  <c r="AG255" i="2"/>
  <c r="AG166" i="2"/>
  <c r="AG262" i="2"/>
  <c r="AG673" i="2"/>
  <c r="AG718" i="2"/>
  <c r="AG585" i="2"/>
  <c r="AG645" i="2"/>
  <c r="AG359" i="2"/>
  <c r="AG589" i="2"/>
  <c r="AG601" i="2"/>
  <c r="AG141" i="2"/>
  <c r="AG225" i="2"/>
  <c r="AG543" i="2"/>
  <c r="AG324" i="2"/>
  <c r="AG398" i="2"/>
  <c r="AG566" i="2"/>
  <c r="AG396" i="2"/>
  <c r="AG737" i="2"/>
  <c r="AG423" i="2"/>
  <c r="AG248" i="2"/>
  <c r="AG504" i="2"/>
  <c r="AG634" i="2"/>
  <c r="AG573" i="2"/>
  <c r="AG730" i="2"/>
  <c r="AG160" i="2"/>
  <c r="AG343" i="2"/>
  <c r="AG199" i="2"/>
  <c r="AG100" i="2"/>
  <c r="AG172" i="2"/>
  <c r="AG570" i="2"/>
  <c r="AG236" i="2"/>
  <c r="AG116" i="2"/>
  <c r="AG553" i="2"/>
  <c r="AG209" i="2"/>
  <c r="AG725" i="2"/>
  <c r="AG368" i="2"/>
  <c r="AG533" i="2"/>
  <c r="AG561" i="2"/>
  <c r="AG284" i="2"/>
  <c r="AG507" i="2"/>
  <c r="AG282" i="2"/>
  <c r="AG707" i="2"/>
  <c r="AG652" i="2"/>
  <c r="AG427" i="2"/>
  <c r="AG699" i="2"/>
  <c r="AG539" i="2"/>
  <c r="AG197" i="2"/>
  <c r="AG333" i="2"/>
  <c r="AG708" i="2"/>
  <c r="AG378" i="2"/>
  <c r="AG294" i="2"/>
  <c r="AG168" i="2"/>
  <c r="AG461" i="2"/>
  <c r="AG394" i="2"/>
  <c r="AG586" i="2"/>
  <c r="AG436" i="2"/>
  <c r="AG544" i="2"/>
  <c r="AG332" i="2"/>
  <c r="AG527" i="2"/>
  <c r="AG183" i="2"/>
  <c r="AG457" i="2"/>
  <c r="AG578" i="2"/>
  <c r="AG619" i="2"/>
  <c r="AG163" i="2"/>
  <c r="AG289" i="2"/>
  <c r="AG355" i="2"/>
  <c r="AG684" i="2"/>
  <c r="AG688" i="2"/>
  <c r="AG509" i="2"/>
  <c r="AG625" i="2"/>
  <c r="AG348" i="2"/>
  <c r="AG734" i="2"/>
  <c r="AG690" i="2"/>
  <c r="AG285" i="2"/>
  <c r="AG636" i="2"/>
  <c r="AG685" i="2"/>
  <c r="AG508" i="2"/>
  <c r="AG661" i="2"/>
  <c r="AG667" i="2"/>
  <c r="AG452" i="2"/>
  <c r="AG696" i="2"/>
  <c r="AG540" i="2"/>
  <c r="AG597" i="2"/>
  <c r="AG618" i="2"/>
  <c r="AG728" i="2"/>
  <c r="AG469" i="2"/>
  <c r="AG724" i="2"/>
  <c r="AG695" i="2"/>
  <c r="AG697" i="2"/>
  <c r="AG637" i="2"/>
  <c r="AG689" i="2"/>
  <c r="AG703" i="2"/>
  <c r="AG691" i="2"/>
  <c r="AG723" i="2"/>
  <c r="AG706" i="2"/>
  <c r="AG650" i="2"/>
  <c r="AG731" i="2"/>
  <c r="AG738" i="2"/>
  <c r="AF628" i="2"/>
  <c r="AF437" i="2"/>
  <c r="AF464" i="2"/>
  <c r="AF117" i="2"/>
  <c r="AF194" i="2"/>
  <c r="AF369" i="2"/>
  <c r="AF286" i="2"/>
  <c r="AF288" i="2"/>
  <c r="AF598" i="2"/>
  <c r="AF565" i="2"/>
  <c r="AF202" i="2"/>
  <c r="AF300" i="2"/>
  <c r="AF125" i="2"/>
  <c r="AF657" i="2"/>
  <c r="AF50" i="2"/>
  <c r="AF603" i="2"/>
  <c r="AF451" i="2"/>
  <c r="AF221" i="2"/>
  <c r="AF583" i="2"/>
  <c r="AF356" i="2"/>
  <c r="AF410" i="2"/>
  <c r="AF195" i="2"/>
  <c r="AF349" i="2"/>
  <c r="AF550" i="2"/>
  <c r="AF190" i="2"/>
  <c r="AF551" i="2"/>
  <c r="AF122" i="2"/>
  <c r="AF184" i="2"/>
  <c r="AF626" i="2"/>
  <c r="AF405" i="2"/>
  <c r="AF641" i="2"/>
  <c r="AF74" i="2"/>
  <c r="AF495" i="2"/>
  <c r="AF713" i="2"/>
  <c r="AF709" i="2"/>
  <c r="AF16" i="2"/>
  <c r="AF392" i="2"/>
  <c r="AF655" i="2"/>
  <c r="AF94" i="2"/>
  <c r="AF460" i="2"/>
  <c r="AF156" i="2"/>
  <c r="AF481" i="2"/>
  <c r="AF309" i="2"/>
  <c r="AF503" i="2"/>
  <c r="AF238" i="2"/>
  <c r="AF465" i="2"/>
  <c r="AF590" i="2"/>
  <c r="AF317" i="2"/>
  <c r="AF310" i="2"/>
  <c r="AF315" i="2"/>
  <c r="AF520" i="2"/>
  <c r="AF232" i="2"/>
  <c r="AF204" i="2"/>
  <c r="AF210" i="2"/>
  <c r="AF231" i="2"/>
  <c r="AF473" i="2"/>
  <c r="AF518" i="2"/>
  <c r="AF407" i="2"/>
  <c r="AF514" i="2"/>
  <c r="AF700" i="2"/>
  <c r="AF223" i="2"/>
  <c r="AF298" i="2"/>
  <c r="AF339" i="2"/>
  <c r="AF330" i="2"/>
  <c r="AF263" i="2"/>
  <c r="AF434" i="2"/>
  <c r="AF367" i="2"/>
  <c r="AF502" i="2"/>
  <c r="AF591" i="2"/>
  <c r="AF383" i="2"/>
  <c r="AF546" i="2"/>
  <c r="AF395" i="2"/>
  <c r="AF220" i="2"/>
  <c r="AF188" i="2"/>
  <c r="AF169" i="2"/>
  <c r="AF226" i="2"/>
  <c r="AF153" i="2"/>
  <c r="AF35" i="2"/>
  <c r="AF78" i="2"/>
  <c r="AF207" i="2"/>
  <c r="AF139" i="2"/>
  <c r="AF523" i="2"/>
  <c r="AF176" i="2"/>
  <c r="AF379" i="2"/>
  <c r="AF320" i="2"/>
  <c r="AF260" i="2"/>
  <c r="AF133" i="2"/>
  <c r="AF38" i="2"/>
  <c r="AF337" i="2"/>
  <c r="AF528" i="2"/>
  <c r="AF402" i="2"/>
  <c r="AF454" i="2"/>
  <c r="AF346" i="2"/>
  <c r="AF159" i="2"/>
  <c r="AF318" i="2"/>
  <c r="AF123" i="2"/>
  <c r="AF614" i="2"/>
  <c r="AF25" i="2"/>
  <c r="AF675" i="2"/>
  <c r="AF96" i="2"/>
  <c r="AF492" i="2"/>
  <c r="AF170" i="2"/>
  <c r="AF381" i="2"/>
  <c r="AF400" i="2"/>
  <c r="AF42" i="2"/>
  <c r="AF283" i="2"/>
  <c r="AF44" i="2"/>
  <c r="AF384" i="2"/>
  <c r="AF616" i="2"/>
  <c r="AF328" i="2"/>
  <c r="AF418" i="2"/>
  <c r="AF41" i="2"/>
  <c r="AF28" i="2"/>
  <c r="AF290" i="2"/>
  <c r="AF375" i="2"/>
  <c r="AF110" i="2"/>
  <c r="AF77" i="2"/>
  <c r="AF363" i="2"/>
  <c r="AF519" i="2"/>
  <c r="AF247" i="2"/>
  <c r="AF306" i="2"/>
  <c r="AF259" i="2"/>
  <c r="AF722" i="2"/>
  <c r="AF325" i="2"/>
  <c r="AF227" i="2"/>
  <c r="AF124" i="2"/>
  <c r="AF115" i="2"/>
  <c r="AF733" i="2"/>
  <c r="AF224" i="2"/>
  <c r="AF12" i="2"/>
  <c r="AF371" i="2"/>
  <c r="AF240" i="2"/>
  <c r="AF316" i="2"/>
  <c r="AF653" i="2"/>
  <c r="AF424" i="2"/>
  <c r="AF505" i="2"/>
  <c r="AF629" i="2"/>
  <c r="AF403" i="2"/>
  <c r="AF676" i="2"/>
  <c r="AF714" i="2"/>
  <c r="AF358" i="2"/>
  <c r="AF243" i="2"/>
  <c r="AF562" i="2"/>
  <c r="AF408" i="2"/>
  <c r="AF118" i="2"/>
  <c r="AF472" i="2"/>
  <c r="AF21" i="2"/>
  <c r="AF211" i="2"/>
  <c r="AF425" i="2"/>
  <c r="AF445" i="2"/>
  <c r="AF524" i="2"/>
  <c r="AF470" i="2"/>
  <c r="AF149" i="2"/>
  <c r="AF397" i="2"/>
  <c r="AF672" i="2"/>
  <c r="AF273" i="2"/>
  <c r="AF406" i="2"/>
  <c r="AF208" i="2"/>
  <c r="AF212" i="2"/>
  <c r="AF23" i="2"/>
  <c r="AF594" i="2"/>
  <c r="AF494" i="2"/>
  <c r="AF479" i="2"/>
  <c r="AF736" i="2"/>
  <c r="AF127" i="2"/>
  <c r="AF476" i="2"/>
  <c r="AF60" i="2"/>
  <c r="AF272" i="2"/>
  <c r="AF69" i="2"/>
  <c r="AF632" i="2"/>
  <c r="AF303" i="2"/>
  <c r="AF399" i="2"/>
  <c r="AF516" i="2"/>
  <c r="AF526" i="2"/>
  <c r="AF58" i="2"/>
  <c r="AF537" i="2"/>
  <c r="AF201" i="2"/>
  <c r="AF256" i="2"/>
  <c r="AF547" i="2"/>
  <c r="AF633" i="2"/>
  <c r="AF421" i="2"/>
  <c r="AF692" i="2"/>
  <c r="AF622" i="2"/>
  <c r="AF613" i="2"/>
  <c r="AF662" i="2"/>
  <c r="AF17" i="2"/>
  <c r="AF575" i="2"/>
  <c r="AF51" i="2"/>
  <c r="AF393" i="2"/>
  <c r="AF154" i="2"/>
  <c r="AF351" i="2"/>
  <c r="AF674" i="2"/>
  <c r="AF43" i="2"/>
  <c r="AF213" i="2"/>
  <c r="AF442" i="2"/>
  <c r="AF419" i="2"/>
  <c r="AF275" i="2"/>
  <c r="AF46" i="2"/>
  <c r="AF376" i="2"/>
  <c r="AF517" i="2"/>
  <c r="AF670" i="2"/>
  <c r="AF595" i="2"/>
  <c r="AF404" i="2"/>
  <c r="AF370" i="2"/>
  <c r="AF441" i="2"/>
  <c r="AF646" i="2"/>
  <c r="AF254" i="2"/>
  <c r="AF270" i="2"/>
  <c r="AF47" i="2"/>
  <c r="AF3" i="2"/>
  <c r="AF683" i="2"/>
  <c r="AF291" i="2"/>
  <c r="AF487" i="2"/>
  <c r="AF694" i="2"/>
  <c r="AF219" i="2"/>
  <c r="AF151" i="2"/>
  <c r="AF57" i="2"/>
  <c r="AF415" i="2"/>
  <c r="AF222" i="2"/>
  <c r="AF639" i="2"/>
  <c r="AF301" i="2"/>
  <c r="AF296" i="2"/>
  <c r="AF102" i="2"/>
  <c r="AF506" i="2"/>
  <c r="AF181" i="2"/>
  <c r="AF538" i="2"/>
  <c r="AF342" i="2"/>
  <c r="AF627" i="2"/>
  <c r="AF382" i="2"/>
  <c r="AF314" i="2"/>
  <c r="AF182" i="2"/>
  <c r="AF478" i="2"/>
  <c r="AF90" i="2"/>
  <c r="AF257" i="2"/>
  <c r="AF98" i="2"/>
  <c r="AF430" i="2"/>
  <c r="AF39" i="2"/>
  <c r="AF126" i="2"/>
  <c r="AF671" i="2"/>
  <c r="AF331" i="2"/>
  <c r="AF412" i="2"/>
  <c r="AF499" i="2"/>
  <c r="AF458" i="2"/>
  <c r="AF101" i="2"/>
  <c r="AF446" i="2"/>
  <c r="AF651" i="2"/>
  <c r="AF37" i="2"/>
  <c r="AF31" i="2"/>
  <c r="AF387" i="2"/>
  <c r="AF340" i="2"/>
  <c r="AF251" i="2"/>
  <c r="AF338" i="2"/>
  <c r="AF95" i="2"/>
  <c r="AF129" i="2"/>
  <c r="AF329" i="2"/>
  <c r="AF62" i="2"/>
  <c r="AF668" i="2"/>
  <c r="AF389" i="2"/>
  <c r="AF158" i="2"/>
  <c r="AF587" i="2"/>
  <c r="AF55" i="2"/>
  <c r="AF512" i="2"/>
  <c r="AF563" i="2"/>
  <c r="AF702" i="2"/>
  <c r="AF581" i="2"/>
  <c r="AF88" i="2"/>
  <c r="AF350" i="2"/>
  <c r="AF261" i="2"/>
  <c r="AF357" i="2"/>
  <c r="AF716" i="2"/>
  <c r="AF443" i="2"/>
  <c r="AF345" i="2"/>
  <c r="AF510" i="2"/>
  <c r="AF490" i="2"/>
  <c r="AF439" i="2"/>
  <c r="AF380" i="2"/>
  <c r="AF40" i="2"/>
  <c r="AF480" i="2"/>
  <c r="AF467" i="2"/>
  <c r="AF401" i="2"/>
  <c r="AF167" i="2"/>
  <c r="AF535" i="2"/>
  <c r="AF712" i="2"/>
  <c r="AF114" i="2"/>
  <c r="AF52" i="2"/>
  <c r="AF30" i="2"/>
  <c r="AF612" i="2"/>
  <c r="AF131" i="2"/>
  <c r="AF361" i="2"/>
  <c r="AF161" i="2"/>
  <c r="AF572" i="2"/>
  <c r="AF432" i="2"/>
  <c r="AF63" i="2"/>
  <c r="AF83" i="2"/>
  <c r="AF165" i="2"/>
  <c r="AF130" i="2"/>
  <c r="AF192" i="2"/>
  <c r="AF59" i="2"/>
  <c r="AF475" i="2"/>
  <c r="AF621" i="2"/>
  <c r="AF145" i="2"/>
  <c r="AF326" i="2"/>
  <c r="AF500" i="2"/>
  <c r="AF5" i="2"/>
  <c r="AF233" i="2"/>
  <c r="AF727" i="2"/>
  <c r="AF386" i="2"/>
  <c r="AF249" i="2"/>
  <c r="AF663" i="2"/>
  <c r="AF187" i="2"/>
  <c r="AF68" i="2"/>
  <c r="AF468" i="2"/>
  <c r="AF216" i="2"/>
  <c r="AF279" i="2"/>
  <c r="AF24" i="2"/>
  <c r="AF353" i="2"/>
  <c r="AF449" i="2"/>
  <c r="AF92" i="2"/>
  <c r="AF556" i="2"/>
  <c r="AF155" i="2"/>
  <c r="AF109" i="2"/>
  <c r="AF97" i="2"/>
  <c r="AF185" i="2"/>
  <c r="AF409" i="2"/>
  <c r="AF107" i="2"/>
  <c r="AF347" i="2"/>
  <c r="AF630" i="2"/>
  <c r="AF297" i="2"/>
  <c r="AF246" i="2"/>
  <c r="AF558" i="2"/>
  <c r="AF311" i="2"/>
  <c r="AF112" i="2"/>
  <c r="AF6" i="2"/>
  <c r="AF610" i="2"/>
  <c r="AF121" i="2"/>
  <c r="AF438" i="2"/>
  <c r="AF104" i="2"/>
  <c r="AF147" i="2"/>
  <c r="AF334" i="2"/>
  <c r="AF203" i="2"/>
  <c r="AF61" i="2"/>
  <c r="AF319" i="2"/>
  <c r="AF276" i="2"/>
  <c r="AF531" i="2"/>
  <c r="AF146" i="2"/>
  <c r="AF390" i="2"/>
  <c r="AF545" i="2"/>
  <c r="AF33" i="2"/>
  <c r="AF2" i="2"/>
  <c r="AF111" i="2"/>
  <c r="AF456" i="2"/>
  <c r="AF679" i="2"/>
  <c r="AF64" i="2"/>
  <c r="AF164" i="2"/>
  <c r="AF108" i="2"/>
  <c r="AF564" i="2"/>
  <c r="AF474" i="2"/>
  <c r="AF511" i="2"/>
  <c r="AF617" i="2"/>
  <c r="AF128" i="2"/>
  <c r="AF258" i="2"/>
  <c r="AF29" i="2"/>
  <c r="AF444" i="2"/>
  <c r="AF299" i="2"/>
  <c r="AF84" i="2"/>
  <c r="AF643" i="2"/>
  <c r="AF86" i="2"/>
  <c r="AF416" i="2"/>
  <c r="AF682" i="2"/>
  <c r="AF32" i="2"/>
  <c r="AF599" i="2"/>
  <c r="AF729" i="2"/>
  <c r="AF206" i="2"/>
  <c r="AF7" i="2"/>
  <c r="AF171" i="2"/>
  <c r="AF501" i="2"/>
  <c r="AF73" i="2"/>
  <c r="AF308" i="2"/>
  <c r="AF486" i="2"/>
  <c r="AF385" i="2"/>
  <c r="AF191" i="2"/>
  <c r="AF701" i="2"/>
  <c r="AF71" i="2"/>
  <c r="AF93" i="2"/>
  <c r="AF173" i="2"/>
  <c r="AF67" i="2"/>
  <c r="AF135" i="2"/>
  <c r="AF162" i="2"/>
  <c r="AF604" i="2"/>
  <c r="AF365" i="2"/>
  <c r="AF48" i="2"/>
  <c r="AF660" i="2"/>
  <c r="AF571" i="2"/>
  <c r="AF491" i="2"/>
  <c r="AF295" i="2"/>
  <c r="AF447" i="2"/>
  <c r="AF10" i="2"/>
  <c r="AF142" i="2"/>
  <c r="AF26" i="2"/>
  <c r="AF229" i="2"/>
  <c r="AF4" i="2"/>
  <c r="AF560" i="2"/>
  <c r="AF448" i="2"/>
  <c r="AF144" i="2"/>
  <c r="AF14" i="2"/>
  <c r="AF579" i="2"/>
  <c r="AF321" i="2"/>
  <c r="AF157" i="2"/>
  <c r="AF143" i="2"/>
  <c r="AF374" i="2"/>
  <c r="AF228" i="2"/>
  <c r="AF577" i="2"/>
  <c r="AF693" i="2"/>
  <c r="AF482" i="2"/>
  <c r="AF681" i="2"/>
  <c r="AF477" i="2"/>
  <c r="AF302" i="2"/>
  <c r="AF366" i="2"/>
  <c r="AF435" i="2"/>
  <c r="AF654" i="2"/>
  <c r="AF669" i="2"/>
  <c r="AF584" i="2"/>
  <c r="AF27" i="2"/>
  <c r="AF152" i="2"/>
  <c r="AF253" i="2"/>
  <c r="AF119" i="2"/>
  <c r="AF15" i="2"/>
  <c r="AF322" i="2"/>
  <c r="AF36" i="2"/>
  <c r="AF215" i="2"/>
  <c r="AF485" i="2"/>
  <c r="AF496" i="2"/>
  <c r="AF179" i="2"/>
  <c r="AF559" i="2"/>
  <c r="AF307" i="2"/>
  <c r="AF608" i="2"/>
  <c r="AF91" i="2"/>
  <c r="AF106" i="2"/>
  <c r="AF180" i="2"/>
  <c r="AF186" i="2"/>
  <c r="AF631" i="2"/>
  <c r="AF264" i="2"/>
  <c r="AF548" i="2"/>
  <c r="AF234" i="2"/>
  <c r="AF732" i="2"/>
  <c r="AF642" i="2"/>
  <c r="AF178" i="2"/>
  <c r="AF265" i="2"/>
  <c r="AF8" i="2"/>
  <c r="AF293" i="2"/>
  <c r="AF541" i="2"/>
  <c r="AF113" i="2"/>
  <c r="AF428" i="2"/>
  <c r="AF54" i="2"/>
  <c r="AF488" i="2"/>
  <c r="AF9" i="2"/>
  <c r="AF666" i="2"/>
  <c r="AF414" i="2"/>
  <c r="AF698" i="2"/>
  <c r="AF498" i="2"/>
  <c r="AF66" i="2"/>
  <c r="AF193" i="2"/>
  <c r="AF623" i="2"/>
  <c r="AF85" i="2"/>
  <c r="AF140" i="2"/>
  <c r="AF574" i="2"/>
  <c r="AF13" i="2"/>
  <c r="AF11" i="2"/>
  <c r="AF354" i="2"/>
  <c r="AF647" i="2"/>
  <c r="AF462" i="2"/>
  <c r="AF549" i="2"/>
  <c r="AF196" i="2"/>
  <c r="AF552" i="2"/>
  <c r="AF18" i="2"/>
  <c r="AF22" i="2"/>
  <c r="AF459" i="2"/>
  <c r="AF391" i="2"/>
  <c r="AF422" i="2"/>
  <c r="AF200" i="2"/>
  <c r="AF266" i="2"/>
  <c r="AF649" i="2"/>
  <c r="AF280" i="2"/>
  <c r="AF105" i="2"/>
  <c r="AF305" i="2"/>
  <c r="AF665" i="2"/>
  <c r="AF271" i="2"/>
  <c r="AF132" i="2"/>
  <c r="AF388" i="2"/>
  <c r="AF484" i="2"/>
  <c r="AF76" i="2"/>
  <c r="AF241" i="2"/>
  <c r="AF20" i="2"/>
  <c r="AF720" i="2"/>
  <c r="AF726" i="2"/>
  <c r="AF521" i="2"/>
  <c r="AF239" i="2"/>
  <c r="AF644" i="2"/>
  <c r="AF252" i="2"/>
  <c r="AF635" i="2"/>
  <c r="AF312" i="2"/>
  <c r="AF554" i="2"/>
  <c r="AF440" i="2"/>
  <c r="AF120" i="2"/>
  <c r="AF250" i="2"/>
  <c r="AF620" i="2"/>
  <c r="AF235" i="2"/>
  <c r="AF677" i="2"/>
  <c r="AF569" i="2"/>
  <c r="AF269" i="2"/>
  <c r="AF525" i="2"/>
  <c r="AF455" i="2"/>
  <c r="AF532" i="2"/>
  <c r="AF611" i="2"/>
  <c r="AF344" i="2"/>
  <c r="AF360" i="2"/>
  <c r="AF242" i="2"/>
  <c r="AF237" i="2"/>
  <c r="AF719" i="2"/>
  <c r="AF711" i="2"/>
  <c r="AF567" i="2"/>
  <c r="AF56" i="2"/>
  <c r="AF433" i="2"/>
  <c r="AF323" i="2"/>
  <c r="AF568" i="2"/>
  <c r="AF244" i="2"/>
  <c r="AF609" i="2"/>
  <c r="AF555" i="2"/>
  <c r="AF658" i="2"/>
  <c r="AF717" i="2"/>
  <c r="AF79" i="2"/>
  <c r="AF335" i="2"/>
  <c r="AF49" i="2"/>
  <c r="AF373" i="2"/>
  <c r="AF87" i="2"/>
  <c r="AF45" i="2"/>
  <c r="AF245" i="2"/>
  <c r="AF327" i="2"/>
  <c r="AF174" i="2"/>
  <c r="AF471" i="2"/>
  <c r="AF362" i="2"/>
  <c r="AF606" i="2"/>
  <c r="AF463" i="2"/>
  <c r="AF19" i="2"/>
  <c r="AF680" i="2"/>
  <c r="AF513" i="2"/>
  <c r="AF230" i="2"/>
  <c r="AF136" i="2"/>
  <c r="AF274" i="2"/>
  <c r="AF34" i="2"/>
  <c r="AF364" i="2"/>
  <c r="AF489" i="2"/>
  <c r="AF530" i="2"/>
  <c r="AF536" i="2"/>
  <c r="AF605" i="2"/>
  <c r="AF420" i="2"/>
  <c r="AF413" i="2"/>
  <c r="AF710" i="2"/>
  <c r="AF431" i="2"/>
  <c r="AF377" i="2"/>
  <c r="AF214" i="2"/>
  <c r="AF189" i="2"/>
  <c r="AF580" i="2"/>
  <c r="AF134" i="2"/>
  <c r="AF81" i="2"/>
  <c r="AF82" i="2"/>
  <c r="AF72" i="2"/>
  <c r="AF453" i="2"/>
  <c r="AF278" i="2"/>
  <c r="AF429" i="2"/>
  <c r="AF715" i="2"/>
  <c r="AF341" i="2"/>
  <c r="AF721" i="2"/>
  <c r="AF592" i="2"/>
  <c r="AF615" i="2"/>
  <c r="AF602" i="2"/>
  <c r="AF417" i="2"/>
  <c r="AF53" i="2"/>
  <c r="AF664" i="2"/>
  <c r="AF582" i="2"/>
  <c r="AF372" i="2"/>
  <c r="AF148" i="2"/>
  <c r="AF522" i="2"/>
  <c r="AF648" i="2"/>
  <c r="AF89" i="2"/>
  <c r="AF137" i="2"/>
  <c r="AF735" i="2"/>
  <c r="AF99" i="2"/>
  <c r="AF175" i="2"/>
  <c r="AF588" i="2"/>
  <c r="AF593" i="2"/>
  <c r="AF217" i="2"/>
  <c r="AF103" i="2"/>
  <c r="AF497" i="2"/>
  <c r="AF659" i="2"/>
  <c r="AF534" i="2"/>
  <c r="AF529" i="2"/>
  <c r="AF678" i="2"/>
  <c r="AF352" i="2"/>
  <c r="AF557" i="2"/>
  <c r="AF70" i="2"/>
  <c r="AF304" i="2"/>
  <c r="AF287" i="2"/>
  <c r="AF150" i="2"/>
  <c r="AF281" i="2"/>
  <c r="AF277" i="2"/>
  <c r="AF576" i="2"/>
  <c r="AF483" i="2"/>
  <c r="AF607" i="2"/>
  <c r="AF466" i="2"/>
  <c r="AF450" i="2"/>
  <c r="AF638" i="2"/>
  <c r="AF80" i="2"/>
  <c r="AF493" i="2"/>
  <c r="AF177" i="2"/>
  <c r="AF313" i="2"/>
  <c r="AF267" i="2"/>
  <c r="AF600" i="2"/>
  <c r="AF138" i="2"/>
  <c r="AF515" i="2"/>
  <c r="AF268" i="2"/>
  <c r="AF686" i="2"/>
  <c r="AF704" i="2"/>
  <c r="AF198" i="2"/>
  <c r="AF656" i="2"/>
  <c r="AF75" i="2"/>
  <c r="AF218" i="2"/>
  <c r="AF336" i="2"/>
  <c r="AF640" i="2"/>
  <c r="AF542" i="2"/>
  <c r="AF65" i="2"/>
  <c r="AF411" i="2"/>
  <c r="AF596" i="2"/>
  <c r="AF426" i="2"/>
  <c r="AF687" i="2"/>
  <c r="AF292" i="2"/>
  <c r="AF705" i="2"/>
  <c r="AF624" i="2"/>
  <c r="AF205" i="2"/>
  <c r="AF255" i="2"/>
  <c r="AF166" i="2"/>
  <c r="AF262" i="2"/>
  <c r="AF673" i="2"/>
  <c r="AF718" i="2"/>
  <c r="AF585" i="2"/>
  <c r="AF645" i="2"/>
  <c r="AF359" i="2"/>
  <c r="AF589" i="2"/>
  <c r="AF601" i="2"/>
  <c r="AF141" i="2"/>
  <c r="AF225" i="2"/>
  <c r="AF543" i="2"/>
  <c r="AF324" i="2"/>
  <c r="AF398" i="2"/>
  <c r="AF566" i="2"/>
  <c r="AF396" i="2"/>
  <c r="AF737" i="2"/>
  <c r="AF423" i="2"/>
  <c r="AF248" i="2"/>
  <c r="AF504" i="2"/>
  <c r="AF634" i="2"/>
  <c r="AF573" i="2"/>
  <c r="AF730" i="2"/>
  <c r="AF160" i="2"/>
  <c r="AF343" i="2"/>
  <c r="AF199" i="2"/>
  <c r="AF100" i="2"/>
  <c r="AF172" i="2"/>
  <c r="AF570" i="2"/>
  <c r="AF236" i="2"/>
  <c r="AF116" i="2"/>
  <c r="AF553" i="2"/>
  <c r="AF209" i="2"/>
  <c r="AF725" i="2"/>
  <c r="AF368" i="2"/>
  <c r="AF533" i="2"/>
  <c r="AF561" i="2"/>
  <c r="AF284" i="2"/>
  <c r="AF507" i="2"/>
  <c r="AF282" i="2"/>
  <c r="AF707" i="2"/>
  <c r="AF652" i="2"/>
  <c r="AF427" i="2"/>
  <c r="AF699" i="2"/>
  <c r="AF539" i="2"/>
  <c r="AF197" i="2"/>
  <c r="AF333" i="2"/>
  <c r="AF708" i="2"/>
  <c r="AF378" i="2"/>
  <c r="AF294" i="2"/>
  <c r="AF168" i="2"/>
  <c r="AF461" i="2"/>
  <c r="AF394" i="2"/>
  <c r="AF586" i="2"/>
  <c r="AF436" i="2"/>
  <c r="AF544" i="2"/>
  <c r="AF332" i="2"/>
  <c r="AF527" i="2"/>
  <c r="AF183" i="2"/>
  <c r="AF457" i="2"/>
  <c r="AF578" i="2"/>
  <c r="AF619" i="2"/>
  <c r="AF163" i="2"/>
  <c r="AF289" i="2"/>
  <c r="AF355" i="2"/>
  <c r="AF684" i="2"/>
  <c r="AF688" i="2"/>
  <c r="AF509" i="2"/>
  <c r="AF625" i="2"/>
  <c r="AF348" i="2"/>
  <c r="AF734" i="2"/>
  <c r="AF690" i="2"/>
  <c r="AF285" i="2"/>
  <c r="AF636" i="2"/>
  <c r="AF685" i="2"/>
  <c r="AF508" i="2"/>
  <c r="AF661" i="2"/>
  <c r="AF667" i="2"/>
  <c r="AF452" i="2"/>
  <c r="AF696" i="2"/>
  <c r="AF540" i="2"/>
  <c r="AF597" i="2"/>
  <c r="AF618" i="2"/>
  <c r="AF728" i="2"/>
  <c r="AF469" i="2"/>
  <c r="AF724" i="2"/>
  <c r="AF695" i="2"/>
  <c r="AF697" i="2"/>
  <c r="AF637" i="2"/>
  <c r="AF689" i="2"/>
  <c r="AF703" i="2"/>
  <c r="AF691" i="2"/>
  <c r="AF723" i="2"/>
  <c r="AF706" i="2"/>
  <c r="AF650" i="2"/>
  <c r="AF731" i="2"/>
  <c r="AF738" i="2"/>
  <c r="AE628" i="2"/>
  <c r="AE437" i="2"/>
  <c r="AE464" i="2"/>
  <c r="AE117" i="2"/>
  <c r="AE194" i="2"/>
  <c r="AE369" i="2"/>
  <c r="AE286" i="2"/>
  <c r="AE288" i="2"/>
  <c r="AE598" i="2"/>
  <c r="AE565" i="2"/>
  <c r="AE202" i="2"/>
  <c r="AE300" i="2"/>
  <c r="AE125" i="2"/>
  <c r="AE657" i="2"/>
  <c r="AE50" i="2"/>
  <c r="AE603" i="2"/>
  <c r="AE451" i="2"/>
  <c r="AE221" i="2"/>
  <c r="AE583" i="2"/>
  <c r="AE356" i="2"/>
  <c r="AE410" i="2"/>
  <c r="AE195" i="2"/>
  <c r="AE349" i="2"/>
  <c r="AE550" i="2"/>
  <c r="AE190" i="2"/>
  <c r="AE551" i="2"/>
  <c r="AE122" i="2"/>
  <c r="AE184" i="2"/>
  <c r="AE626" i="2"/>
  <c r="AE405" i="2"/>
  <c r="AE641" i="2"/>
  <c r="AE74" i="2"/>
  <c r="AE495" i="2"/>
  <c r="AE713" i="2"/>
  <c r="AE709" i="2"/>
  <c r="AE16" i="2"/>
  <c r="AE392" i="2"/>
  <c r="AE655" i="2"/>
  <c r="AE94" i="2"/>
  <c r="AE460" i="2"/>
  <c r="AE156" i="2"/>
  <c r="AE481" i="2"/>
  <c r="AE309" i="2"/>
  <c r="AE503" i="2"/>
  <c r="AE238" i="2"/>
  <c r="AE465" i="2"/>
  <c r="AE590" i="2"/>
  <c r="AE317" i="2"/>
  <c r="AE310" i="2"/>
  <c r="AE315" i="2"/>
  <c r="AE520" i="2"/>
  <c r="AE232" i="2"/>
  <c r="AE204" i="2"/>
  <c r="AE210" i="2"/>
  <c r="AE231" i="2"/>
  <c r="AE473" i="2"/>
  <c r="AE518" i="2"/>
  <c r="AE407" i="2"/>
  <c r="AE514" i="2"/>
  <c r="AE700" i="2"/>
  <c r="AE223" i="2"/>
  <c r="AE298" i="2"/>
  <c r="AE339" i="2"/>
  <c r="AE330" i="2"/>
  <c r="AE263" i="2"/>
  <c r="AE434" i="2"/>
  <c r="AE367" i="2"/>
  <c r="AE502" i="2"/>
  <c r="AE591" i="2"/>
  <c r="AE383" i="2"/>
  <c r="AE546" i="2"/>
  <c r="AE395" i="2"/>
  <c r="AE220" i="2"/>
  <c r="AE188" i="2"/>
  <c r="AE169" i="2"/>
  <c r="AE226" i="2"/>
  <c r="AE153" i="2"/>
  <c r="AE35" i="2"/>
  <c r="AE78" i="2"/>
  <c r="AE207" i="2"/>
  <c r="AE139" i="2"/>
  <c r="AE523" i="2"/>
  <c r="AE176" i="2"/>
  <c r="AE379" i="2"/>
  <c r="AE320" i="2"/>
  <c r="AE260" i="2"/>
  <c r="AE133" i="2"/>
  <c r="AE38" i="2"/>
  <c r="AE337" i="2"/>
  <c r="AE528" i="2"/>
  <c r="AE402" i="2"/>
  <c r="AE454" i="2"/>
  <c r="AE346" i="2"/>
  <c r="AE159" i="2"/>
  <c r="AE318" i="2"/>
  <c r="AE123" i="2"/>
  <c r="AE614" i="2"/>
  <c r="AE25" i="2"/>
  <c r="AE675" i="2"/>
  <c r="AE96" i="2"/>
  <c r="AE492" i="2"/>
  <c r="AE170" i="2"/>
  <c r="AE381" i="2"/>
  <c r="AE400" i="2"/>
  <c r="AE42" i="2"/>
  <c r="AE283" i="2"/>
  <c r="AE44" i="2"/>
  <c r="AE384" i="2"/>
  <c r="AE616" i="2"/>
  <c r="AE328" i="2"/>
  <c r="AE418" i="2"/>
  <c r="AE41" i="2"/>
  <c r="AE28" i="2"/>
  <c r="AE290" i="2"/>
  <c r="AE375" i="2"/>
  <c r="AE110" i="2"/>
  <c r="AE77" i="2"/>
  <c r="AE363" i="2"/>
  <c r="AE519" i="2"/>
  <c r="AE247" i="2"/>
  <c r="AE306" i="2"/>
  <c r="AE259" i="2"/>
  <c r="AE722" i="2"/>
  <c r="AE325" i="2"/>
  <c r="AE227" i="2"/>
  <c r="AE124" i="2"/>
  <c r="AE115" i="2"/>
  <c r="AE733" i="2"/>
  <c r="AE224" i="2"/>
  <c r="AE12" i="2"/>
  <c r="AE371" i="2"/>
  <c r="AE240" i="2"/>
  <c r="AE316" i="2"/>
  <c r="AE653" i="2"/>
  <c r="AE424" i="2"/>
  <c r="AE505" i="2"/>
  <c r="AE629" i="2"/>
  <c r="AE403" i="2"/>
  <c r="AE676" i="2"/>
  <c r="AE714" i="2"/>
  <c r="AE358" i="2"/>
  <c r="AE243" i="2"/>
  <c r="AE562" i="2"/>
  <c r="AE408" i="2"/>
  <c r="AE118" i="2"/>
  <c r="AE472" i="2"/>
  <c r="AE21" i="2"/>
  <c r="AE211" i="2"/>
  <c r="AE425" i="2"/>
  <c r="AE445" i="2"/>
  <c r="AE524" i="2"/>
  <c r="AE470" i="2"/>
  <c r="AE149" i="2"/>
  <c r="AE397" i="2"/>
  <c r="AE672" i="2"/>
  <c r="AE273" i="2"/>
  <c r="AE406" i="2"/>
  <c r="AE208" i="2"/>
  <c r="AE212" i="2"/>
  <c r="AE23" i="2"/>
  <c r="AE594" i="2"/>
  <c r="AE494" i="2"/>
  <c r="AE479" i="2"/>
  <c r="AE736" i="2"/>
  <c r="AE127" i="2"/>
  <c r="AE476" i="2"/>
  <c r="AE60" i="2"/>
  <c r="AE272" i="2"/>
  <c r="AE69" i="2"/>
  <c r="AE632" i="2"/>
  <c r="AE303" i="2"/>
  <c r="AE399" i="2"/>
  <c r="AE516" i="2"/>
  <c r="AE526" i="2"/>
  <c r="AE58" i="2"/>
  <c r="AE537" i="2"/>
  <c r="AE201" i="2"/>
  <c r="AE256" i="2"/>
  <c r="AE547" i="2"/>
  <c r="AE633" i="2"/>
  <c r="AE421" i="2"/>
  <c r="AE692" i="2"/>
  <c r="AE622" i="2"/>
  <c r="AE613" i="2"/>
  <c r="AE662" i="2"/>
  <c r="AE17" i="2"/>
  <c r="AE575" i="2"/>
  <c r="AE51" i="2"/>
  <c r="AE393" i="2"/>
  <c r="AE154" i="2"/>
  <c r="AE351" i="2"/>
  <c r="AE674" i="2"/>
  <c r="AE43" i="2"/>
  <c r="AE213" i="2"/>
  <c r="AE442" i="2"/>
  <c r="AE419" i="2"/>
  <c r="AE275" i="2"/>
  <c r="AE46" i="2"/>
  <c r="AE376" i="2"/>
  <c r="AE517" i="2"/>
  <c r="AE670" i="2"/>
  <c r="AE595" i="2"/>
  <c r="AE404" i="2"/>
  <c r="AE370" i="2"/>
  <c r="AE441" i="2"/>
  <c r="AE646" i="2"/>
  <c r="AE254" i="2"/>
  <c r="AE270" i="2"/>
  <c r="AE47" i="2"/>
  <c r="AE3" i="2"/>
  <c r="AE683" i="2"/>
  <c r="AE291" i="2"/>
  <c r="AE487" i="2"/>
  <c r="AE694" i="2"/>
  <c r="AE219" i="2"/>
  <c r="AE151" i="2"/>
  <c r="AE57" i="2"/>
  <c r="AE415" i="2"/>
  <c r="AE222" i="2"/>
  <c r="AE639" i="2"/>
  <c r="AE301" i="2"/>
  <c r="AE296" i="2"/>
  <c r="AE102" i="2"/>
  <c r="AE506" i="2"/>
  <c r="AE181" i="2"/>
  <c r="AE538" i="2"/>
  <c r="AE342" i="2"/>
  <c r="AE627" i="2"/>
  <c r="AE382" i="2"/>
  <c r="AE314" i="2"/>
  <c r="AE182" i="2"/>
  <c r="AE478" i="2"/>
  <c r="AE90" i="2"/>
  <c r="AE257" i="2"/>
  <c r="AE98" i="2"/>
  <c r="AE430" i="2"/>
  <c r="AE39" i="2"/>
  <c r="AE126" i="2"/>
  <c r="AE671" i="2"/>
  <c r="AE331" i="2"/>
  <c r="AE412" i="2"/>
  <c r="AE499" i="2"/>
  <c r="AE458" i="2"/>
  <c r="AE101" i="2"/>
  <c r="AE446" i="2"/>
  <c r="AE651" i="2"/>
  <c r="AE37" i="2"/>
  <c r="AE31" i="2"/>
  <c r="AE387" i="2"/>
  <c r="AE340" i="2"/>
  <c r="AE251" i="2"/>
  <c r="AE338" i="2"/>
  <c r="AE95" i="2"/>
  <c r="AE129" i="2"/>
  <c r="AE329" i="2"/>
  <c r="AE62" i="2"/>
  <c r="AE668" i="2"/>
  <c r="AE389" i="2"/>
  <c r="AE158" i="2"/>
  <c r="AE587" i="2"/>
  <c r="AE55" i="2"/>
  <c r="AE512" i="2"/>
  <c r="AE563" i="2"/>
  <c r="AE702" i="2"/>
  <c r="AE581" i="2"/>
  <c r="AE88" i="2"/>
  <c r="AE350" i="2"/>
  <c r="AE261" i="2"/>
  <c r="AE357" i="2"/>
  <c r="AE716" i="2"/>
  <c r="AE443" i="2"/>
  <c r="AE345" i="2"/>
  <c r="AE510" i="2"/>
  <c r="AE490" i="2"/>
  <c r="AE439" i="2"/>
  <c r="AE380" i="2"/>
  <c r="AE40" i="2"/>
  <c r="AE480" i="2"/>
  <c r="AE467" i="2"/>
  <c r="AE401" i="2"/>
  <c r="AE167" i="2"/>
  <c r="AE535" i="2"/>
  <c r="AE712" i="2"/>
  <c r="AE114" i="2"/>
  <c r="AE52" i="2"/>
  <c r="AE30" i="2"/>
  <c r="AE612" i="2"/>
  <c r="AE131" i="2"/>
  <c r="AE361" i="2"/>
  <c r="AE161" i="2"/>
  <c r="AE572" i="2"/>
  <c r="AE432" i="2"/>
  <c r="AE63" i="2"/>
  <c r="AE83" i="2"/>
  <c r="AE165" i="2"/>
  <c r="AE130" i="2"/>
  <c r="AE192" i="2"/>
  <c r="AE59" i="2"/>
  <c r="AE475" i="2"/>
  <c r="AE621" i="2"/>
  <c r="AE145" i="2"/>
  <c r="AE326" i="2"/>
  <c r="AE500" i="2"/>
  <c r="AE5" i="2"/>
  <c r="AE233" i="2"/>
  <c r="AE727" i="2"/>
  <c r="AE386" i="2"/>
  <c r="AE249" i="2"/>
  <c r="AE663" i="2"/>
  <c r="AE187" i="2"/>
  <c r="AE68" i="2"/>
  <c r="AE468" i="2"/>
  <c r="AE216" i="2"/>
  <c r="AE279" i="2"/>
  <c r="AE24" i="2"/>
  <c r="AE353" i="2"/>
  <c r="AE449" i="2"/>
  <c r="AE92" i="2"/>
  <c r="AE556" i="2"/>
  <c r="AE155" i="2"/>
  <c r="AE109" i="2"/>
  <c r="AE97" i="2"/>
  <c r="AE185" i="2"/>
  <c r="AE409" i="2"/>
  <c r="AE107" i="2"/>
  <c r="AE347" i="2"/>
  <c r="AE630" i="2"/>
  <c r="AE297" i="2"/>
  <c r="AE246" i="2"/>
  <c r="AE558" i="2"/>
  <c r="AE311" i="2"/>
  <c r="AE112" i="2"/>
  <c r="AE6" i="2"/>
  <c r="AE610" i="2"/>
  <c r="AE121" i="2"/>
  <c r="AE438" i="2"/>
  <c r="AE104" i="2"/>
  <c r="AE147" i="2"/>
  <c r="AE334" i="2"/>
  <c r="AE203" i="2"/>
  <c r="AE61" i="2"/>
  <c r="AE319" i="2"/>
  <c r="AE276" i="2"/>
  <c r="AE531" i="2"/>
  <c r="AE146" i="2"/>
  <c r="AE390" i="2"/>
  <c r="AE545" i="2"/>
  <c r="AE33" i="2"/>
  <c r="AE2" i="2"/>
  <c r="AE111" i="2"/>
  <c r="AE456" i="2"/>
  <c r="AE679" i="2"/>
  <c r="AE64" i="2"/>
  <c r="AE164" i="2"/>
  <c r="AE108" i="2"/>
  <c r="AE564" i="2"/>
  <c r="AE474" i="2"/>
  <c r="AE511" i="2"/>
  <c r="AE617" i="2"/>
  <c r="AE128" i="2"/>
  <c r="AE258" i="2"/>
  <c r="AE29" i="2"/>
  <c r="AE444" i="2"/>
  <c r="AE299" i="2"/>
  <c r="AE84" i="2"/>
  <c r="AE643" i="2"/>
  <c r="AE86" i="2"/>
  <c r="AE416" i="2"/>
  <c r="AE682" i="2"/>
  <c r="AE32" i="2"/>
  <c r="AE599" i="2"/>
  <c r="AE729" i="2"/>
  <c r="AE206" i="2"/>
  <c r="AE7" i="2"/>
  <c r="AE171" i="2"/>
  <c r="AE501" i="2"/>
  <c r="AE73" i="2"/>
  <c r="AE308" i="2"/>
  <c r="AE486" i="2"/>
  <c r="AE385" i="2"/>
  <c r="AE191" i="2"/>
  <c r="AE701" i="2"/>
  <c r="AE71" i="2"/>
  <c r="AE93" i="2"/>
  <c r="AE173" i="2"/>
  <c r="AE67" i="2"/>
  <c r="AE135" i="2"/>
  <c r="AE162" i="2"/>
  <c r="AE604" i="2"/>
  <c r="AE365" i="2"/>
  <c r="AE48" i="2"/>
  <c r="AE660" i="2"/>
  <c r="AE571" i="2"/>
  <c r="AE491" i="2"/>
  <c r="AE295" i="2"/>
  <c r="AE447" i="2"/>
  <c r="AE10" i="2"/>
  <c r="AE142" i="2"/>
  <c r="AE26" i="2"/>
  <c r="AE229" i="2"/>
  <c r="AE4" i="2"/>
  <c r="AE560" i="2"/>
  <c r="AE448" i="2"/>
  <c r="AE144" i="2"/>
  <c r="AE14" i="2"/>
  <c r="AE579" i="2"/>
  <c r="AE321" i="2"/>
  <c r="AE157" i="2"/>
  <c r="AE143" i="2"/>
  <c r="AE374" i="2"/>
  <c r="AE228" i="2"/>
  <c r="AE577" i="2"/>
  <c r="AE693" i="2"/>
  <c r="AE482" i="2"/>
  <c r="AE681" i="2"/>
  <c r="AE477" i="2"/>
  <c r="AE302" i="2"/>
  <c r="AE366" i="2"/>
  <c r="AE435" i="2"/>
  <c r="AE654" i="2"/>
  <c r="AE669" i="2"/>
  <c r="AE584" i="2"/>
  <c r="AE27" i="2"/>
  <c r="AE152" i="2"/>
  <c r="AE253" i="2"/>
  <c r="AE119" i="2"/>
  <c r="AE15" i="2"/>
  <c r="AE322" i="2"/>
  <c r="AE36" i="2"/>
  <c r="AE215" i="2"/>
  <c r="AE485" i="2"/>
  <c r="AE496" i="2"/>
  <c r="AE179" i="2"/>
  <c r="AE559" i="2"/>
  <c r="AE307" i="2"/>
  <c r="AE608" i="2"/>
  <c r="AE91" i="2"/>
  <c r="AE106" i="2"/>
  <c r="AE180" i="2"/>
  <c r="AE186" i="2"/>
  <c r="AE631" i="2"/>
  <c r="AE264" i="2"/>
  <c r="AE548" i="2"/>
  <c r="AE234" i="2"/>
  <c r="AE732" i="2"/>
  <c r="AE642" i="2"/>
  <c r="AE178" i="2"/>
  <c r="AE265" i="2"/>
  <c r="AE8" i="2"/>
  <c r="AE293" i="2"/>
  <c r="AE541" i="2"/>
  <c r="AE113" i="2"/>
  <c r="AE428" i="2"/>
  <c r="AE54" i="2"/>
  <c r="AE488" i="2"/>
  <c r="AE9" i="2"/>
  <c r="AE666" i="2"/>
  <c r="AE414" i="2"/>
  <c r="AE698" i="2"/>
  <c r="AE498" i="2"/>
  <c r="AE66" i="2"/>
  <c r="AE193" i="2"/>
  <c r="AE623" i="2"/>
  <c r="AE85" i="2"/>
  <c r="AE140" i="2"/>
  <c r="AE574" i="2"/>
  <c r="AE13" i="2"/>
  <c r="AE11" i="2"/>
  <c r="AE354" i="2"/>
  <c r="AE647" i="2"/>
  <c r="AE462" i="2"/>
  <c r="AE549" i="2"/>
  <c r="AE196" i="2"/>
  <c r="AE552" i="2"/>
  <c r="AE18" i="2"/>
  <c r="AE22" i="2"/>
  <c r="AE459" i="2"/>
  <c r="AE391" i="2"/>
  <c r="AE422" i="2"/>
  <c r="AE200" i="2"/>
  <c r="AE266" i="2"/>
  <c r="AE649" i="2"/>
  <c r="AE280" i="2"/>
  <c r="AE105" i="2"/>
  <c r="AE305" i="2"/>
  <c r="AE665" i="2"/>
  <c r="AE271" i="2"/>
  <c r="AE132" i="2"/>
  <c r="AE388" i="2"/>
  <c r="AE484" i="2"/>
  <c r="AE76" i="2"/>
  <c r="AE241" i="2"/>
  <c r="AE20" i="2"/>
  <c r="AE720" i="2"/>
  <c r="AE726" i="2"/>
  <c r="AE521" i="2"/>
  <c r="AE239" i="2"/>
  <c r="AE644" i="2"/>
  <c r="AE252" i="2"/>
  <c r="AE635" i="2"/>
  <c r="AE312" i="2"/>
  <c r="AE554" i="2"/>
  <c r="AE440" i="2"/>
  <c r="AE120" i="2"/>
  <c r="AE250" i="2"/>
  <c r="AE620" i="2"/>
  <c r="AE235" i="2"/>
  <c r="AE677" i="2"/>
  <c r="AE569" i="2"/>
  <c r="AE269" i="2"/>
  <c r="AE525" i="2"/>
  <c r="AE455" i="2"/>
  <c r="AE532" i="2"/>
  <c r="AE611" i="2"/>
  <c r="AE344" i="2"/>
  <c r="AE360" i="2"/>
  <c r="AE242" i="2"/>
  <c r="AE237" i="2"/>
  <c r="AE719" i="2"/>
  <c r="AE711" i="2"/>
  <c r="AE567" i="2"/>
  <c r="AE56" i="2"/>
  <c r="AE433" i="2"/>
  <c r="AE323" i="2"/>
  <c r="AE568" i="2"/>
  <c r="AE244" i="2"/>
  <c r="AE609" i="2"/>
  <c r="AE555" i="2"/>
  <c r="AE658" i="2"/>
  <c r="AE717" i="2"/>
  <c r="AE79" i="2"/>
  <c r="AE335" i="2"/>
  <c r="AE49" i="2"/>
  <c r="AE373" i="2"/>
  <c r="AE87" i="2"/>
  <c r="AE45" i="2"/>
  <c r="AE245" i="2"/>
  <c r="AE327" i="2"/>
  <c r="AE174" i="2"/>
  <c r="AE471" i="2"/>
  <c r="AE362" i="2"/>
  <c r="AE606" i="2"/>
  <c r="AE463" i="2"/>
  <c r="AE19" i="2"/>
  <c r="AE680" i="2"/>
  <c r="AE513" i="2"/>
  <c r="AE230" i="2"/>
  <c r="AE136" i="2"/>
  <c r="AE274" i="2"/>
  <c r="AE34" i="2"/>
  <c r="AE364" i="2"/>
  <c r="AE489" i="2"/>
  <c r="AE530" i="2"/>
  <c r="AE536" i="2"/>
  <c r="AE605" i="2"/>
  <c r="AE420" i="2"/>
  <c r="AE413" i="2"/>
  <c r="AE710" i="2"/>
  <c r="AE431" i="2"/>
  <c r="AE377" i="2"/>
  <c r="AE214" i="2"/>
  <c r="AE189" i="2"/>
  <c r="AE580" i="2"/>
  <c r="AE134" i="2"/>
  <c r="AE81" i="2"/>
  <c r="AE82" i="2"/>
  <c r="AE72" i="2"/>
  <c r="AE453" i="2"/>
  <c r="AE278" i="2"/>
  <c r="AE429" i="2"/>
  <c r="AE715" i="2"/>
  <c r="AE341" i="2"/>
  <c r="AE721" i="2"/>
  <c r="AE592" i="2"/>
  <c r="AE615" i="2"/>
  <c r="AE602" i="2"/>
  <c r="AE417" i="2"/>
  <c r="AE53" i="2"/>
  <c r="AE664" i="2"/>
  <c r="AE582" i="2"/>
  <c r="AE372" i="2"/>
  <c r="AE148" i="2"/>
  <c r="AE522" i="2"/>
  <c r="AE648" i="2"/>
  <c r="AE89" i="2"/>
  <c r="AE137" i="2"/>
  <c r="AE735" i="2"/>
  <c r="AE99" i="2"/>
  <c r="AE175" i="2"/>
  <c r="AE588" i="2"/>
  <c r="AE593" i="2"/>
  <c r="AE217" i="2"/>
  <c r="AE103" i="2"/>
  <c r="AE497" i="2"/>
  <c r="AE659" i="2"/>
  <c r="AE534" i="2"/>
  <c r="AE529" i="2"/>
  <c r="AE678" i="2"/>
  <c r="AE352" i="2"/>
  <c r="AE557" i="2"/>
  <c r="AE70" i="2"/>
  <c r="AE304" i="2"/>
  <c r="AE287" i="2"/>
  <c r="AE150" i="2"/>
  <c r="AE281" i="2"/>
  <c r="AE277" i="2"/>
  <c r="AE576" i="2"/>
  <c r="AE483" i="2"/>
  <c r="AE607" i="2"/>
  <c r="AE466" i="2"/>
  <c r="AE450" i="2"/>
  <c r="AE638" i="2"/>
  <c r="AE80" i="2"/>
  <c r="AE493" i="2"/>
  <c r="AE177" i="2"/>
  <c r="AE313" i="2"/>
  <c r="AE267" i="2"/>
  <c r="AE600" i="2"/>
  <c r="AE138" i="2"/>
  <c r="AE515" i="2"/>
  <c r="AE268" i="2"/>
  <c r="AE686" i="2"/>
  <c r="AE704" i="2"/>
  <c r="AE198" i="2"/>
  <c r="AE656" i="2"/>
  <c r="AE75" i="2"/>
  <c r="AE218" i="2"/>
  <c r="AE336" i="2"/>
  <c r="AE640" i="2"/>
  <c r="AE542" i="2"/>
  <c r="AE65" i="2"/>
  <c r="AE411" i="2"/>
  <c r="AE596" i="2"/>
  <c r="AE426" i="2"/>
  <c r="AE687" i="2"/>
  <c r="AE292" i="2"/>
  <c r="AE705" i="2"/>
  <c r="AE624" i="2"/>
  <c r="AE205" i="2"/>
  <c r="AE255" i="2"/>
  <c r="AE166" i="2"/>
  <c r="AE262" i="2"/>
  <c r="AE673" i="2"/>
  <c r="AE718" i="2"/>
  <c r="AE585" i="2"/>
  <c r="AE645" i="2"/>
  <c r="AE359" i="2"/>
  <c r="AE589" i="2"/>
  <c r="AE601" i="2"/>
  <c r="AE141" i="2"/>
  <c r="AE225" i="2"/>
  <c r="AE543" i="2"/>
  <c r="AE324" i="2"/>
  <c r="AE398" i="2"/>
  <c r="AE566" i="2"/>
  <c r="AE396" i="2"/>
  <c r="AE737" i="2"/>
  <c r="AE423" i="2"/>
  <c r="AE248" i="2"/>
  <c r="AE504" i="2"/>
  <c r="AE634" i="2"/>
  <c r="AE573" i="2"/>
  <c r="AE730" i="2"/>
  <c r="AE160" i="2"/>
  <c r="AE343" i="2"/>
  <c r="AE199" i="2"/>
  <c r="AE100" i="2"/>
  <c r="AE172" i="2"/>
  <c r="AE570" i="2"/>
  <c r="AE236" i="2"/>
  <c r="AE116" i="2"/>
  <c r="AE553" i="2"/>
  <c r="AE209" i="2"/>
  <c r="AE725" i="2"/>
  <c r="AE368" i="2"/>
  <c r="AE533" i="2"/>
  <c r="AE561" i="2"/>
  <c r="AE284" i="2"/>
  <c r="AE507" i="2"/>
  <c r="AE282" i="2"/>
  <c r="AE707" i="2"/>
  <c r="AE652" i="2"/>
  <c r="AE427" i="2"/>
  <c r="AE699" i="2"/>
  <c r="AE539" i="2"/>
  <c r="AE197" i="2"/>
  <c r="AE333" i="2"/>
  <c r="AE708" i="2"/>
  <c r="AE378" i="2"/>
  <c r="AE294" i="2"/>
  <c r="AE168" i="2"/>
  <c r="AE461" i="2"/>
  <c r="AE394" i="2"/>
  <c r="AE586" i="2"/>
  <c r="AE436" i="2"/>
  <c r="AE544" i="2"/>
  <c r="AE332" i="2"/>
  <c r="AE527" i="2"/>
  <c r="AE183" i="2"/>
  <c r="AE457" i="2"/>
  <c r="AE578" i="2"/>
  <c r="AE619" i="2"/>
  <c r="AE163" i="2"/>
  <c r="AE289" i="2"/>
  <c r="AE355" i="2"/>
  <c r="AE684" i="2"/>
  <c r="AE688" i="2"/>
  <c r="AE509" i="2"/>
  <c r="AE625" i="2"/>
  <c r="AE348" i="2"/>
  <c r="AE734" i="2"/>
  <c r="AE690" i="2"/>
  <c r="AE285" i="2"/>
  <c r="AE636" i="2"/>
  <c r="AE685" i="2"/>
  <c r="AE508" i="2"/>
  <c r="AE661" i="2"/>
  <c r="AE667" i="2"/>
  <c r="AE452" i="2"/>
  <c r="AE696" i="2"/>
  <c r="AE540" i="2"/>
  <c r="AE597" i="2"/>
  <c r="AE618" i="2"/>
  <c r="AE728" i="2"/>
  <c r="AE469" i="2"/>
  <c r="AE724" i="2"/>
  <c r="AE695" i="2"/>
  <c r="AE697" i="2"/>
  <c r="AE637" i="2"/>
  <c r="AE689" i="2"/>
  <c r="AE703" i="2"/>
  <c r="AE691" i="2"/>
  <c r="AE723" i="2"/>
  <c r="AE706" i="2"/>
  <c r="AE650" i="2"/>
  <c r="AE731" i="2"/>
  <c r="AE738" i="2"/>
  <c r="AD628" i="2"/>
  <c r="AD437" i="2"/>
  <c r="AD464" i="2"/>
  <c r="AD117" i="2"/>
  <c r="AD194" i="2"/>
  <c r="AD369" i="2"/>
  <c r="AD286" i="2"/>
  <c r="AD288" i="2"/>
  <c r="AD598" i="2"/>
  <c r="AD565" i="2"/>
  <c r="AD202" i="2"/>
  <c r="AD300" i="2"/>
  <c r="AD125" i="2"/>
  <c r="AD657" i="2"/>
  <c r="AD50" i="2"/>
  <c r="AD603" i="2"/>
  <c r="AD451" i="2"/>
  <c r="AD221" i="2"/>
  <c r="AD583" i="2"/>
  <c r="AD356" i="2"/>
  <c r="AD410" i="2"/>
  <c r="AD195" i="2"/>
  <c r="AD349" i="2"/>
  <c r="AD550" i="2"/>
  <c r="AD190" i="2"/>
  <c r="AD551" i="2"/>
  <c r="AD122" i="2"/>
  <c r="AD184" i="2"/>
  <c r="AD626" i="2"/>
  <c r="AD405" i="2"/>
  <c r="AD641" i="2"/>
  <c r="AD74" i="2"/>
  <c r="AD495" i="2"/>
  <c r="AD713" i="2"/>
  <c r="AD709" i="2"/>
  <c r="AD16" i="2"/>
  <c r="AD392" i="2"/>
  <c r="AD655" i="2"/>
  <c r="AD94" i="2"/>
  <c r="AD460" i="2"/>
  <c r="AD156" i="2"/>
  <c r="AD481" i="2"/>
  <c r="AD309" i="2"/>
  <c r="AD503" i="2"/>
  <c r="AD238" i="2"/>
  <c r="AD465" i="2"/>
  <c r="AD590" i="2"/>
  <c r="AD317" i="2"/>
  <c r="AD310" i="2"/>
  <c r="AD315" i="2"/>
  <c r="AD520" i="2"/>
  <c r="AD232" i="2"/>
  <c r="AD204" i="2"/>
  <c r="AD210" i="2"/>
  <c r="AD231" i="2"/>
  <c r="AD473" i="2"/>
  <c r="AD518" i="2"/>
  <c r="AD407" i="2"/>
  <c r="AD514" i="2"/>
  <c r="AD700" i="2"/>
  <c r="AD223" i="2"/>
  <c r="AD298" i="2"/>
  <c r="AD339" i="2"/>
  <c r="AD330" i="2"/>
  <c r="AD263" i="2"/>
  <c r="AD434" i="2"/>
  <c r="AD367" i="2"/>
  <c r="AD502" i="2"/>
  <c r="AD591" i="2"/>
  <c r="AD383" i="2"/>
  <c r="AD546" i="2"/>
  <c r="AD395" i="2"/>
  <c r="AD220" i="2"/>
  <c r="AD188" i="2"/>
  <c r="AD169" i="2"/>
  <c r="AD226" i="2"/>
  <c r="AD153" i="2"/>
  <c r="AD35" i="2"/>
  <c r="AD78" i="2"/>
  <c r="AD207" i="2"/>
  <c r="AD139" i="2"/>
  <c r="AD523" i="2"/>
  <c r="AD176" i="2"/>
  <c r="AD379" i="2"/>
  <c r="AD320" i="2"/>
  <c r="AD260" i="2"/>
  <c r="AD133" i="2"/>
  <c r="AD38" i="2"/>
  <c r="AD337" i="2"/>
  <c r="AD528" i="2"/>
  <c r="AD402" i="2"/>
  <c r="AD454" i="2"/>
  <c r="AD346" i="2"/>
  <c r="AD159" i="2"/>
  <c r="AD318" i="2"/>
  <c r="AD123" i="2"/>
  <c r="AD614" i="2"/>
  <c r="AD25" i="2"/>
  <c r="AD675" i="2"/>
  <c r="AD96" i="2"/>
  <c r="AD492" i="2"/>
  <c r="AD170" i="2"/>
  <c r="AD381" i="2"/>
  <c r="AD400" i="2"/>
  <c r="AD42" i="2"/>
  <c r="AD283" i="2"/>
  <c r="AD44" i="2"/>
  <c r="AD384" i="2"/>
  <c r="AD616" i="2"/>
  <c r="AD328" i="2"/>
  <c r="AD418" i="2"/>
  <c r="AD41" i="2"/>
  <c r="AD28" i="2"/>
  <c r="AD290" i="2"/>
  <c r="AD375" i="2"/>
  <c r="AD110" i="2"/>
  <c r="AD77" i="2"/>
  <c r="AD363" i="2"/>
  <c r="AD519" i="2"/>
  <c r="AD247" i="2"/>
  <c r="AD306" i="2"/>
  <c r="AD259" i="2"/>
  <c r="AD722" i="2"/>
  <c r="AD325" i="2"/>
  <c r="AD227" i="2"/>
  <c r="AD124" i="2"/>
  <c r="AD115" i="2"/>
  <c r="AD733" i="2"/>
  <c r="AD224" i="2"/>
  <c r="AD12" i="2"/>
  <c r="AD371" i="2"/>
  <c r="AD240" i="2"/>
  <c r="AD316" i="2"/>
  <c r="AD653" i="2"/>
  <c r="AD424" i="2"/>
  <c r="AD505" i="2"/>
  <c r="AD629" i="2"/>
  <c r="AD403" i="2"/>
  <c r="AD676" i="2"/>
  <c r="AD714" i="2"/>
  <c r="AD358" i="2"/>
  <c r="AD243" i="2"/>
  <c r="AD562" i="2"/>
  <c r="AD408" i="2"/>
  <c r="AD118" i="2"/>
  <c r="AD472" i="2"/>
  <c r="AD21" i="2"/>
  <c r="AD211" i="2"/>
  <c r="AD425" i="2"/>
  <c r="AD445" i="2"/>
  <c r="AD524" i="2"/>
  <c r="AD470" i="2"/>
  <c r="AD149" i="2"/>
  <c r="AD397" i="2"/>
  <c r="AD672" i="2"/>
  <c r="AD273" i="2"/>
  <c r="AD406" i="2"/>
  <c r="AD208" i="2"/>
  <c r="AD212" i="2"/>
  <c r="AD23" i="2"/>
  <c r="AD594" i="2"/>
  <c r="AD494" i="2"/>
  <c r="AD479" i="2"/>
  <c r="AD736" i="2"/>
  <c r="AD127" i="2"/>
  <c r="AD476" i="2"/>
  <c r="AD60" i="2"/>
  <c r="AD272" i="2"/>
  <c r="AD69" i="2"/>
  <c r="AD632" i="2"/>
  <c r="AD303" i="2"/>
  <c r="AD399" i="2"/>
  <c r="AD516" i="2"/>
  <c r="AD526" i="2"/>
  <c r="AD58" i="2"/>
  <c r="AD537" i="2"/>
  <c r="AD201" i="2"/>
  <c r="AD256" i="2"/>
  <c r="AD547" i="2"/>
  <c r="AD633" i="2"/>
  <c r="AD421" i="2"/>
  <c r="AD692" i="2"/>
  <c r="AD622" i="2"/>
  <c r="AD613" i="2"/>
  <c r="AD662" i="2"/>
  <c r="AD17" i="2"/>
  <c r="AD575" i="2"/>
  <c r="AD51" i="2"/>
  <c r="AD393" i="2"/>
  <c r="AD154" i="2"/>
  <c r="AD351" i="2"/>
  <c r="AD674" i="2"/>
  <c r="AD43" i="2"/>
  <c r="AD213" i="2"/>
  <c r="AD442" i="2"/>
  <c r="AD419" i="2"/>
  <c r="AD275" i="2"/>
  <c r="AD46" i="2"/>
  <c r="AD376" i="2"/>
  <c r="AD517" i="2"/>
  <c r="AD670" i="2"/>
  <c r="AD595" i="2"/>
  <c r="AD404" i="2"/>
  <c r="AD370" i="2"/>
  <c r="AD441" i="2"/>
  <c r="AD646" i="2"/>
  <c r="AD254" i="2"/>
  <c r="AD270" i="2"/>
  <c r="AD47" i="2"/>
  <c r="AD3" i="2"/>
  <c r="AD683" i="2"/>
  <c r="AD291" i="2"/>
  <c r="AD487" i="2"/>
  <c r="AD694" i="2"/>
  <c r="AD219" i="2"/>
  <c r="AD151" i="2"/>
  <c r="AD57" i="2"/>
  <c r="AD415" i="2"/>
  <c r="AD222" i="2"/>
  <c r="AD639" i="2"/>
  <c r="AD301" i="2"/>
  <c r="AD296" i="2"/>
  <c r="AD102" i="2"/>
  <c r="AD506" i="2"/>
  <c r="AD181" i="2"/>
  <c r="AD538" i="2"/>
  <c r="AD342" i="2"/>
  <c r="AD627" i="2"/>
  <c r="AD382" i="2"/>
  <c r="AD314" i="2"/>
  <c r="AD182" i="2"/>
  <c r="AD478" i="2"/>
  <c r="AD90" i="2"/>
  <c r="AD257" i="2"/>
  <c r="AD98" i="2"/>
  <c r="AD430" i="2"/>
  <c r="AD39" i="2"/>
  <c r="AD126" i="2"/>
  <c r="AD671" i="2"/>
  <c r="AD331" i="2"/>
  <c r="AD412" i="2"/>
  <c r="AD499" i="2"/>
  <c r="AD458" i="2"/>
  <c r="AD101" i="2"/>
  <c r="AD446" i="2"/>
  <c r="AD651" i="2"/>
  <c r="AD37" i="2"/>
  <c r="AD31" i="2"/>
  <c r="AD387" i="2"/>
  <c r="AD340" i="2"/>
  <c r="AD251" i="2"/>
  <c r="AD338" i="2"/>
  <c r="AD95" i="2"/>
  <c r="AD129" i="2"/>
  <c r="AD329" i="2"/>
  <c r="AD62" i="2"/>
  <c r="AD668" i="2"/>
  <c r="AD389" i="2"/>
  <c r="AD158" i="2"/>
  <c r="AD587" i="2"/>
  <c r="AD55" i="2"/>
  <c r="AD512" i="2"/>
  <c r="AD563" i="2"/>
  <c r="AD702" i="2"/>
  <c r="AD581" i="2"/>
  <c r="AD88" i="2"/>
  <c r="AD350" i="2"/>
  <c r="AD261" i="2"/>
  <c r="AD357" i="2"/>
  <c r="AD716" i="2"/>
  <c r="AD443" i="2"/>
  <c r="AD345" i="2"/>
  <c r="AD510" i="2"/>
  <c r="AD490" i="2"/>
  <c r="AD439" i="2"/>
  <c r="AD380" i="2"/>
  <c r="AD40" i="2"/>
  <c r="AD480" i="2"/>
  <c r="AD467" i="2"/>
  <c r="AD401" i="2"/>
  <c r="AD167" i="2"/>
  <c r="AD535" i="2"/>
  <c r="AD712" i="2"/>
  <c r="AD114" i="2"/>
  <c r="AD52" i="2"/>
  <c r="AD30" i="2"/>
  <c r="AD612" i="2"/>
  <c r="AD131" i="2"/>
  <c r="AD361" i="2"/>
  <c r="AD161" i="2"/>
  <c r="AD572" i="2"/>
  <c r="AD432" i="2"/>
  <c r="AD63" i="2"/>
  <c r="AD83" i="2"/>
  <c r="AD165" i="2"/>
  <c r="AD130" i="2"/>
  <c r="AD192" i="2"/>
  <c r="AD59" i="2"/>
  <c r="AD475" i="2"/>
  <c r="AD621" i="2"/>
  <c r="AD145" i="2"/>
  <c r="AD326" i="2"/>
  <c r="AD500" i="2"/>
  <c r="AD5" i="2"/>
  <c r="AD233" i="2"/>
  <c r="AD727" i="2"/>
  <c r="AD386" i="2"/>
  <c r="AD249" i="2"/>
  <c r="AD663" i="2"/>
  <c r="AD187" i="2"/>
  <c r="AD68" i="2"/>
  <c r="AD468" i="2"/>
  <c r="AD216" i="2"/>
  <c r="AD279" i="2"/>
  <c r="AD24" i="2"/>
  <c r="AD353" i="2"/>
  <c r="AD449" i="2"/>
  <c r="AD92" i="2"/>
  <c r="AD556" i="2"/>
  <c r="AD155" i="2"/>
  <c r="AD109" i="2"/>
  <c r="AD97" i="2"/>
  <c r="AD185" i="2"/>
  <c r="AD409" i="2"/>
  <c r="AD107" i="2"/>
  <c r="AD347" i="2"/>
  <c r="AD630" i="2"/>
  <c r="AD297" i="2"/>
  <c r="AD246" i="2"/>
  <c r="AD558" i="2"/>
  <c r="AD311" i="2"/>
  <c r="AD112" i="2"/>
  <c r="AD6" i="2"/>
  <c r="AD610" i="2"/>
  <c r="AD121" i="2"/>
  <c r="AD438" i="2"/>
  <c r="AD104" i="2"/>
  <c r="AD147" i="2"/>
  <c r="AD334" i="2"/>
  <c r="AD203" i="2"/>
  <c r="AD61" i="2"/>
  <c r="AD319" i="2"/>
  <c r="AD276" i="2"/>
  <c r="AD531" i="2"/>
  <c r="AD146" i="2"/>
  <c r="AD390" i="2"/>
  <c r="AD545" i="2"/>
  <c r="AD33" i="2"/>
  <c r="AD2" i="2"/>
  <c r="AD111" i="2"/>
  <c r="AD456" i="2"/>
  <c r="AD679" i="2"/>
  <c r="AD64" i="2"/>
  <c r="AD164" i="2"/>
  <c r="AD108" i="2"/>
  <c r="AD564" i="2"/>
  <c r="AD474" i="2"/>
  <c r="AD511" i="2"/>
  <c r="AD617" i="2"/>
  <c r="AD128" i="2"/>
  <c r="AD258" i="2"/>
  <c r="AD29" i="2"/>
  <c r="AD444" i="2"/>
  <c r="AD299" i="2"/>
  <c r="AD84" i="2"/>
  <c r="AD643" i="2"/>
  <c r="AD86" i="2"/>
  <c r="AD416" i="2"/>
  <c r="AD682" i="2"/>
  <c r="AD32" i="2"/>
  <c r="AD599" i="2"/>
  <c r="AD729" i="2"/>
  <c r="AD206" i="2"/>
  <c r="AD7" i="2"/>
  <c r="AD171" i="2"/>
  <c r="AD501" i="2"/>
  <c r="AD73" i="2"/>
  <c r="AD308" i="2"/>
  <c r="AD486" i="2"/>
  <c r="AD385" i="2"/>
  <c r="AD191" i="2"/>
  <c r="AD701" i="2"/>
  <c r="AD71" i="2"/>
  <c r="AD93" i="2"/>
  <c r="AD173" i="2"/>
  <c r="AD67" i="2"/>
  <c r="AD135" i="2"/>
  <c r="AD162" i="2"/>
  <c r="AD604" i="2"/>
  <c r="AD365" i="2"/>
  <c r="AD48" i="2"/>
  <c r="AD660" i="2"/>
  <c r="AD571" i="2"/>
  <c r="AD491" i="2"/>
  <c r="AD295" i="2"/>
  <c r="AD447" i="2"/>
  <c r="AD10" i="2"/>
  <c r="AD142" i="2"/>
  <c r="AD26" i="2"/>
  <c r="AD229" i="2"/>
  <c r="AD4" i="2"/>
  <c r="AD560" i="2"/>
  <c r="AD448" i="2"/>
  <c r="AD144" i="2"/>
  <c r="AD14" i="2"/>
  <c r="AD579" i="2"/>
  <c r="AD321" i="2"/>
  <c r="AD157" i="2"/>
  <c r="AD143" i="2"/>
  <c r="AD374" i="2"/>
  <c r="AD228" i="2"/>
  <c r="AD577" i="2"/>
  <c r="AD693" i="2"/>
  <c r="AD482" i="2"/>
  <c r="AD681" i="2"/>
  <c r="AD477" i="2"/>
  <c r="AD302" i="2"/>
  <c r="AD366" i="2"/>
  <c r="AD435" i="2"/>
  <c r="AD654" i="2"/>
  <c r="AD669" i="2"/>
  <c r="AD584" i="2"/>
  <c r="AD27" i="2"/>
  <c r="AD152" i="2"/>
  <c r="AD253" i="2"/>
  <c r="AD119" i="2"/>
  <c r="AD15" i="2"/>
  <c r="AD322" i="2"/>
  <c r="AD36" i="2"/>
  <c r="AD215" i="2"/>
  <c r="AD485" i="2"/>
  <c r="AD496" i="2"/>
  <c r="AD179" i="2"/>
  <c r="AD559" i="2"/>
  <c r="AD307" i="2"/>
  <c r="AD608" i="2"/>
  <c r="AD91" i="2"/>
  <c r="AD106" i="2"/>
  <c r="AD180" i="2"/>
  <c r="AD186" i="2"/>
  <c r="AD631" i="2"/>
  <c r="AD264" i="2"/>
  <c r="AD548" i="2"/>
  <c r="AD234" i="2"/>
  <c r="AD732" i="2"/>
  <c r="AD642" i="2"/>
  <c r="AD178" i="2"/>
  <c r="AD265" i="2"/>
  <c r="AD8" i="2"/>
  <c r="AD293" i="2"/>
  <c r="AD541" i="2"/>
  <c r="AD113" i="2"/>
  <c r="AD428" i="2"/>
  <c r="AD54" i="2"/>
  <c r="AD488" i="2"/>
  <c r="AD9" i="2"/>
  <c r="AD666" i="2"/>
  <c r="AD414" i="2"/>
  <c r="AD698" i="2"/>
  <c r="AD498" i="2"/>
  <c r="AD66" i="2"/>
  <c r="AD193" i="2"/>
  <c r="AD623" i="2"/>
  <c r="AD85" i="2"/>
  <c r="AD140" i="2"/>
  <c r="AD574" i="2"/>
  <c r="AD13" i="2"/>
  <c r="AD11" i="2"/>
  <c r="AD354" i="2"/>
  <c r="AD647" i="2"/>
  <c r="AD462" i="2"/>
  <c r="AD549" i="2"/>
  <c r="AD196" i="2"/>
  <c r="AD552" i="2"/>
  <c r="AD18" i="2"/>
  <c r="AD22" i="2"/>
  <c r="AD459" i="2"/>
  <c r="AD391" i="2"/>
  <c r="AD422" i="2"/>
  <c r="AD200" i="2"/>
  <c r="AD266" i="2"/>
  <c r="AD649" i="2"/>
  <c r="AD280" i="2"/>
  <c r="AD105" i="2"/>
  <c r="AD305" i="2"/>
  <c r="AD665" i="2"/>
  <c r="AD271" i="2"/>
  <c r="AD132" i="2"/>
  <c r="AD388" i="2"/>
  <c r="AD484" i="2"/>
  <c r="AD76" i="2"/>
  <c r="AD241" i="2"/>
  <c r="AD20" i="2"/>
  <c r="AD720" i="2"/>
  <c r="AD726" i="2"/>
  <c r="AD521" i="2"/>
  <c r="AD239" i="2"/>
  <c r="AD644" i="2"/>
  <c r="AD252" i="2"/>
  <c r="AD635" i="2"/>
  <c r="AD312" i="2"/>
  <c r="AD554" i="2"/>
  <c r="AD440" i="2"/>
  <c r="AD120" i="2"/>
  <c r="AD250" i="2"/>
  <c r="AD620" i="2"/>
  <c r="AD235" i="2"/>
  <c r="AD677" i="2"/>
  <c r="AD569" i="2"/>
  <c r="AD269" i="2"/>
  <c r="AD525" i="2"/>
  <c r="AD455" i="2"/>
  <c r="AD532" i="2"/>
  <c r="AD611" i="2"/>
  <c r="AD344" i="2"/>
  <c r="AD360" i="2"/>
  <c r="AD242" i="2"/>
  <c r="AD237" i="2"/>
  <c r="AD719" i="2"/>
  <c r="AD711" i="2"/>
  <c r="AD567" i="2"/>
  <c r="AD56" i="2"/>
  <c r="AD433" i="2"/>
  <c r="AD323" i="2"/>
  <c r="AD568" i="2"/>
  <c r="AD244" i="2"/>
  <c r="AD609" i="2"/>
  <c r="AD555" i="2"/>
  <c r="AD658" i="2"/>
  <c r="AD717" i="2"/>
  <c r="AD79" i="2"/>
  <c r="AD335" i="2"/>
  <c r="AD49" i="2"/>
  <c r="AD373" i="2"/>
  <c r="AD87" i="2"/>
  <c r="AD45" i="2"/>
  <c r="AD245" i="2"/>
  <c r="AD327" i="2"/>
  <c r="AD174" i="2"/>
  <c r="AD471" i="2"/>
  <c r="AD362" i="2"/>
  <c r="AD606" i="2"/>
  <c r="AD463" i="2"/>
  <c r="AD19" i="2"/>
  <c r="AD680" i="2"/>
  <c r="AD513" i="2"/>
  <c r="AD230" i="2"/>
  <c r="AD136" i="2"/>
  <c r="AD274" i="2"/>
  <c r="AD34" i="2"/>
  <c r="AD364" i="2"/>
  <c r="AD489" i="2"/>
  <c r="AD530" i="2"/>
  <c r="AD536" i="2"/>
  <c r="AD605" i="2"/>
  <c r="AD420" i="2"/>
  <c r="AD413" i="2"/>
  <c r="AD710" i="2"/>
  <c r="AD431" i="2"/>
  <c r="AD377" i="2"/>
  <c r="AD214" i="2"/>
  <c r="AD189" i="2"/>
  <c r="AD580" i="2"/>
  <c r="AD134" i="2"/>
  <c r="AD81" i="2"/>
  <c r="AD82" i="2"/>
  <c r="AD72" i="2"/>
  <c r="AD453" i="2"/>
  <c r="AD278" i="2"/>
  <c r="AD429" i="2"/>
  <c r="AD715" i="2"/>
  <c r="AD341" i="2"/>
  <c r="AD721" i="2"/>
  <c r="AD592" i="2"/>
  <c r="AD615" i="2"/>
  <c r="AD602" i="2"/>
  <c r="AD417" i="2"/>
  <c r="AD53" i="2"/>
  <c r="AD664" i="2"/>
  <c r="AD582" i="2"/>
  <c r="AD372" i="2"/>
  <c r="AD148" i="2"/>
  <c r="AD522" i="2"/>
  <c r="AD648" i="2"/>
  <c r="AD89" i="2"/>
  <c r="AD137" i="2"/>
  <c r="AD735" i="2"/>
  <c r="AD99" i="2"/>
  <c r="AD175" i="2"/>
  <c r="AD588" i="2"/>
  <c r="AD593" i="2"/>
  <c r="AD217" i="2"/>
  <c r="AD103" i="2"/>
  <c r="AD497" i="2"/>
  <c r="AD659" i="2"/>
  <c r="AD534" i="2"/>
  <c r="AD529" i="2"/>
  <c r="AD678" i="2"/>
  <c r="AD352" i="2"/>
  <c r="AD557" i="2"/>
  <c r="AD70" i="2"/>
  <c r="AD304" i="2"/>
  <c r="AD287" i="2"/>
  <c r="AD150" i="2"/>
  <c r="AD281" i="2"/>
  <c r="AD277" i="2"/>
  <c r="AD576" i="2"/>
  <c r="AD483" i="2"/>
  <c r="AD607" i="2"/>
  <c r="AD466" i="2"/>
  <c r="AD450" i="2"/>
  <c r="AD638" i="2"/>
  <c r="AD80" i="2"/>
  <c r="AD493" i="2"/>
  <c r="AD177" i="2"/>
  <c r="AD313" i="2"/>
  <c r="AD267" i="2"/>
  <c r="AD600" i="2"/>
  <c r="AD138" i="2"/>
  <c r="AD515" i="2"/>
  <c r="AD268" i="2"/>
  <c r="AD686" i="2"/>
  <c r="AD704" i="2"/>
  <c r="AD198" i="2"/>
  <c r="AD656" i="2"/>
  <c r="AD75" i="2"/>
  <c r="AD218" i="2"/>
  <c r="AD336" i="2"/>
  <c r="AD640" i="2"/>
  <c r="AD542" i="2"/>
  <c r="AD65" i="2"/>
  <c r="AD411" i="2"/>
  <c r="AD596" i="2"/>
  <c r="AD426" i="2"/>
  <c r="AD687" i="2"/>
  <c r="AD292" i="2"/>
  <c r="AD705" i="2"/>
  <c r="AD624" i="2"/>
  <c r="AD205" i="2"/>
  <c r="AD255" i="2"/>
  <c r="AD166" i="2"/>
  <c r="AD262" i="2"/>
  <c r="AD673" i="2"/>
  <c r="AD718" i="2"/>
  <c r="AD585" i="2"/>
  <c r="AD645" i="2"/>
  <c r="AD359" i="2"/>
  <c r="AD589" i="2"/>
  <c r="AD601" i="2"/>
  <c r="AD141" i="2"/>
  <c r="AD225" i="2"/>
  <c r="AD543" i="2"/>
  <c r="AD324" i="2"/>
  <c r="AD398" i="2"/>
  <c r="AD566" i="2"/>
  <c r="AD396" i="2"/>
  <c r="AD737" i="2"/>
  <c r="AD423" i="2"/>
  <c r="AD248" i="2"/>
  <c r="AD504" i="2"/>
  <c r="AD634" i="2"/>
  <c r="AD573" i="2"/>
  <c r="AD730" i="2"/>
  <c r="AD160" i="2"/>
  <c r="AD343" i="2"/>
  <c r="AD199" i="2"/>
  <c r="AD100" i="2"/>
  <c r="AD172" i="2"/>
  <c r="AD570" i="2"/>
  <c r="AD236" i="2"/>
  <c r="AD116" i="2"/>
  <c r="AD553" i="2"/>
  <c r="AD209" i="2"/>
  <c r="AD725" i="2"/>
  <c r="AD368" i="2"/>
  <c r="AD533" i="2"/>
  <c r="AD561" i="2"/>
  <c r="AD284" i="2"/>
  <c r="AD507" i="2"/>
  <c r="AD282" i="2"/>
  <c r="AD707" i="2"/>
  <c r="AD652" i="2"/>
  <c r="AD427" i="2"/>
  <c r="AD699" i="2"/>
  <c r="AD539" i="2"/>
  <c r="AD197" i="2"/>
  <c r="AD333" i="2"/>
  <c r="AD708" i="2"/>
  <c r="AD378" i="2"/>
  <c r="AD294" i="2"/>
  <c r="AD168" i="2"/>
  <c r="AD461" i="2"/>
  <c r="AD394" i="2"/>
  <c r="AD586" i="2"/>
  <c r="AD436" i="2"/>
  <c r="AD544" i="2"/>
  <c r="AD332" i="2"/>
  <c r="AD527" i="2"/>
  <c r="AD183" i="2"/>
  <c r="AD457" i="2"/>
  <c r="AD578" i="2"/>
  <c r="AD619" i="2"/>
  <c r="AD163" i="2"/>
  <c r="AD289" i="2"/>
  <c r="AD355" i="2"/>
  <c r="AD684" i="2"/>
  <c r="AD688" i="2"/>
  <c r="AD509" i="2"/>
  <c r="AD625" i="2"/>
  <c r="AD348" i="2"/>
  <c r="AD734" i="2"/>
  <c r="AD690" i="2"/>
  <c r="AD285" i="2"/>
  <c r="AD636" i="2"/>
  <c r="AD685" i="2"/>
  <c r="AD508" i="2"/>
  <c r="AD661" i="2"/>
  <c r="AD667" i="2"/>
  <c r="AD452" i="2"/>
  <c r="AD696" i="2"/>
  <c r="AD540" i="2"/>
  <c r="AD597" i="2"/>
  <c r="AD618" i="2"/>
  <c r="AD728" i="2"/>
  <c r="AD469" i="2"/>
  <c r="AD724" i="2"/>
  <c r="AD695" i="2"/>
  <c r="AD697" i="2"/>
  <c r="AD637" i="2"/>
  <c r="AD689" i="2"/>
  <c r="AD703" i="2"/>
  <c r="AD691" i="2"/>
  <c r="AD723" i="2"/>
  <c r="AD706" i="2"/>
  <c r="AD650" i="2"/>
  <c r="AD731" i="2"/>
  <c r="AD738" i="2"/>
  <c r="U628" i="2"/>
  <c r="U437" i="2"/>
  <c r="U464" i="2"/>
  <c r="U117" i="2"/>
  <c r="U194" i="2"/>
  <c r="U369" i="2"/>
  <c r="U286" i="2"/>
  <c r="U288" i="2"/>
  <c r="U598" i="2"/>
  <c r="U565" i="2"/>
  <c r="U202" i="2"/>
  <c r="U300" i="2"/>
  <c r="U125" i="2"/>
  <c r="U657" i="2"/>
  <c r="U50" i="2"/>
  <c r="U603" i="2"/>
  <c r="U451" i="2"/>
  <c r="U221" i="2"/>
  <c r="U583" i="2"/>
  <c r="U356" i="2"/>
  <c r="U410" i="2"/>
  <c r="U195" i="2"/>
  <c r="U349" i="2"/>
  <c r="U550" i="2"/>
  <c r="U190" i="2"/>
  <c r="U551" i="2"/>
  <c r="U122" i="2"/>
  <c r="U184" i="2"/>
  <c r="U626" i="2"/>
  <c r="U405" i="2"/>
  <c r="U641" i="2"/>
  <c r="U74" i="2"/>
  <c r="U495" i="2"/>
  <c r="U713" i="2"/>
  <c r="U709" i="2"/>
  <c r="U16" i="2"/>
  <c r="U392" i="2"/>
  <c r="U655" i="2"/>
  <c r="U94" i="2"/>
  <c r="U460" i="2"/>
  <c r="U156" i="2"/>
  <c r="U481" i="2"/>
  <c r="U309" i="2"/>
  <c r="U503" i="2"/>
  <c r="U238" i="2"/>
  <c r="U465" i="2"/>
  <c r="U590" i="2"/>
  <c r="U317" i="2"/>
  <c r="U310" i="2"/>
  <c r="U315" i="2"/>
  <c r="U520" i="2"/>
  <c r="U232" i="2"/>
  <c r="U204" i="2"/>
  <c r="U210" i="2"/>
  <c r="U231" i="2"/>
  <c r="U473" i="2"/>
  <c r="U518" i="2"/>
  <c r="U407" i="2"/>
  <c r="U514" i="2"/>
  <c r="U700" i="2"/>
  <c r="U223" i="2"/>
  <c r="U298" i="2"/>
  <c r="U339" i="2"/>
  <c r="U330" i="2"/>
  <c r="U263" i="2"/>
  <c r="U434" i="2"/>
  <c r="U367" i="2"/>
  <c r="U502" i="2"/>
  <c r="U591" i="2"/>
  <c r="U383" i="2"/>
  <c r="U546" i="2"/>
  <c r="U395" i="2"/>
  <c r="U220" i="2"/>
  <c r="U188" i="2"/>
  <c r="U169" i="2"/>
  <c r="U226" i="2"/>
  <c r="U153" i="2"/>
  <c r="U35" i="2"/>
  <c r="U78" i="2"/>
  <c r="U207" i="2"/>
  <c r="U139" i="2"/>
  <c r="U523" i="2"/>
  <c r="U176" i="2"/>
  <c r="U379" i="2"/>
  <c r="U320" i="2"/>
  <c r="U260" i="2"/>
  <c r="U133" i="2"/>
  <c r="U38" i="2"/>
  <c r="U337" i="2"/>
  <c r="U528" i="2"/>
  <c r="U402" i="2"/>
  <c r="U454" i="2"/>
  <c r="U346" i="2"/>
  <c r="U159" i="2"/>
  <c r="U318" i="2"/>
  <c r="U123" i="2"/>
  <c r="U614" i="2"/>
  <c r="U25" i="2"/>
  <c r="U675" i="2"/>
  <c r="U96" i="2"/>
  <c r="U492" i="2"/>
  <c r="U170" i="2"/>
  <c r="U381" i="2"/>
  <c r="U400" i="2"/>
  <c r="U42" i="2"/>
  <c r="U283" i="2"/>
  <c r="U44" i="2"/>
  <c r="U384" i="2"/>
  <c r="U616" i="2"/>
  <c r="U328" i="2"/>
  <c r="U418" i="2"/>
  <c r="U41" i="2"/>
  <c r="U28" i="2"/>
  <c r="U290" i="2"/>
  <c r="U375" i="2"/>
  <c r="U110" i="2"/>
  <c r="U77" i="2"/>
  <c r="U363" i="2"/>
  <c r="U519" i="2"/>
  <c r="U247" i="2"/>
  <c r="U306" i="2"/>
  <c r="U259" i="2"/>
  <c r="U722" i="2"/>
  <c r="U325" i="2"/>
  <c r="U227" i="2"/>
  <c r="U124" i="2"/>
  <c r="U115" i="2"/>
  <c r="U733" i="2"/>
  <c r="U224" i="2"/>
  <c r="U12" i="2"/>
  <c r="U371" i="2"/>
  <c r="U240" i="2"/>
  <c r="U316" i="2"/>
  <c r="U653" i="2"/>
  <c r="U424" i="2"/>
  <c r="U505" i="2"/>
  <c r="U629" i="2"/>
  <c r="U403" i="2"/>
  <c r="U676" i="2"/>
  <c r="U714" i="2"/>
  <c r="U358" i="2"/>
  <c r="U243" i="2"/>
  <c r="U562" i="2"/>
  <c r="U408" i="2"/>
  <c r="U118" i="2"/>
  <c r="U472" i="2"/>
  <c r="U21" i="2"/>
  <c r="U211" i="2"/>
  <c r="U425" i="2"/>
  <c r="U445" i="2"/>
  <c r="U524" i="2"/>
  <c r="U470" i="2"/>
  <c r="U149" i="2"/>
  <c r="U397" i="2"/>
  <c r="U672" i="2"/>
  <c r="U273" i="2"/>
  <c r="U406" i="2"/>
  <c r="U208" i="2"/>
  <c r="U212" i="2"/>
  <c r="U23" i="2"/>
  <c r="U594" i="2"/>
  <c r="U494" i="2"/>
  <c r="U479" i="2"/>
  <c r="U736" i="2"/>
  <c r="U127" i="2"/>
  <c r="U476" i="2"/>
  <c r="U60" i="2"/>
  <c r="U272" i="2"/>
  <c r="U69" i="2"/>
  <c r="U632" i="2"/>
  <c r="U303" i="2"/>
  <c r="U399" i="2"/>
  <c r="U516" i="2"/>
  <c r="U526" i="2"/>
  <c r="U58" i="2"/>
  <c r="U537" i="2"/>
  <c r="U201" i="2"/>
  <c r="U256" i="2"/>
  <c r="U547" i="2"/>
  <c r="U633" i="2"/>
  <c r="U421" i="2"/>
  <c r="U692" i="2"/>
  <c r="U622" i="2"/>
  <c r="U613" i="2"/>
  <c r="U662" i="2"/>
  <c r="U17" i="2"/>
  <c r="U575" i="2"/>
  <c r="U51" i="2"/>
  <c r="U393" i="2"/>
  <c r="U154" i="2"/>
  <c r="U351" i="2"/>
  <c r="U674" i="2"/>
  <c r="U43" i="2"/>
  <c r="U213" i="2"/>
  <c r="U442" i="2"/>
  <c r="U419" i="2"/>
  <c r="U275" i="2"/>
  <c r="U46" i="2"/>
  <c r="U376" i="2"/>
  <c r="U517" i="2"/>
  <c r="U670" i="2"/>
  <c r="U595" i="2"/>
  <c r="U404" i="2"/>
  <c r="U370" i="2"/>
  <c r="U441" i="2"/>
  <c r="U646" i="2"/>
  <c r="U254" i="2"/>
  <c r="U270" i="2"/>
  <c r="U47" i="2"/>
  <c r="U3" i="2"/>
  <c r="U683" i="2"/>
  <c r="U291" i="2"/>
  <c r="U487" i="2"/>
  <c r="U694" i="2"/>
  <c r="U219" i="2"/>
  <c r="U151" i="2"/>
  <c r="U57" i="2"/>
  <c r="U415" i="2"/>
  <c r="U222" i="2"/>
  <c r="U639" i="2"/>
  <c r="U301" i="2"/>
  <c r="U296" i="2"/>
  <c r="U102" i="2"/>
  <c r="U506" i="2"/>
  <c r="U181" i="2"/>
  <c r="U538" i="2"/>
  <c r="U342" i="2"/>
  <c r="U627" i="2"/>
  <c r="U382" i="2"/>
  <c r="U314" i="2"/>
  <c r="U182" i="2"/>
  <c r="U478" i="2"/>
  <c r="U90" i="2"/>
  <c r="U257" i="2"/>
  <c r="U98" i="2"/>
  <c r="U430" i="2"/>
  <c r="U39" i="2"/>
  <c r="U126" i="2"/>
  <c r="U671" i="2"/>
  <c r="U331" i="2"/>
  <c r="U412" i="2"/>
  <c r="U499" i="2"/>
  <c r="U458" i="2"/>
  <c r="U101" i="2"/>
  <c r="U446" i="2"/>
  <c r="U651" i="2"/>
  <c r="U37" i="2"/>
  <c r="U31" i="2"/>
  <c r="U387" i="2"/>
  <c r="U340" i="2"/>
  <c r="U251" i="2"/>
  <c r="U338" i="2"/>
  <c r="U95" i="2"/>
  <c r="U129" i="2"/>
  <c r="U329" i="2"/>
  <c r="U62" i="2"/>
  <c r="U668" i="2"/>
  <c r="U389" i="2"/>
  <c r="U158" i="2"/>
  <c r="U587" i="2"/>
  <c r="U55" i="2"/>
  <c r="U512" i="2"/>
  <c r="U563" i="2"/>
  <c r="U702" i="2"/>
  <c r="U581" i="2"/>
  <c r="U88" i="2"/>
  <c r="U350" i="2"/>
  <c r="U261" i="2"/>
  <c r="U357" i="2"/>
  <c r="U716" i="2"/>
  <c r="U443" i="2"/>
  <c r="U345" i="2"/>
  <c r="U510" i="2"/>
  <c r="U490" i="2"/>
  <c r="U439" i="2"/>
  <c r="U380" i="2"/>
  <c r="U40" i="2"/>
  <c r="U480" i="2"/>
  <c r="U467" i="2"/>
  <c r="U401" i="2"/>
  <c r="U167" i="2"/>
  <c r="U535" i="2"/>
  <c r="U712" i="2"/>
  <c r="U114" i="2"/>
  <c r="U52" i="2"/>
  <c r="U30" i="2"/>
  <c r="U612" i="2"/>
  <c r="U131" i="2"/>
  <c r="U361" i="2"/>
  <c r="U161" i="2"/>
  <c r="U572" i="2"/>
  <c r="U432" i="2"/>
  <c r="U63" i="2"/>
  <c r="U83" i="2"/>
  <c r="U165" i="2"/>
  <c r="U130" i="2"/>
  <c r="U192" i="2"/>
  <c r="U59" i="2"/>
  <c r="U475" i="2"/>
  <c r="U621" i="2"/>
  <c r="U145" i="2"/>
  <c r="U326" i="2"/>
  <c r="U500" i="2"/>
  <c r="U5" i="2"/>
  <c r="U233" i="2"/>
  <c r="U727" i="2"/>
  <c r="U386" i="2"/>
  <c r="U249" i="2"/>
  <c r="U663" i="2"/>
  <c r="U187" i="2"/>
  <c r="U68" i="2"/>
  <c r="U468" i="2"/>
  <c r="U216" i="2"/>
  <c r="U279" i="2"/>
  <c r="U24" i="2"/>
  <c r="U353" i="2"/>
  <c r="U449" i="2"/>
  <c r="U92" i="2"/>
  <c r="U556" i="2"/>
  <c r="U155" i="2"/>
  <c r="U109" i="2"/>
  <c r="U97" i="2"/>
  <c r="U185" i="2"/>
  <c r="U409" i="2"/>
  <c r="U107" i="2"/>
  <c r="U347" i="2"/>
  <c r="U630" i="2"/>
  <c r="U297" i="2"/>
  <c r="U246" i="2"/>
  <c r="U558" i="2"/>
  <c r="U311" i="2"/>
  <c r="U112" i="2"/>
  <c r="U6" i="2"/>
  <c r="U610" i="2"/>
  <c r="U121" i="2"/>
  <c r="U438" i="2"/>
  <c r="U104" i="2"/>
  <c r="U147" i="2"/>
  <c r="U334" i="2"/>
  <c r="U203" i="2"/>
  <c r="U61" i="2"/>
  <c r="U319" i="2"/>
  <c r="U276" i="2"/>
  <c r="U531" i="2"/>
  <c r="U146" i="2"/>
  <c r="U390" i="2"/>
  <c r="U545" i="2"/>
  <c r="U33" i="2"/>
  <c r="U2" i="2"/>
  <c r="U111" i="2"/>
  <c r="U456" i="2"/>
  <c r="U679" i="2"/>
  <c r="U64" i="2"/>
  <c r="U164" i="2"/>
  <c r="U108" i="2"/>
  <c r="U564" i="2"/>
  <c r="U474" i="2"/>
  <c r="U511" i="2"/>
  <c r="U617" i="2"/>
  <c r="U128" i="2"/>
  <c r="U258" i="2"/>
  <c r="U29" i="2"/>
  <c r="U444" i="2"/>
  <c r="U299" i="2"/>
  <c r="U84" i="2"/>
  <c r="U643" i="2"/>
  <c r="U86" i="2"/>
  <c r="U416" i="2"/>
  <c r="U682" i="2"/>
  <c r="U32" i="2"/>
  <c r="U599" i="2"/>
  <c r="U729" i="2"/>
  <c r="U206" i="2"/>
  <c r="U7" i="2"/>
  <c r="U171" i="2"/>
  <c r="U501" i="2"/>
  <c r="U73" i="2"/>
  <c r="U308" i="2"/>
  <c r="U486" i="2"/>
  <c r="U385" i="2"/>
  <c r="U191" i="2"/>
  <c r="U701" i="2"/>
  <c r="U71" i="2"/>
  <c r="U93" i="2"/>
  <c r="U173" i="2"/>
  <c r="U67" i="2"/>
  <c r="U135" i="2"/>
  <c r="U162" i="2"/>
  <c r="U604" i="2"/>
  <c r="U365" i="2"/>
  <c r="U48" i="2"/>
  <c r="U660" i="2"/>
  <c r="U571" i="2"/>
  <c r="U491" i="2"/>
  <c r="U295" i="2"/>
  <c r="U447" i="2"/>
  <c r="U10" i="2"/>
  <c r="U142" i="2"/>
  <c r="U26" i="2"/>
  <c r="U229" i="2"/>
  <c r="U4" i="2"/>
  <c r="U560" i="2"/>
  <c r="U448" i="2"/>
  <c r="U144" i="2"/>
  <c r="U14" i="2"/>
  <c r="U579" i="2"/>
  <c r="U321" i="2"/>
  <c r="U157" i="2"/>
  <c r="U143" i="2"/>
  <c r="U374" i="2"/>
  <c r="U228" i="2"/>
  <c r="U577" i="2"/>
  <c r="U693" i="2"/>
  <c r="U482" i="2"/>
  <c r="U681" i="2"/>
  <c r="U477" i="2"/>
  <c r="U302" i="2"/>
  <c r="U366" i="2"/>
  <c r="U435" i="2"/>
  <c r="U654" i="2"/>
  <c r="U669" i="2"/>
  <c r="U584" i="2"/>
  <c r="U27" i="2"/>
  <c r="U152" i="2"/>
  <c r="U253" i="2"/>
  <c r="U119" i="2"/>
  <c r="U15" i="2"/>
  <c r="U322" i="2"/>
  <c r="U36" i="2"/>
  <c r="U215" i="2"/>
  <c r="U485" i="2"/>
  <c r="U496" i="2"/>
  <c r="U179" i="2"/>
  <c r="U559" i="2"/>
  <c r="U307" i="2"/>
  <c r="U608" i="2"/>
  <c r="U91" i="2"/>
  <c r="U106" i="2"/>
  <c r="U180" i="2"/>
  <c r="U186" i="2"/>
  <c r="U631" i="2"/>
  <c r="U264" i="2"/>
  <c r="U548" i="2"/>
  <c r="U234" i="2"/>
  <c r="U732" i="2"/>
  <c r="U642" i="2"/>
  <c r="U178" i="2"/>
  <c r="U265" i="2"/>
  <c r="U8" i="2"/>
  <c r="U293" i="2"/>
  <c r="U541" i="2"/>
  <c r="U113" i="2"/>
  <c r="U428" i="2"/>
  <c r="U54" i="2"/>
  <c r="U488" i="2"/>
  <c r="U9" i="2"/>
  <c r="U666" i="2"/>
  <c r="U414" i="2"/>
  <c r="U698" i="2"/>
  <c r="U498" i="2"/>
  <c r="U66" i="2"/>
  <c r="U193" i="2"/>
  <c r="U623" i="2"/>
  <c r="U85" i="2"/>
  <c r="U140" i="2"/>
  <c r="U574" i="2"/>
  <c r="U13" i="2"/>
  <c r="U11" i="2"/>
  <c r="U354" i="2"/>
  <c r="U647" i="2"/>
  <c r="U462" i="2"/>
  <c r="U549" i="2"/>
  <c r="U196" i="2"/>
  <c r="U552" i="2"/>
  <c r="U18" i="2"/>
  <c r="U22" i="2"/>
  <c r="U459" i="2"/>
  <c r="U391" i="2"/>
  <c r="U422" i="2"/>
  <c r="U200" i="2"/>
  <c r="U266" i="2"/>
  <c r="U649" i="2"/>
  <c r="U280" i="2"/>
  <c r="U105" i="2"/>
  <c r="U305" i="2"/>
  <c r="U665" i="2"/>
  <c r="U271" i="2"/>
  <c r="U132" i="2"/>
  <c r="U388" i="2"/>
  <c r="U484" i="2"/>
  <c r="U76" i="2"/>
  <c r="U241" i="2"/>
  <c r="U20" i="2"/>
  <c r="U720" i="2"/>
  <c r="U726" i="2"/>
  <c r="U521" i="2"/>
  <c r="U239" i="2"/>
  <c r="U644" i="2"/>
  <c r="U252" i="2"/>
  <c r="U635" i="2"/>
  <c r="U312" i="2"/>
  <c r="U554" i="2"/>
  <c r="U440" i="2"/>
  <c r="U120" i="2"/>
  <c r="U250" i="2"/>
  <c r="U620" i="2"/>
  <c r="U235" i="2"/>
  <c r="U677" i="2"/>
  <c r="U569" i="2"/>
  <c r="U269" i="2"/>
  <c r="U525" i="2"/>
  <c r="U455" i="2"/>
  <c r="U532" i="2"/>
  <c r="U611" i="2"/>
  <c r="U344" i="2"/>
  <c r="U360" i="2"/>
  <c r="U242" i="2"/>
  <c r="U237" i="2"/>
  <c r="U719" i="2"/>
  <c r="U711" i="2"/>
  <c r="U567" i="2"/>
  <c r="U56" i="2"/>
  <c r="U433" i="2"/>
  <c r="U323" i="2"/>
  <c r="U568" i="2"/>
  <c r="U244" i="2"/>
  <c r="U609" i="2"/>
  <c r="U555" i="2"/>
  <c r="U658" i="2"/>
  <c r="U717" i="2"/>
  <c r="U79" i="2"/>
  <c r="U335" i="2"/>
  <c r="U49" i="2"/>
  <c r="U373" i="2"/>
  <c r="U87" i="2"/>
  <c r="U45" i="2"/>
  <c r="U245" i="2"/>
  <c r="U327" i="2"/>
  <c r="U174" i="2"/>
  <c r="U471" i="2"/>
  <c r="U362" i="2"/>
  <c r="U606" i="2"/>
  <c r="U463" i="2"/>
  <c r="U19" i="2"/>
  <c r="U680" i="2"/>
  <c r="U513" i="2"/>
  <c r="U230" i="2"/>
  <c r="U136" i="2"/>
  <c r="U274" i="2"/>
  <c r="U34" i="2"/>
  <c r="U364" i="2"/>
  <c r="U489" i="2"/>
  <c r="U530" i="2"/>
  <c r="U536" i="2"/>
  <c r="U605" i="2"/>
  <c r="U420" i="2"/>
  <c r="U413" i="2"/>
  <c r="U710" i="2"/>
  <c r="U431" i="2"/>
  <c r="U377" i="2"/>
  <c r="U214" i="2"/>
  <c r="U189" i="2"/>
  <c r="U580" i="2"/>
  <c r="U134" i="2"/>
  <c r="U81" i="2"/>
  <c r="U82" i="2"/>
  <c r="U72" i="2"/>
  <c r="U453" i="2"/>
  <c r="U278" i="2"/>
  <c r="U429" i="2"/>
  <c r="U715" i="2"/>
  <c r="U341" i="2"/>
  <c r="U721" i="2"/>
  <c r="U592" i="2"/>
  <c r="U615" i="2"/>
  <c r="U602" i="2"/>
  <c r="U417" i="2"/>
  <c r="U53" i="2"/>
  <c r="U664" i="2"/>
  <c r="U582" i="2"/>
  <c r="U372" i="2"/>
  <c r="U148" i="2"/>
  <c r="U522" i="2"/>
  <c r="U648" i="2"/>
  <c r="U89" i="2"/>
  <c r="U137" i="2"/>
  <c r="U735" i="2"/>
  <c r="U99" i="2"/>
  <c r="U175" i="2"/>
  <c r="U588" i="2"/>
  <c r="U593" i="2"/>
  <c r="U217" i="2"/>
  <c r="U103" i="2"/>
  <c r="U497" i="2"/>
  <c r="U659" i="2"/>
  <c r="U534" i="2"/>
  <c r="U529" i="2"/>
  <c r="U678" i="2"/>
  <c r="U352" i="2"/>
  <c r="U557" i="2"/>
  <c r="U70" i="2"/>
  <c r="U304" i="2"/>
  <c r="U287" i="2"/>
  <c r="U150" i="2"/>
  <c r="U281" i="2"/>
  <c r="U277" i="2"/>
  <c r="U576" i="2"/>
  <c r="U483" i="2"/>
  <c r="U607" i="2"/>
  <c r="U466" i="2"/>
  <c r="U450" i="2"/>
  <c r="U638" i="2"/>
  <c r="U80" i="2"/>
  <c r="U493" i="2"/>
  <c r="U177" i="2"/>
  <c r="U313" i="2"/>
  <c r="U267" i="2"/>
  <c r="U600" i="2"/>
  <c r="U138" i="2"/>
  <c r="U515" i="2"/>
  <c r="U268" i="2"/>
  <c r="U686" i="2"/>
  <c r="U704" i="2"/>
  <c r="U198" i="2"/>
  <c r="U656" i="2"/>
  <c r="U75" i="2"/>
  <c r="U218" i="2"/>
  <c r="U336" i="2"/>
  <c r="U640" i="2"/>
  <c r="U542" i="2"/>
  <c r="U65" i="2"/>
  <c r="U411" i="2"/>
  <c r="U596" i="2"/>
  <c r="U426" i="2"/>
  <c r="U687" i="2"/>
  <c r="U292" i="2"/>
  <c r="U705" i="2"/>
  <c r="U624" i="2"/>
  <c r="U205" i="2"/>
  <c r="U255" i="2"/>
  <c r="U166" i="2"/>
  <c r="U262" i="2"/>
  <c r="U673" i="2"/>
  <c r="U718" i="2"/>
  <c r="U585" i="2"/>
  <c r="U645" i="2"/>
  <c r="U359" i="2"/>
  <c r="U589" i="2"/>
  <c r="U601" i="2"/>
  <c r="U141" i="2"/>
  <c r="U225" i="2"/>
  <c r="U543" i="2"/>
  <c r="U324" i="2"/>
  <c r="U398" i="2"/>
  <c r="U566" i="2"/>
  <c r="U396" i="2"/>
  <c r="U737" i="2"/>
  <c r="U423" i="2"/>
  <c r="U248" i="2"/>
  <c r="U504" i="2"/>
  <c r="U634" i="2"/>
  <c r="U573" i="2"/>
  <c r="U730" i="2"/>
  <c r="U160" i="2"/>
  <c r="U343" i="2"/>
  <c r="U199" i="2"/>
  <c r="U100" i="2"/>
  <c r="U172" i="2"/>
  <c r="U570" i="2"/>
  <c r="U236" i="2"/>
  <c r="U116" i="2"/>
  <c r="U553" i="2"/>
  <c r="U209" i="2"/>
  <c r="U725" i="2"/>
  <c r="U368" i="2"/>
  <c r="U533" i="2"/>
  <c r="U561" i="2"/>
  <c r="U284" i="2"/>
  <c r="U507" i="2"/>
  <c r="U282" i="2"/>
  <c r="U707" i="2"/>
  <c r="U652" i="2"/>
  <c r="U427" i="2"/>
  <c r="U699" i="2"/>
  <c r="U539" i="2"/>
  <c r="U197" i="2"/>
  <c r="U333" i="2"/>
  <c r="U708" i="2"/>
  <c r="U378" i="2"/>
  <c r="U294" i="2"/>
  <c r="U168" i="2"/>
  <c r="U461" i="2"/>
  <c r="U394" i="2"/>
  <c r="U586" i="2"/>
  <c r="U436" i="2"/>
  <c r="U544" i="2"/>
  <c r="U332" i="2"/>
  <c r="U527" i="2"/>
  <c r="U183" i="2"/>
  <c r="U457" i="2"/>
  <c r="U578" i="2"/>
  <c r="U619" i="2"/>
  <c r="U163" i="2"/>
  <c r="U289" i="2"/>
  <c r="U355" i="2"/>
  <c r="U684" i="2"/>
  <c r="U688" i="2"/>
  <c r="U509" i="2"/>
  <c r="U625" i="2"/>
  <c r="U348" i="2"/>
  <c r="U734" i="2"/>
  <c r="U690" i="2"/>
  <c r="U285" i="2"/>
  <c r="U636" i="2"/>
  <c r="U685" i="2"/>
  <c r="U508" i="2"/>
  <c r="U661" i="2"/>
  <c r="U667" i="2"/>
  <c r="U452" i="2"/>
  <c r="U696" i="2"/>
  <c r="U540" i="2"/>
  <c r="U597" i="2"/>
  <c r="U618" i="2"/>
  <c r="U728" i="2"/>
  <c r="U469" i="2"/>
  <c r="U724" i="2"/>
  <c r="U695" i="2"/>
  <c r="U697" i="2"/>
  <c r="U637" i="2"/>
  <c r="U689" i="2"/>
  <c r="U703" i="2"/>
  <c r="U691" i="2"/>
  <c r="U723" i="2"/>
  <c r="U706" i="2"/>
  <c r="U650" i="2"/>
  <c r="U731" i="2"/>
  <c r="U738" i="2"/>
  <c r="T628" i="2"/>
  <c r="T437" i="2"/>
  <c r="T464" i="2"/>
  <c r="T117" i="2"/>
  <c r="T194" i="2"/>
  <c r="T369" i="2"/>
  <c r="T286" i="2"/>
  <c r="T288" i="2"/>
  <c r="T598" i="2"/>
  <c r="T565" i="2"/>
  <c r="T202" i="2"/>
  <c r="T300" i="2"/>
  <c r="T125" i="2"/>
  <c r="T657" i="2"/>
  <c r="T50" i="2"/>
  <c r="T603" i="2"/>
  <c r="T451" i="2"/>
  <c r="T221" i="2"/>
  <c r="T583" i="2"/>
  <c r="T356" i="2"/>
  <c r="T410" i="2"/>
  <c r="T195" i="2"/>
  <c r="T349" i="2"/>
  <c r="T550" i="2"/>
  <c r="T190" i="2"/>
  <c r="T551" i="2"/>
  <c r="T122" i="2"/>
  <c r="T184" i="2"/>
  <c r="T626" i="2"/>
  <c r="T405" i="2"/>
  <c r="T641" i="2"/>
  <c r="T74" i="2"/>
  <c r="T495" i="2"/>
  <c r="T713" i="2"/>
  <c r="T709" i="2"/>
  <c r="T16" i="2"/>
  <c r="T392" i="2"/>
  <c r="T655" i="2"/>
  <c r="T94" i="2"/>
  <c r="T460" i="2"/>
  <c r="T156" i="2"/>
  <c r="T481" i="2"/>
  <c r="T309" i="2"/>
  <c r="T503" i="2"/>
  <c r="T238" i="2"/>
  <c r="T465" i="2"/>
  <c r="T590" i="2"/>
  <c r="T317" i="2"/>
  <c r="T310" i="2"/>
  <c r="T315" i="2"/>
  <c r="T520" i="2"/>
  <c r="T232" i="2"/>
  <c r="T204" i="2"/>
  <c r="T210" i="2"/>
  <c r="T231" i="2"/>
  <c r="T473" i="2"/>
  <c r="T518" i="2"/>
  <c r="T407" i="2"/>
  <c r="T514" i="2"/>
  <c r="T700" i="2"/>
  <c r="T223" i="2"/>
  <c r="T298" i="2"/>
  <c r="T339" i="2"/>
  <c r="T330" i="2"/>
  <c r="T263" i="2"/>
  <c r="T434" i="2"/>
  <c r="T367" i="2"/>
  <c r="T502" i="2"/>
  <c r="T591" i="2"/>
  <c r="T383" i="2"/>
  <c r="T546" i="2"/>
  <c r="T395" i="2"/>
  <c r="T220" i="2"/>
  <c r="T188" i="2"/>
  <c r="T169" i="2"/>
  <c r="T226" i="2"/>
  <c r="T153" i="2"/>
  <c r="T35" i="2"/>
  <c r="T78" i="2"/>
  <c r="T207" i="2"/>
  <c r="T139" i="2"/>
  <c r="T523" i="2"/>
  <c r="T176" i="2"/>
  <c r="T379" i="2"/>
  <c r="T320" i="2"/>
  <c r="T260" i="2"/>
  <c r="T133" i="2"/>
  <c r="T38" i="2"/>
  <c r="T337" i="2"/>
  <c r="T528" i="2"/>
  <c r="T402" i="2"/>
  <c r="T454" i="2"/>
  <c r="T346" i="2"/>
  <c r="T159" i="2"/>
  <c r="T318" i="2"/>
  <c r="T123" i="2"/>
  <c r="T614" i="2"/>
  <c r="T25" i="2"/>
  <c r="T675" i="2"/>
  <c r="T96" i="2"/>
  <c r="T492" i="2"/>
  <c r="T170" i="2"/>
  <c r="T381" i="2"/>
  <c r="T400" i="2"/>
  <c r="T42" i="2"/>
  <c r="T283" i="2"/>
  <c r="T44" i="2"/>
  <c r="T384" i="2"/>
  <c r="T616" i="2"/>
  <c r="T328" i="2"/>
  <c r="T418" i="2"/>
  <c r="T41" i="2"/>
  <c r="T28" i="2"/>
  <c r="T290" i="2"/>
  <c r="T375" i="2"/>
  <c r="T110" i="2"/>
  <c r="T77" i="2"/>
  <c r="T363" i="2"/>
  <c r="T519" i="2"/>
  <c r="T247" i="2"/>
  <c r="T306" i="2"/>
  <c r="T259" i="2"/>
  <c r="T722" i="2"/>
  <c r="T325" i="2"/>
  <c r="T227" i="2"/>
  <c r="T124" i="2"/>
  <c r="T115" i="2"/>
  <c r="T733" i="2"/>
  <c r="T224" i="2"/>
  <c r="T12" i="2"/>
  <c r="T371" i="2"/>
  <c r="T240" i="2"/>
  <c r="T316" i="2"/>
  <c r="T653" i="2"/>
  <c r="T424" i="2"/>
  <c r="T505" i="2"/>
  <c r="T629" i="2"/>
  <c r="T403" i="2"/>
  <c r="T676" i="2"/>
  <c r="T714" i="2"/>
  <c r="T358" i="2"/>
  <c r="T243" i="2"/>
  <c r="T562" i="2"/>
  <c r="T408" i="2"/>
  <c r="T118" i="2"/>
  <c r="T472" i="2"/>
  <c r="T21" i="2"/>
  <c r="T211" i="2"/>
  <c r="T425" i="2"/>
  <c r="T445" i="2"/>
  <c r="T524" i="2"/>
  <c r="T470" i="2"/>
  <c r="T149" i="2"/>
  <c r="T397" i="2"/>
  <c r="T672" i="2"/>
  <c r="T273" i="2"/>
  <c r="T406" i="2"/>
  <c r="T208" i="2"/>
  <c r="T212" i="2"/>
  <c r="T23" i="2"/>
  <c r="T594" i="2"/>
  <c r="T494" i="2"/>
  <c r="T479" i="2"/>
  <c r="T736" i="2"/>
  <c r="T127" i="2"/>
  <c r="T476" i="2"/>
  <c r="T60" i="2"/>
  <c r="T272" i="2"/>
  <c r="T69" i="2"/>
  <c r="T632" i="2"/>
  <c r="T303" i="2"/>
  <c r="T399" i="2"/>
  <c r="T516" i="2"/>
  <c r="T526" i="2"/>
  <c r="T58" i="2"/>
  <c r="T537" i="2"/>
  <c r="T201" i="2"/>
  <c r="T256" i="2"/>
  <c r="T547" i="2"/>
  <c r="T633" i="2"/>
  <c r="T421" i="2"/>
  <c r="T692" i="2"/>
  <c r="T622" i="2"/>
  <c r="T613" i="2"/>
  <c r="T662" i="2"/>
  <c r="T17" i="2"/>
  <c r="T575" i="2"/>
  <c r="T51" i="2"/>
  <c r="T393" i="2"/>
  <c r="T154" i="2"/>
  <c r="T351" i="2"/>
  <c r="T674" i="2"/>
  <c r="T43" i="2"/>
  <c r="T213" i="2"/>
  <c r="T442" i="2"/>
  <c r="T419" i="2"/>
  <c r="T275" i="2"/>
  <c r="T46" i="2"/>
  <c r="T376" i="2"/>
  <c r="T517" i="2"/>
  <c r="T670" i="2"/>
  <c r="T595" i="2"/>
  <c r="T404" i="2"/>
  <c r="T370" i="2"/>
  <c r="T441" i="2"/>
  <c r="T646" i="2"/>
  <c r="T254" i="2"/>
  <c r="T270" i="2"/>
  <c r="T47" i="2"/>
  <c r="T3" i="2"/>
  <c r="T683" i="2"/>
  <c r="T291" i="2"/>
  <c r="T487" i="2"/>
  <c r="T694" i="2"/>
  <c r="T219" i="2"/>
  <c r="T151" i="2"/>
  <c r="T57" i="2"/>
  <c r="T415" i="2"/>
  <c r="T222" i="2"/>
  <c r="T639" i="2"/>
  <c r="T301" i="2"/>
  <c r="T296" i="2"/>
  <c r="T102" i="2"/>
  <c r="T506" i="2"/>
  <c r="T181" i="2"/>
  <c r="T538" i="2"/>
  <c r="T342" i="2"/>
  <c r="T627" i="2"/>
  <c r="T382" i="2"/>
  <c r="T314" i="2"/>
  <c r="T182" i="2"/>
  <c r="T478" i="2"/>
  <c r="T90" i="2"/>
  <c r="T257" i="2"/>
  <c r="T98" i="2"/>
  <c r="T430" i="2"/>
  <c r="T39" i="2"/>
  <c r="T126" i="2"/>
  <c r="T671" i="2"/>
  <c r="T331" i="2"/>
  <c r="T412" i="2"/>
  <c r="T499" i="2"/>
  <c r="T458" i="2"/>
  <c r="T101" i="2"/>
  <c r="T446" i="2"/>
  <c r="T651" i="2"/>
  <c r="T37" i="2"/>
  <c r="T31" i="2"/>
  <c r="T387" i="2"/>
  <c r="T340" i="2"/>
  <c r="T251" i="2"/>
  <c r="T338" i="2"/>
  <c r="T95" i="2"/>
  <c r="T129" i="2"/>
  <c r="T329" i="2"/>
  <c r="T62" i="2"/>
  <c r="T668" i="2"/>
  <c r="T389" i="2"/>
  <c r="T158" i="2"/>
  <c r="T587" i="2"/>
  <c r="T55" i="2"/>
  <c r="T512" i="2"/>
  <c r="T563" i="2"/>
  <c r="T702" i="2"/>
  <c r="T581" i="2"/>
  <c r="T88" i="2"/>
  <c r="T350" i="2"/>
  <c r="T261" i="2"/>
  <c r="T357" i="2"/>
  <c r="T716" i="2"/>
  <c r="T443" i="2"/>
  <c r="T345" i="2"/>
  <c r="T510" i="2"/>
  <c r="T490" i="2"/>
  <c r="T439" i="2"/>
  <c r="T380" i="2"/>
  <c r="T40" i="2"/>
  <c r="T480" i="2"/>
  <c r="T467" i="2"/>
  <c r="T401" i="2"/>
  <c r="T167" i="2"/>
  <c r="T535" i="2"/>
  <c r="T712" i="2"/>
  <c r="T114" i="2"/>
  <c r="T52" i="2"/>
  <c r="T30" i="2"/>
  <c r="T612" i="2"/>
  <c r="T131" i="2"/>
  <c r="T361" i="2"/>
  <c r="T161" i="2"/>
  <c r="T572" i="2"/>
  <c r="T432" i="2"/>
  <c r="T63" i="2"/>
  <c r="T83" i="2"/>
  <c r="T165" i="2"/>
  <c r="T130" i="2"/>
  <c r="T192" i="2"/>
  <c r="T59" i="2"/>
  <c r="T475" i="2"/>
  <c r="T621" i="2"/>
  <c r="T145" i="2"/>
  <c r="T326" i="2"/>
  <c r="T500" i="2"/>
  <c r="T5" i="2"/>
  <c r="T233" i="2"/>
  <c r="T727" i="2"/>
  <c r="T386" i="2"/>
  <c r="T249" i="2"/>
  <c r="T663" i="2"/>
  <c r="T187" i="2"/>
  <c r="T68" i="2"/>
  <c r="T468" i="2"/>
  <c r="T216" i="2"/>
  <c r="T279" i="2"/>
  <c r="T24" i="2"/>
  <c r="T353" i="2"/>
  <c r="T449" i="2"/>
  <c r="T92" i="2"/>
  <c r="T556" i="2"/>
  <c r="T155" i="2"/>
  <c r="T109" i="2"/>
  <c r="T97" i="2"/>
  <c r="T185" i="2"/>
  <c r="T409" i="2"/>
  <c r="T107" i="2"/>
  <c r="T347" i="2"/>
  <c r="T630" i="2"/>
  <c r="T297" i="2"/>
  <c r="T246" i="2"/>
  <c r="T558" i="2"/>
  <c r="T311" i="2"/>
  <c r="T112" i="2"/>
  <c r="T6" i="2"/>
  <c r="T610" i="2"/>
  <c r="T121" i="2"/>
  <c r="T438" i="2"/>
  <c r="T104" i="2"/>
  <c r="T147" i="2"/>
  <c r="T334" i="2"/>
  <c r="T203" i="2"/>
  <c r="T61" i="2"/>
  <c r="T319" i="2"/>
  <c r="T276" i="2"/>
  <c r="T531" i="2"/>
  <c r="T146" i="2"/>
  <c r="T390" i="2"/>
  <c r="T545" i="2"/>
  <c r="T33" i="2"/>
  <c r="T2" i="2"/>
  <c r="T111" i="2"/>
  <c r="T456" i="2"/>
  <c r="T679" i="2"/>
  <c r="T64" i="2"/>
  <c r="T164" i="2"/>
  <c r="T108" i="2"/>
  <c r="T564" i="2"/>
  <c r="T474" i="2"/>
  <c r="T511" i="2"/>
  <c r="T617" i="2"/>
  <c r="T128" i="2"/>
  <c r="T258" i="2"/>
  <c r="T29" i="2"/>
  <c r="T444" i="2"/>
  <c r="T299" i="2"/>
  <c r="T84" i="2"/>
  <c r="T643" i="2"/>
  <c r="T86" i="2"/>
  <c r="T416" i="2"/>
  <c r="T682" i="2"/>
  <c r="T32" i="2"/>
  <c r="T599" i="2"/>
  <c r="T729" i="2"/>
  <c r="T206" i="2"/>
  <c r="T7" i="2"/>
  <c r="T171" i="2"/>
  <c r="T501" i="2"/>
  <c r="T73" i="2"/>
  <c r="T308" i="2"/>
  <c r="T486" i="2"/>
  <c r="T385" i="2"/>
  <c r="T191" i="2"/>
  <c r="T701" i="2"/>
  <c r="T71" i="2"/>
  <c r="T93" i="2"/>
  <c r="T173" i="2"/>
  <c r="T67" i="2"/>
  <c r="T135" i="2"/>
  <c r="T162" i="2"/>
  <c r="T604" i="2"/>
  <c r="T365" i="2"/>
  <c r="T48" i="2"/>
  <c r="T660" i="2"/>
  <c r="T571" i="2"/>
  <c r="T491" i="2"/>
  <c r="T295" i="2"/>
  <c r="T447" i="2"/>
  <c r="T10" i="2"/>
  <c r="T142" i="2"/>
  <c r="T26" i="2"/>
  <c r="T229" i="2"/>
  <c r="T4" i="2"/>
  <c r="T560" i="2"/>
  <c r="T448" i="2"/>
  <c r="T144" i="2"/>
  <c r="T14" i="2"/>
  <c r="T579" i="2"/>
  <c r="T321" i="2"/>
  <c r="T157" i="2"/>
  <c r="T143" i="2"/>
  <c r="T374" i="2"/>
  <c r="T228" i="2"/>
  <c r="T577" i="2"/>
  <c r="T693" i="2"/>
  <c r="T482" i="2"/>
  <c r="T681" i="2"/>
  <c r="T477" i="2"/>
  <c r="T302" i="2"/>
  <c r="T366" i="2"/>
  <c r="T435" i="2"/>
  <c r="T654" i="2"/>
  <c r="T669" i="2"/>
  <c r="T584" i="2"/>
  <c r="T27" i="2"/>
  <c r="T152" i="2"/>
  <c r="T253" i="2"/>
  <c r="T119" i="2"/>
  <c r="T15" i="2"/>
  <c r="T322" i="2"/>
  <c r="T36" i="2"/>
  <c r="T215" i="2"/>
  <c r="T485" i="2"/>
  <c r="T496" i="2"/>
  <c r="T179" i="2"/>
  <c r="T559" i="2"/>
  <c r="T307" i="2"/>
  <c r="T608" i="2"/>
  <c r="T91" i="2"/>
  <c r="T106" i="2"/>
  <c r="T180" i="2"/>
  <c r="T186" i="2"/>
  <c r="T631" i="2"/>
  <c r="T264" i="2"/>
  <c r="T548" i="2"/>
  <c r="T234" i="2"/>
  <c r="T732" i="2"/>
  <c r="T642" i="2"/>
  <c r="T178" i="2"/>
  <c r="T265" i="2"/>
  <c r="T8" i="2"/>
  <c r="T293" i="2"/>
  <c r="T541" i="2"/>
  <c r="T113" i="2"/>
  <c r="T428" i="2"/>
  <c r="T54" i="2"/>
  <c r="T488" i="2"/>
  <c r="T9" i="2"/>
  <c r="T666" i="2"/>
  <c r="T414" i="2"/>
  <c r="T698" i="2"/>
  <c r="T498" i="2"/>
  <c r="T66" i="2"/>
  <c r="T193" i="2"/>
  <c r="T623" i="2"/>
  <c r="T85" i="2"/>
  <c r="T140" i="2"/>
  <c r="T574" i="2"/>
  <c r="T13" i="2"/>
  <c r="T11" i="2"/>
  <c r="T354" i="2"/>
  <c r="T647" i="2"/>
  <c r="T462" i="2"/>
  <c r="T549" i="2"/>
  <c r="T196" i="2"/>
  <c r="T552" i="2"/>
  <c r="T18" i="2"/>
  <c r="T22" i="2"/>
  <c r="T459" i="2"/>
  <c r="T391" i="2"/>
  <c r="T422" i="2"/>
  <c r="T200" i="2"/>
  <c r="T266" i="2"/>
  <c r="T649" i="2"/>
  <c r="T280" i="2"/>
  <c r="T105" i="2"/>
  <c r="T305" i="2"/>
  <c r="T665" i="2"/>
  <c r="T271" i="2"/>
  <c r="T132" i="2"/>
  <c r="T388" i="2"/>
  <c r="T484" i="2"/>
  <c r="T76" i="2"/>
  <c r="T241" i="2"/>
  <c r="T20" i="2"/>
  <c r="T720" i="2"/>
  <c r="T726" i="2"/>
  <c r="T521" i="2"/>
  <c r="T239" i="2"/>
  <c r="T644" i="2"/>
  <c r="T252" i="2"/>
  <c r="T635" i="2"/>
  <c r="T312" i="2"/>
  <c r="T554" i="2"/>
  <c r="T440" i="2"/>
  <c r="T120" i="2"/>
  <c r="T250" i="2"/>
  <c r="T620" i="2"/>
  <c r="T235" i="2"/>
  <c r="T677" i="2"/>
  <c r="T569" i="2"/>
  <c r="T269" i="2"/>
  <c r="T525" i="2"/>
  <c r="T455" i="2"/>
  <c r="T532" i="2"/>
  <c r="T611" i="2"/>
  <c r="T344" i="2"/>
  <c r="T360" i="2"/>
  <c r="T242" i="2"/>
  <c r="T237" i="2"/>
  <c r="T719" i="2"/>
  <c r="T711" i="2"/>
  <c r="T567" i="2"/>
  <c r="T56" i="2"/>
  <c r="T433" i="2"/>
  <c r="T323" i="2"/>
  <c r="T568" i="2"/>
  <c r="T244" i="2"/>
  <c r="T609" i="2"/>
  <c r="T555" i="2"/>
  <c r="T658" i="2"/>
  <c r="T717" i="2"/>
  <c r="T79" i="2"/>
  <c r="T335" i="2"/>
  <c r="T49" i="2"/>
  <c r="T373" i="2"/>
  <c r="T87" i="2"/>
  <c r="T45" i="2"/>
  <c r="T245" i="2"/>
  <c r="T327" i="2"/>
  <c r="T174" i="2"/>
  <c r="T471" i="2"/>
  <c r="T362" i="2"/>
  <c r="T606" i="2"/>
  <c r="T463" i="2"/>
  <c r="T19" i="2"/>
  <c r="T680" i="2"/>
  <c r="T513" i="2"/>
  <c r="T230" i="2"/>
  <c r="T136" i="2"/>
  <c r="T274" i="2"/>
  <c r="T34" i="2"/>
  <c r="T364" i="2"/>
  <c r="T489" i="2"/>
  <c r="T530" i="2"/>
  <c r="T536" i="2"/>
  <c r="T605" i="2"/>
  <c r="T420" i="2"/>
  <c r="T413" i="2"/>
  <c r="T710" i="2"/>
  <c r="T431" i="2"/>
  <c r="T377" i="2"/>
  <c r="T214" i="2"/>
  <c r="T189" i="2"/>
  <c r="T580" i="2"/>
  <c r="T134" i="2"/>
  <c r="T81" i="2"/>
  <c r="T82" i="2"/>
  <c r="T72" i="2"/>
  <c r="T453" i="2"/>
  <c r="T278" i="2"/>
  <c r="T429" i="2"/>
  <c r="T715" i="2"/>
  <c r="T341" i="2"/>
  <c r="T721" i="2"/>
  <c r="T592" i="2"/>
  <c r="T615" i="2"/>
  <c r="T602" i="2"/>
  <c r="T417" i="2"/>
  <c r="T53" i="2"/>
  <c r="T664" i="2"/>
  <c r="T582" i="2"/>
  <c r="T372" i="2"/>
  <c r="T148" i="2"/>
  <c r="T522" i="2"/>
  <c r="T648" i="2"/>
  <c r="T89" i="2"/>
  <c r="T137" i="2"/>
  <c r="T735" i="2"/>
  <c r="T99" i="2"/>
  <c r="T175" i="2"/>
  <c r="T588" i="2"/>
  <c r="T593" i="2"/>
  <c r="T217" i="2"/>
  <c r="T103" i="2"/>
  <c r="T497" i="2"/>
  <c r="T659" i="2"/>
  <c r="T534" i="2"/>
  <c r="T529" i="2"/>
  <c r="T678" i="2"/>
  <c r="T352" i="2"/>
  <c r="T557" i="2"/>
  <c r="T70" i="2"/>
  <c r="T304" i="2"/>
  <c r="T287" i="2"/>
  <c r="T150" i="2"/>
  <c r="T281" i="2"/>
  <c r="T277" i="2"/>
  <c r="T576" i="2"/>
  <c r="T483" i="2"/>
  <c r="T607" i="2"/>
  <c r="T466" i="2"/>
  <c r="T450" i="2"/>
  <c r="T638" i="2"/>
  <c r="T80" i="2"/>
  <c r="T493" i="2"/>
  <c r="T177" i="2"/>
  <c r="T313" i="2"/>
  <c r="T267" i="2"/>
  <c r="T600" i="2"/>
  <c r="T138" i="2"/>
  <c r="T515" i="2"/>
  <c r="T268" i="2"/>
  <c r="T686" i="2"/>
  <c r="T704" i="2"/>
  <c r="T198" i="2"/>
  <c r="T656" i="2"/>
  <c r="T75" i="2"/>
  <c r="T218" i="2"/>
  <c r="T336" i="2"/>
  <c r="T640" i="2"/>
  <c r="T542" i="2"/>
  <c r="T65" i="2"/>
  <c r="T411" i="2"/>
  <c r="T596" i="2"/>
  <c r="T426" i="2"/>
  <c r="T687" i="2"/>
  <c r="T292" i="2"/>
  <c r="T705" i="2"/>
  <c r="T624" i="2"/>
  <c r="T205" i="2"/>
  <c r="T255" i="2"/>
  <c r="T166" i="2"/>
  <c r="T262" i="2"/>
  <c r="T673" i="2"/>
  <c r="T718" i="2"/>
  <c r="T585" i="2"/>
  <c r="T645" i="2"/>
  <c r="T359" i="2"/>
  <c r="T589" i="2"/>
  <c r="T601" i="2"/>
  <c r="T141" i="2"/>
  <c r="T225" i="2"/>
  <c r="T543" i="2"/>
  <c r="T324" i="2"/>
  <c r="T398" i="2"/>
  <c r="T566" i="2"/>
  <c r="T396" i="2"/>
  <c r="T737" i="2"/>
  <c r="T423" i="2"/>
  <c r="T248" i="2"/>
  <c r="T504" i="2"/>
  <c r="T634" i="2"/>
  <c r="T573" i="2"/>
  <c r="T730" i="2"/>
  <c r="T160" i="2"/>
  <c r="T343" i="2"/>
  <c r="T199" i="2"/>
  <c r="T100" i="2"/>
  <c r="T172" i="2"/>
  <c r="T570" i="2"/>
  <c r="T236" i="2"/>
  <c r="T116" i="2"/>
  <c r="T553" i="2"/>
  <c r="T209" i="2"/>
  <c r="T725" i="2"/>
  <c r="T368" i="2"/>
  <c r="T533" i="2"/>
  <c r="T561" i="2"/>
  <c r="T284" i="2"/>
  <c r="T507" i="2"/>
  <c r="T282" i="2"/>
  <c r="T707" i="2"/>
  <c r="T652" i="2"/>
  <c r="T427" i="2"/>
  <c r="T699" i="2"/>
  <c r="T539" i="2"/>
  <c r="T197" i="2"/>
  <c r="T333" i="2"/>
  <c r="T708" i="2"/>
  <c r="T378" i="2"/>
  <c r="T294" i="2"/>
  <c r="T168" i="2"/>
  <c r="T461" i="2"/>
  <c r="T394" i="2"/>
  <c r="T586" i="2"/>
  <c r="T436" i="2"/>
  <c r="T544" i="2"/>
  <c r="T332" i="2"/>
  <c r="T527" i="2"/>
  <c r="T183" i="2"/>
  <c r="T457" i="2"/>
  <c r="T578" i="2"/>
  <c r="T619" i="2"/>
  <c r="T163" i="2"/>
  <c r="T289" i="2"/>
  <c r="T355" i="2"/>
  <c r="T684" i="2"/>
  <c r="T688" i="2"/>
  <c r="T509" i="2"/>
  <c r="T625" i="2"/>
  <c r="T348" i="2"/>
  <c r="T734" i="2"/>
  <c r="T690" i="2"/>
  <c r="T285" i="2"/>
  <c r="T636" i="2"/>
  <c r="T685" i="2"/>
  <c r="T508" i="2"/>
  <c r="T661" i="2"/>
  <c r="T667" i="2"/>
  <c r="T452" i="2"/>
  <c r="T696" i="2"/>
  <c r="T540" i="2"/>
  <c r="T597" i="2"/>
  <c r="T618" i="2"/>
  <c r="T728" i="2"/>
  <c r="T469" i="2"/>
  <c r="T724" i="2"/>
  <c r="T695" i="2"/>
  <c r="T697" i="2"/>
  <c r="T637" i="2"/>
  <c r="T689" i="2"/>
  <c r="T703" i="2"/>
  <c r="T691" i="2"/>
  <c r="T723" i="2"/>
  <c r="T706" i="2"/>
  <c r="T650" i="2"/>
  <c r="T731" i="2"/>
  <c r="T738" i="2"/>
  <c r="S628" i="2"/>
  <c r="S437" i="2"/>
  <c r="S464" i="2"/>
  <c r="S117" i="2"/>
  <c r="S194" i="2"/>
  <c r="S369" i="2"/>
  <c r="S286" i="2"/>
  <c r="S288" i="2"/>
  <c r="S598" i="2"/>
  <c r="S565" i="2"/>
  <c r="S202" i="2"/>
  <c r="S300" i="2"/>
  <c r="S125" i="2"/>
  <c r="S657" i="2"/>
  <c r="S50" i="2"/>
  <c r="S603" i="2"/>
  <c r="S451" i="2"/>
  <c r="S221" i="2"/>
  <c r="S583" i="2"/>
  <c r="S356" i="2"/>
  <c r="S410" i="2"/>
  <c r="S195" i="2"/>
  <c r="S349" i="2"/>
  <c r="S550" i="2"/>
  <c r="S190" i="2"/>
  <c r="S551" i="2"/>
  <c r="S122" i="2"/>
  <c r="S184" i="2"/>
  <c r="S626" i="2"/>
  <c r="S405" i="2"/>
  <c r="S641" i="2"/>
  <c r="S74" i="2"/>
  <c r="S495" i="2"/>
  <c r="S713" i="2"/>
  <c r="S709" i="2"/>
  <c r="S16" i="2"/>
  <c r="S392" i="2"/>
  <c r="S655" i="2"/>
  <c r="S94" i="2"/>
  <c r="S460" i="2"/>
  <c r="S156" i="2"/>
  <c r="S481" i="2"/>
  <c r="S309" i="2"/>
  <c r="S503" i="2"/>
  <c r="S238" i="2"/>
  <c r="S465" i="2"/>
  <c r="S590" i="2"/>
  <c r="S317" i="2"/>
  <c r="S310" i="2"/>
  <c r="S315" i="2"/>
  <c r="S520" i="2"/>
  <c r="S232" i="2"/>
  <c r="S204" i="2"/>
  <c r="S210" i="2"/>
  <c r="S231" i="2"/>
  <c r="S473" i="2"/>
  <c r="S518" i="2"/>
  <c r="S407" i="2"/>
  <c r="S514" i="2"/>
  <c r="S700" i="2"/>
  <c r="S223" i="2"/>
  <c r="S298" i="2"/>
  <c r="S339" i="2"/>
  <c r="S330" i="2"/>
  <c r="S263" i="2"/>
  <c r="S434" i="2"/>
  <c r="S367" i="2"/>
  <c r="S502" i="2"/>
  <c r="S591" i="2"/>
  <c r="S383" i="2"/>
  <c r="S546" i="2"/>
  <c r="S395" i="2"/>
  <c r="S220" i="2"/>
  <c r="S188" i="2"/>
  <c r="S169" i="2"/>
  <c r="S226" i="2"/>
  <c r="S153" i="2"/>
  <c r="S35" i="2"/>
  <c r="S78" i="2"/>
  <c r="S207" i="2"/>
  <c r="S139" i="2"/>
  <c r="S523" i="2"/>
  <c r="S176" i="2"/>
  <c r="S379" i="2"/>
  <c r="S320" i="2"/>
  <c r="S260" i="2"/>
  <c r="S133" i="2"/>
  <c r="S38" i="2"/>
  <c r="S337" i="2"/>
  <c r="S528" i="2"/>
  <c r="S402" i="2"/>
  <c r="S454" i="2"/>
  <c r="S346" i="2"/>
  <c r="S159" i="2"/>
  <c r="S318" i="2"/>
  <c r="S123" i="2"/>
  <c r="S614" i="2"/>
  <c r="S25" i="2"/>
  <c r="S675" i="2"/>
  <c r="S96" i="2"/>
  <c r="S492" i="2"/>
  <c r="S170" i="2"/>
  <c r="S381" i="2"/>
  <c r="S400" i="2"/>
  <c r="S42" i="2"/>
  <c r="S283" i="2"/>
  <c r="S44" i="2"/>
  <c r="S384" i="2"/>
  <c r="S616" i="2"/>
  <c r="S328" i="2"/>
  <c r="S418" i="2"/>
  <c r="S41" i="2"/>
  <c r="S28" i="2"/>
  <c r="S290" i="2"/>
  <c r="S375" i="2"/>
  <c r="S110" i="2"/>
  <c r="S77" i="2"/>
  <c r="S363" i="2"/>
  <c r="S519" i="2"/>
  <c r="S247" i="2"/>
  <c r="S306" i="2"/>
  <c r="S259" i="2"/>
  <c r="S722" i="2"/>
  <c r="S325" i="2"/>
  <c r="S227" i="2"/>
  <c r="S124" i="2"/>
  <c r="S115" i="2"/>
  <c r="S733" i="2"/>
  <c r="S224" i="2"/>
  <c r="S12" i="2"/>
  <c r="S371" i="2"/>
  <c r="S240" i="2"/>
  <c r="S316" i="2"/>
  <c r="S653" i="2"/>
  <c r="S424" i="2"/>
  <c r="S505" i="2"/>
  <c r="S629" i="2"/>
  <c r="S403" i="2"/>
  <c r="S676" i="2"/>
  <c r="S714" i="2"/>
  <c r="S358" i="2"/>
  <c r="S243" i="2"/>
  <c r="S562" i="2"/>
  <c r="S408" i="2"/>
  <c r="S118" i="2"/>
  <c r="S472" i="2"/>
  <c r="S21" i="2"/>
  <c r="S211" i="2"/>
  <c r="S425" i="2"/>
  <c r="S445" i="2"/>
  <c r="S524" i="2"/>
  <c r="S470" i="2"/>
  <c r="S149" i="2"/>
  <c r="S397" i="2"/>
  <c r="S672" i="2"/>
  <c r="S273" i="2"/>
  <c r="S406" i="2"/>
  <c r="S208" i="2"/>
  <c r="S212" i="2"/>
  <c r="S23" i="2"/>
  <c r="S594" i="2"/>
  <c r="S494" i="2"/>
  <c r="S479" i="2"/>
  <c r="S736" i="2"/>
  <c r="S127" i="2"/>
  <c r="S476" i="2"/>
  <c r="S60" i="2"/>
  <c r="S272" i="2"/>
  <c r="S69" i="2"/>
  <c r="S632" i="2"/>
  <c r="S303" i="2"/>
  <c r="S399" i="2"/>
  <c r="S516" i="2"/>
  <c r="S526" i="2"/>
  <c r="S58" i="2"/>
  <c r="S537" i="2"/>
  <c r="S201" i="2"/>
  <c r="S256" i="2"/>
  <c r="S547" i="2"/>
  <c r="S633" i="2"/>
  <c r="S421" i="2"/>
  <c r="S692" i="2"/>
  <c r="S622" i="2"/>
  <c r="S613" i="2"/>
  <c r="S662" i="2"/>
  <c r="S17" i="2"/>
  <c r="S575" i="2"/>
  <c r="S51" i="2"/>
  <c r="S393" i="2"/>
  <c r="S154" i="2"/>
  <c r="S351" i="2"/>
  <c r="S674" i="2"/>
  <c r="S43" i="2"/>
  <c r="S213" i="2"/>
  <c r="S442" i="2"/>
  <c r="S419" i="2"/>
  <c r="S275" i="2"/>
  <c r="S46" i="2"/>
  <c r="S376" i="2"/>
  <c r="S517" i="2"/>
  <c r="S670" i="2"/>
  <c r="S595" i="2"/>
  <c r="S404" i="2"/>
  <c r="S370" i="2"/>
  <c r="S441" i="2"/>
  <c r="S646" i="2"/>
  <c r="S254" i="2"/>
  <c r="S270" i="2"/>
  <c r="S47" i="2"/>
  <c r="S3" i="2"/>
  <c r="S683" i="2"/>
  <c r="S291" i="2"/>
  <c r="S487" i="2"/>
  <c r="S694" i="2"/>
  <c r="S219" i="2"/>
  <c r="S151" i="2"/>
  <c r="S57" i="2"/>
  <c r="S415" i="2"/>
  <c r="S222" i="2"/>
  <c r="S639" i="2"/>
  <c r="S301" i="2"/>
  <c r="S296" i="2"/>
  <c r="S102" i="2"/>
  <c r="S506" i="2"/>
  <c r="S181" i="2"/>
  <c r="S538" i="2"/>
  <c r="S342" i="2"/>
  <c r="S627" i="2"/>
  <c r="S382" i="2"/>
  <c r="S314" i="2"/>
  <c r="S182" i="2"/>
  <c r="S478" i="2"/>
  <c r="S90" i="2"/>
  <c r="S257" i="2"/>
  <c r="S98" i="2"/>
  <c r="S430" i="2"/>
  <c r="S39" i="2"/>
  <c r="S126" i="2"/>
  <c r="S671" i="2"/>
  <c r="S331" i="2"/>
  <c r="S412" i="2"/>
  <c r="S499" i="2"/>
  <c r="S458" i="2"/>
  <c r="S101" i="2"/>
  <c r="S446" i="2"/>
  <c r="S651" i="2"/>
  <c r="S37" i="2"/>
  <c r="S31" i="2"/>
  <c r="S387" i="2"/>
  <c r="S340" i="2"/>
  <c r="S251" i="2"/>
  <c r="S338" i="2"/>
  <c r="S95" i="2"/>
  <c r="S129" i="2"/>
  <c r="S329" i="2"/>
  <c r="S62" i="2"/>
  <c r="S668" i="2"/>
  <c r="S389" i="2"/>
  <c r="S158" i="2"/>
  <c r="S587" i="2"/>
  <c r="S55" i="2"/>
  <c r="S512" i="2"/>
  <c r="S563" i="2"/>
  <c r="S702" i="2"/>
  <c r="S581" i="2"/>
  <c r="S88" i="2"/>
  <c r="S350" i="2"/>
  <c r="S261" i="2"/>
  <c r="S357" i="2"/>
  <c r="S716" i="2"/>
  <c r="S443" i="2"/>
  <c r="S345" i="2"/>
  <c r="S510" i="2"/>
  <c r="S490" i="2"/>
  <c r="S439" i="2"/>
  <c r="S380" i="2"/>
  <c r="S40" i="2"/>
  <c r="S480" i="2"/>
  <c r="S467" i="2"/>
  <c r="S401" i="2"/>
  <c r="S167" i="2"/>
  <c r="S535" i="2"/>
  <c r="S712" i="2"/>
  <c r="S114" i="2"/>
  <c r="S52" i="2"/>
  <c r="S30" i="2"/>
  <c r="S612" i="2"/>
  <c r="S131" i="2"/>
  <c r="S361" i="2"/>
  <c r="S161" i="2"/>
  <c r="S572" i="2"/>
  <c r="S432" i="2"/>
  <c r="S63" i="2"/>
  <c r="S83" i="2"/>
  <c r="S165" i="2"/>
  <c r="S130" i="2"/>
  <c r="S192" i="2"/>
  <c r="S59" i="2"/>
  <c r="S475" i="2"/>
  <c r="S621" i="2"/>
  <c r="S145" i="2"/>
  <c r="S326" i="2"/>
  <c r="S500" i="2"/>
  <c r="S5" i="2"/>
  <c r="S233" i="2"/>
  <c r="S727" i="2"/>
  <c r="S386" i="2"/>
  <c r="S249" i="2"/>
  <c r="S663" i="2"/>
  <c r="S187" i="2"/>
  <c r="S68" i="2"/>
  <c r="S468" i="2"/>
  <c r="S216" i="2"/>
  <c r="S279" i="2"/>
  <c r="S24" i="2"/>
  <c r="S353" i="2"/>
  <c r="S449" i="2"/>
  <c r="S92" i="2"/>
  <c r="S556" i="2"/>
  <c r="S155" i="2"/>
  <c r="S109" i="2"/>
  <c r="S97" i="2"/>
  <c r="S185" i="2"/>
  <c r="S409" i="2"/>
  <c r="S107" i="2"/>
  <c r="S347" i="2"/>
  <c r="S630" i="2"/>
  <c r="S297" i="2"/>
  <c r="S246" i="2"/>
  <c r="S558" i="2"/>
  <c r="S311" i="2"/>
  <c r="S112" i="2"/>
  <c r="S6" i="2"/>
  <c r="S610" i="2"/>
  <c r="S121" i="2"/>
  <c r="S438" i="2"/>
  <c r="S104" i="2"/>
  <c r="S147" i="2"/>
  <c r="S334" i="2"/>
  <c r="S203" i="2"/>
  <c r="S61" i="2"/>
  <c r="S319" i="2"/>
  <c r="S276" i="2"/>
  <c r="S531" i="2"/>
  <c r="S146" i="2"/>
  <c r="S390" i="2"/>
  <c r="S545" i="2"/>
  <c r="S33" i="2"/>
  <c r="S2" i="2"/>
  <c r="S111" i="2"/>
  <c r="S456" i="2"/>
  <c r="S679" i="2"/>
  <c r="S64" i="2"/>
  <c r="S164" i="2"/>
  <c r="S108" i="2"/>
  <c r="S564" i="2"/>
  <c r="S474" i="2"/>
  <c r="S511" i="2"/>
  <c r="S617" i="2"/>
  <c r="S128" i="2"/>
  <c r="S258" i="2"/>
  <c r="S29" i="2"/>
  <c r="S444" i="2"/>
  <c r="S299" i="2"/>
  <c r="S84" i="2"/>
  <c r="S643" i="2"/>
  <c r="S86" i="2"/>
  <c r="S416" i="2"/>
  <c r="S682" i="2"/>
  <c r="S32" i="2"/>
  <c r="S599" i="2"/>
  <c r="S729" i="2"/>
  <c r="S206" i="2"/>
  <c r="S7" i="2"/>
  <c r="S171" i="2"/>
  <c r="S501" i="2"/>
  <c r="S73" i="2"/>
  <c r="S308" i="2"/>
  <c r="S486" i="2"/>
  <c r="S385" i="2"/>
  <c r="S191" i="2"/>
  <c r="S701" i="2"/>
  <c r="S71" i="2"/>
  <c r="S93" i="2"/>
  <c r="S173" i="2"/>
  <c r="S67" i="2"/>
  <c r="S135" i="2"/>
  <c r="S162" i="2"/>
  <c r="S604" i="2"/>
  <c r="S365" i="2"/>
  <c r="S48" i="2"/>
  <c r="S660" i="2"/>
  <c r="S571" i="2"/>
  <c r="S491" i="2"/>
  <c r="S295" i="2"/>
  <c r="S447" i="2"/>
  <c r="S10" i="2"/>
  <c r="S142" i="2"/>
  <c r="S26" i="2"/>
  <c r="S229" i="2"/>
  <c r="S4" i="2"/>
  <c r="S560" i="2"/>
  <c r="S448" i="2"/>
  <c r="S144" i="2"/>
  <c r="S14" i="2"/>
  <c r="S579" i="2"/>
  <c r="S321" i="2"/>
  <c r="S157" i="2"/>
  <c r="S143" i="2"/>
  <c r="S374" i="2"/>
  <c r="S228" i="2"/>
  <c r="S577" i="2"/>
  <c r="S693" i="2"/>
  <c r="S482" i="2"/>
  <c r="S681" i="2"/>
  <c r="S477" i="2"/>
  <c r="S302" i="2"/>
  <c r="S366" i="2"/>
  <c r="S435" i="2"/>
  <c r="S654" i="2"/>
  <c r="S669" i="2"/>
  <c r="S584" i="2"/>
  <c r="S27" i="2"/>
  <c r="S152" i="2"/>
  <c r="S253" i="2"/>
  <c r="S119" i="2"/>
  <c r="S15" i="2"/>
  <c r="S322" i="2"/>
  <c r="S36" i="2"/>
  <c r="S215" i="2"/>
  <c r="S485" i="2"/>
  <c r="S496" i="2"/>
  <c r="S179" i="2"/>
  <c r="S559" i="2"/>
  <c r="S307" i="2"/>
  <c r="S608" i="2"/>
  <c r="S91" i="2"/>
  <c r="S106" i="2"/>
  <c r="S180" i="2"/>
  <c r="S186" i="2"/>
  <c r="S631" i="2"/>
  <c r="S264" i="2"/>
  <c r="S548" i="2"/>
  <c r="S234" i="2"/>
  <c r="S732" i="2"/>
  <c r="S642" i="2"/>
  <c r="S178" i="2"/>
  <c r="S265" i="2"/>
  <c r="S8" i="2"/>
  <c r="S293" i="2"/>
  <c r="S541" i="2"/>
  <c r="S113" i="2"/>
  <c r="S428" i="2"/>
  <c r="S54" i="2"/>
  <c r="S488" i="2"/>
  <c r="S9" i="2"/>
  <c r="S666" i="2"/>
  <c r="S414" i="2"/>
  <c r="S698" i="2"/>
  <c r="S498" i="2"/>
  <c r="S66" i="2"/>
  <c r="S193" i="2"/>
  <c r="S623" i="2"/>
  <c r="S85" i="2"/>
  <c r="S140" i="2"/>
  <c r="S574" i="2"/>
  <c r="S13" i="2"/>
  <c r="S11" i="2"/>
  <c r="S354" i="2"/>
  <c r="S647" i="2"/>
  <c r="S462" i="2"/>
  <c r="S549" i="2"/>
  <c r="S196" i="2"/>
  <c r="S552" i="2"/>
  <c r="S18" i="2"/>
  <c r="S22" i="2"/>
  <c r="S459" i="2"/>
  <c r="S391" i="2"/>
  <c r="S422" i="2"/>
  <c r="S200" i="2"/>
  <c r="S266" i="2"/>
  <c r="S649" i="2"/>
  <c r="S280" i="2"/>
  <c r="S105" i="2"/>
  <c r="S305" i="2"/>
  <c r="S665" i="2"/>
  <c r="S271" i="2"/>
  <c r="S132" i="2"/>
  <c r="S388" i="2"/>
  <c r="S484" i="2"/>
  <c r="S76" i="2"/>
  <c r="S241" i="2"/>
  <c r="S20" i="2"/>
  <c r="S720" i="2"/>
  <c r="S726" i="2"/>
  <c r="S521" i="2"/>
  <c r="S239" i="2"/>
  <c r="S644" i="2"/>
  <c r="S252" i="2"/>
  <c r="S635" i="2"/>
  <c r="S312" i="2"/>
  <c r="S554" i="2"/>
  <c r="S440" i="2"/>
  <c r="S120" i="2"/>
  <c r="S250" i="2"/>
  <c r="S620" i="2"/>
  <c r="S235" i="2"/>
  <c r="S677" i="2"/>
  <c r="S569" i="2"/>
  <c r="S269" i="2"/>
  <c r="S525" i="2"/>
  <c r="S455" i="2"/>
  <c r="S532" i="2"/>
  <c r="S611" i="2"/>
  <c r="S344" i="2"/>
  <c r="S360" i="2"/>
  <c r="S242" i="2"/>
  <c r="S237" i="2"/>
  <c r="S719" i="2"/>
  <c r="S711" i="2"/>
  <c r="S567" i="2"/>
  <c r="S56" i="2"/>
  <c r="S433" i="2"/>
  <c r="S323" i="2"/>
  <c r="S568" i="2"/>
  <c r="S244" i="2"/>
  <c r="S609" i="2"/>
  <c r="S555" i="2"/>
  <c r="S658" i="2"/>
  <c r="S717" i="2"/>
  <c r="S79" i="2"/>
  <c r="S335" i="2"/>
  <c r="S49" i="2"/>
  <c r="S373" i="2"/>
  <c r="S87" i="2"/>
  <c r="S45" i="2"/>
  <c r="S245" i="2"/>
  <c r="S327" i="2"/>
  <c r="S174" i="2"/>
  <c r="S471" i="2"/>
  <c r="S362" i="2"/>
  <c r="S606" i="2"/>
  <c r="S463" i="2"/>
  <c r="S19" i="2"/>
  <c r="S680" i="2"/>
  <c r="S513" i="2"/>
  <c r="S230" i="2"/>
  <c r="S136" i="2"/>
  <c r="S274" i="2"/>
  <c r="S34" i="2"/>
  <c r="S364" i="2"/>
  <c r="S489" i="2"/>
  <c r="S530" i="2"/>
  <c r="S536" i="2"/>
  <c r="S605" i="2"/>
  <c r="S420" i="2"/>
  <c r="S413" i="2"/>
  <c r="S710" i="2"/>
  <c r="S431" i="2"/>
  <c r="S377" i="2"/>
  <c r="S214" i="2"/>
  <c r="S189" i="2"/>
  <c r="S580" i="2"/>
  <c r="S134" i="2"/>
  <c r="S81" i="2"/>
  <c r="S82" i="2"/>
  <c r="S72" i="2"/>
  <c r="S453" i="2"/>
  <c r="S278" i="2"/>
  <c r="S429" i="2"/>
  <c r="S715" i="2"/>
  <c r="S341" i="2"/>
  <c r="S721" i="2"/>
  <c r="S592" i="2"/>
  <c r="S615" i="2"/>
  <c r="S602" i="2"/>
  <c r="S417" i="2"/>
  <c r="S53" i="2"/>
  <c r="S664" i="2"/>
  <c r="S582" i="2"/>
  <c r="S372" i="2"/>
  <c r="S148" i="2"/>
  <c r="S522" i="2"/>
  <c r="S648" i="2"/>
  <c r="S89" i="2"/>
  <c r="S137" i="2"/>
  <c r="S735" i="2"/>
  <c r="S99" i="2"/>
  <c r="S175" i="2"/>
  <c r="S588" i="2"/>
  <c r="S593" i="2"/>
  <c r="S217" i="2"/>
  <c r="S103" i="2"/>
  <c r="S497" i="2"/>
  <c r="S659" i="2"/>
  <c r="S534" i="2"/>
  <c r="S529" i="2"/>
  <c r="S678" i="2"/>
  <c r="S352" i="2"/>
  <c r="S557" i="2"/>
  <c r="S70" i="2"/>
  <c r="S304" i="2"/>
  <c r="S287" i="2"/>
  <c r="S150" i="2"/>
  <c r="S281" i="2"/>
  <c r="S277" i="2"/>
  <c r="S576" i="2"/>
  <c r="S483" i="2"/>
  <c r="S607" i="2"/>
  <c r="S466" i="2"/>
  <c r="S450" i="2"/>
  <c r="S638" i="2"/>
  <c r="S80" i="2"/>
  <c r="S493" i="2"/>
  <c r="S177" i="2"/>
  <c r="S313" i="2"/>
  <c r="S267" i="2"/>
  <c r="S600" i="2"/>
  <c r="S138" i="2"/>
  <c r="S515" i="2"/>
  <c r="S268" i="2"/>
  <c r="S686" i="2"/>
  <c r="S704" i="2"/>
  <c r="S198" i="2"/>
  <c r="S656" i="2"/>
  <c r="S75" i="2"/>
  <c r="S218" i="2"/>
  <c r="S336" i="2"/>
  <c r="S640" i="2"/>
  <c r="S542" i="2"/>
  <c r="S65" i="2"/>
  <c r="S411" i="2"/>
  <c r="S596" i="2"/>
  <c r="S426" i="2"/>
  <c r="S687" i="2"/>
  <c r="S292" i="2"/>
  <c r="S705" i="2"/>
  <c r="S624" i="2"/>
  <c r="S205" i="2"/>
  <c r="S255" i="2"/>
  <c r="S166" i="2"/>
  <c r="S262" i="2"/>
  <c r="S673" i="2"/>
  <c r="S718" i="2"/>
  <c r="S585" i="2"/>
  <c r="S645" i="2"/>
  <c r="S359" i="2"/>
  <c r="S589" i="2"/>
  <c r="S601" i="2"/>
  <c r="S141" i="2"/>
  <c r="S225" i="2"/>
  <c r="S543" i="2"/>
  <c r="S324" i="2"/>
  <c r="S398" i="2"/>
  <c r="S566" i="2"/>
  <c r="S396" i="2"/>
  <c r="S737" i="2"/>
  <c r="S423" i="2"/>
  <c r="S248" i="2"/>
  <c r="S504" i="2"/>
  <c r="S634" i="2"/>
  <c r="S573" i="2"/>
  <c r="S730" i="2"/>
  <c r="S160" i="2"/>
  <c r="S343" i="2"/>
  <c r="S199" i="2"/>
  <c r="S100" i="2"/>
  <c r="S172" i="2"/>
  <c r="S570" i="2"/>
  <c r="S236" i="2"/>
  <c r="S116" i="2"/>
  <c r="S553" i="2"/>
  <c r="S209" i="2"/>
  <c r="S725" i="2"/>
  <c r="S368" i="2"/>
  <c r="S533" i="2"/>
  <c r="S561" i="2"/>
  <c r="S284" i="2"/>
  <c r="S507" i="2"/>
  <c r="S282" i="2"/>
  <c r="S707" i="2"/>
  <c r="S652" i="2"/>
  <c r="S427" i="2"/>
  <c r="S699" i="2"/>
  <c r="S539" i="2"/>
  <c r="S197" i="2"/>
  <c r="S333" i="2"/>
  <c r="S708" i="2"/>
  <c r="S378" i="2"/>
  <c r="S294" i="2"/>
  <c r="S168" i="2"/>
  <c r="S461" i="2"/>
  <c r="S394" i="2"/>
  <c r="S586" i="2"/>
  <c r="S436" i="2"/>
  <c r="S544" i="2"/>
  <c r="S332" i="2"/>
  <c r="S527" i="2"/>
  <c r="S183" i="2"/>
  <c r="S457" i="2"/>
  <c r="S578" i="2"/>
  <c r="S619" i="2"/>
  <c r="S163" i="2"/>
  <c r="S289" i="2"/>
  <c r="S355" i="2"/>
  <c r="S684" i="2"/>
  <c r="S688" i="2"/>
  <c r="S509" i="2"/>
  <c r="S625" i="2"/>
  <c r="S348" i="2"/>
  <c r="S734" i="2"/>
  <c r="S690" i="2"/>
  <c r="S285" i="2"/>
  <c r="S636" i="2"/>
  <c r="S685" i="2"/>
  <c r="S508" i="2"/>
  <c r="S661" i="2"/>
  <c r="S667" i="2"/>
  <c r="S452" i="2"/>
  <c r="S696" i="2"/>
  <c r="S540" i="2"/>
  <c r="S597" i="2"/>
  <c r="S618" i="2"/>
  <c r="S728" i="2"/>
  <c r="S469" i="2"/>
  <c r="S724" i="2"/>
  <c r="S695" i="2"/>
  <c r="S697" i="2"/>
  <c r="S637" i="2"/>
  <c r="S689" i="2"/>
  <c r="S703" i="2"/>
  <c r="S691" i="2"/>
  <c r="S723" i="2"/>
  <c r="S706" i="2"/>
  <c r="S650" i="2"/>
  <c r="S731" i="2"/>
  <c r="S738" i="2"/>
  <c r="N628" i="2"/>
  <c r="N437" i="2"/>
  <c r="N464" i="2"/>
  <c r="N117" i="2"/>
  <c r="N194" i="2"/>
  <c r="N369" i="2"/>
  <c r="N286" i="2"/>
  <c r="N288" i="2"/>
  <c r="N598" i="2"/>
  <c r="N565" i="2"/>
  <c r="N202" i="2"/>
  <c r="N300" i="2"/>
  <c r="N125" i="2"/>
  <c r="N657" i="2"/>
  <c r="N50" i="2"/>
  <c r="N603" i="2"/>
  <c r="N451" i="2"/>
  <c r="N221" i="2"/>
  <c r="N583" i="2"/>
  <c r="N356" i="2"/>
  <c r="N410" i="2"/>
  <c r="N195" i="2"/>
  <c r="N349" i="2"/>
  <c r="N550" i="2"/>
  <c r="N190" i="2"/>
  <c r="N551" i="2"/>
  <c r="N122" i="2"/>
  <c r="N184" i="2"/>
  <c r="N626" i="2"/>
  <c r="N405" i="2"/>
  <c r="N641" i="2"/>
  <c r="N74" i="2"/>
  <c r="N495" i="2"/>
  <c r="N713" i="2"/>
  <c r="N709" i="2"/>
  <c r="N16" i="2"/>
  <c r="N392" i="2"/>
  <c r="N655" i="2"/>
  <c r="N94" i="2"/>
  <c r="N460" i="2"/>
  <c r="N156" i="2"/>
  <c r="N481" i="2"/>
  <c r="N309" i="2"/>
  <c r="N503" i="2"/>
  <c r="N238" i="2"/>
  <c r="N465" i="2"/>
  <c r="N590" i="2"/>
  <c r="N317" i="2"/>
  <c r="N310" i="2"/>
  <c r="N315" i="2"/>
  <c r="N520" i="2"/>
  <c r="N232" i="2"/>
  <c r="N204" i="2"/>
  <c r="N210" i="2"/>
  <c r="N231" i="2"/>
  <c r="N473" i="2"/>
  <c r="N518" i="2"/>
  <c r="N407" i="2"/>
  <c r="N514" i="2"/>
  <c r="N700" i="2"/>
  <c r="N223" i="2"/>
  <c r="N298" i="2"/>
  <c r="N339" i="2"/>
  <c r="N330" i="2"/>
  <c r="N263" i="2"/>
  <c r="N434" i="2"/>
  <c r="N367" i="2"/>
  <c r="N502" i="2"/>
  <c r="N591" i="2"/>
  <c r="N383" i="2"/>
  <c r="N546" i="2"/>
  <c r="N395" i="2"/>
  <c r="N220" i="2"/>
  <c r="N188" i="2"/>
  <c r="N169" i="2"/>
  <c r="N226" i="2"/>
  <c r="N153" i="2"/>
  <c r="N35" i="2"/>
  <c r="N78" i="2"/>
  <c r="N207" i="2"/>
  <c r="N139" i="2"/>
  <c r="N523" i="2"/>
  <c r="N176" i="2"/>
  <c r="N379" i="2"/>
  <c r="N320" i="2"/>
  <c r="N260" i="2"/>
  <c r="N133" i="2"/>
  <c r="N38" i="2"/>
  <c r="N337" i="2"/>
  <c r="N528" i="2"/>
  <c r="N402" i="2"/>
  <c r="N454" i="2"/>
  <c r="N346" i="2"/>
  <c r="N159" i="2"/>
  <c r="N318" i="2"/>
  <c r="N123" i="2"/>
  <c r="N614" i="2"/>
  <c r="N25" i="2"/>
  <c r="N675" i="2"/>
  <c r="N96" i="2"/>
  <c r="N492" i="2"/>
  <c r="N170" i="2"/>
  <c r="N381" i="2"/>
  <c r="N400" i="2"/>
  <c r="N42" i="2"/>
  <c r="N283" i="2"/>
  <c r="N44" i="2"/>
  <c r="N384" i="2"/>
  <c r="N616" i="2"/>
  <c r="N328" i="2"/>
  <c r="N418" i="2"/>
  <c r="N41" i="2"/>
  <c r="N28" i="2"/>
  <c r="N290" i="2"/>
  <c r="N375" i="2"/>
  <c r="N110" i="2"/>
  <c r="N77" i="2"/>
  <c r="N363" i="2"/>
  <c r="N519" i="2"/>
  <c r="N247" i="2"/>
  <c r="N306" i="2"/>
  <c r="N259" i="2"/>
  <c r="N722" i="2"/>
  <c r="N325" i="2"/>
  <c r="N227" i="2"/>
  <c r="N124" i="2"/>
  <c r="N115" i="2"/>
  <c r="N733" i="2"/>
  <c r="N224" i="2"/>
  <c r="N12" i="2"/>
  <c r="N371" i="2"/>
  <c r="N240" i="2"/>
  <c r="N316" i="2"/>
  <c r="N653" i="2"/>
  <c r="N424" i="2"/>
  <c r="N505" i="2"/>
  <c r="N629" i="2"/>
  <c r="N403" i="2"/>
  <c r="N676" i="2"/>
  <c r="N714" i="2"/>
  <c r="N358" i="2"/>
  <c r="N243" i="2"/>
  <c r="N562" i="2"/>
  <c r="N408" i="2"/>
  <c r="N118" i="2"/>
  <c r="N472" i="2"/>
  <c r="N21" i="2"/>
  <c r="N211" i="2"/>
  <c r="N425" i="2"/>
  <c r="N445" i="2"/>
  <c r="N524" i="2"/>
  <c r="N470" i="2"/>
  <c r="N149" i="2"/>
  <c r="N397" i="2"/>
  <c r="N672" i="2"/>
  <c r="N273" i="2"/>
  <c r="N406" i="2"/>
  <c r="N208" i="2"/>
  <c r="N212" i="2"/>
  <c r="N23" i="2"/>
  <c r="N594" i="2"/>
  <c r="N494" i="2"/>
  <c r="N479" i="2"/>
  <c r="N736" i="2"/>
  <c r="N127" i="2"/>
  <c r="N476" i="2"/>
  <c r="N60" i="2"/>
  <c r="N272" i="2"/>
  <c r="N69" i="2"/>
  <c r="N632" i="2"/>
  <c r="N303" i="2"/>
  <c r="N399" i="2"/>
  <c r="N516" i="2"/>
  <c r="N526" i="2"/>
  <c r="N58" i="2"/>
  <c r="N537" i="2"/>
  <c r="N201" i="2"/>
  <c r="N256" i="2"/>
  <c r="N547" i="2"/>
  <c r="N633" i="2"/>
  <c r="N421" i="2"/>
  <c r="N692" i="2"/>
  <c r="N622" i="2"/>
  <c r="N613" i="2"/>
  <c r="N662" i="2"/>
  <c r="N17" i="2"/>
  <c r="N575" i="2"/>
  <c r="N51" i="2"/>
  <c r="N393" i="2"/>
  <c r="N154" i="2"/>
  <c r="N351" i="2"/>
  <c r="N674" i="2"/>
  <c r="N43" i="2"/>
  <c r="N213" i="2"/>
  <c r="N442" i="2"/>
  <c r="N419" i="2"/>
  <c r="N275" i="2"/>
  <c r="N46" i="2"/>
  <c r="N376" i="2"/>
  <c r="N517" i="2"/>
  <c r="N670" i="2"/>
  <c r="N595" i="2"/>
  <c r="N404" i="2"/>
  <c r="N370" i="2"/>
  <c r="N441" i="2"/>
  <c r="N646" i="2"/>
  <c r="N254" i="2"/>
  <c r="N270" i="2"/>
  <c r="N47" i="2"/>
  <c r="N3" i="2"/>
  <c r="N683" i="2"/>
  <c r="N291" i="2"/>
  <c r="N487" i="2"/>
  <c r="N694" i="2"/>
  <c r="N219" i="2"/>
  <c r="N151" i="2"/>
  <c r="N57" i="2"/>
  <c r="N415" i="2"/>
  <c r="N222" i="2"/>
  <c r="N639" i="2"/>
  <c r="N301" i="2"/>
  <c r="N296" i="2"/>
  <c r="N102" i="2"/>
  <c r="N506" i="2"/>
  <c r="N181" i="2"/>
  <c r="N538" i="2"/>
  <c r="N342" i="2"/>
  <c r="N627" i="2"/>
  <c r="N382" i="2"/>
  <c r="N314" i="2"/>
  <c r="N182" i="2"/>
  <c r="N478" i="2"/>
  <c r="N90" i="2"/>
  <c r="N257" i="2"/>
  <c r="N98" i="2"/>
  <c r="N430" i="2"/>
  <c r="N39" i="2"/>
  <c r="N126" i="2"/>
  <c r="N671" i="2"/>
  <c r="N331" i="2"/>
  <c r="N412" i="2"/>
  <c r="N499" i="2"/>
  <c r="N458" i="2"/>
  <c r="N101" i="2"/>
  <c r="N446" i="2"/>
  <c r="N651" i="2"/>
  <c r="N37" i="2"/>
  <c r="N31" i="2"/>
  <c r="N387" i="2"/>
  <c r="N340" i="2"/>
  <c r="N251" i="2"/>
  <c r="N338" i="2"/>
  <c r="N95" i="2"/>
  <c r="N129" i="2"/>
  <c r="N329" i="2"/>
  <c r="N62" i="2"/>
  <c r="N668" i="2"/>
  <c r="N389" i="2"/>
  <c r="N158" i="2"/>
  <c r="N587" i="2"/>
  <c r="N55" i="2"/>
  <c r="N512" i="2"/>
  <c r="N563" i="2"/>
  <c r="N702" i="2"/>
  <c r="N581" i="2"/>
  <c r="N88" i="2"/>
  <c r="N350" i="2"/>
  <c r="N261" i="2"/>
  <c r="N357" i="2"/>
  <c r="N716" i="2"/>
  <c r="N443" i="2"/>
  <c r="N345" i="2"/>
  <c r="N510" i="2"/>
  <c r="N490" i="2"/>
  <c r="N439" i="2"/>
  <c r="N380" i="2"/>
  <c r="N40" i="2"/>
  <c r="N480" i="2"/>
  <c r="N467" i="2"/>
  <c r="N401" i="2"/>
  <c r="N167" i="2"/>
  <c r="N535" i="2"/>
  <c r="N712" i="2"/>
  <c r="N114" i="2"/>
  <c r="N52" i="2"/>
  <c r="N30" i="2"/>
  <c r="N612" i="2"/>
  <c r="N131" i="2"/>
  <c r="N361" i="2"/>
  <c r="N161" i="2"/>
  <c r="N572" i="2"/>
  <c r="N432" i="2"/>
  <c r="N63" i="2"/>
  <c r="N83" i="2"/>
  <c r="N165" i="2"/>
  <c r="N130" i="2"/>
  <c r="N192" i="2"/>
  <c r="N59" i="2"/>
  <c r="N475" i="2"/>
  <c r="N621" i="2"/>
  <c r="N145" i="2"/>
  <c r="N326" i="2"/>
  <c r="N500" i="2"/>
  <c r="N5" i="2"/>
  <c r="N233" i="2"/>
  <c r="N727" i="2"/>
  <c r="N386" i="2"/>
  <c r="N249" i="2"/>
  <c r="N663" i="2"/>
  <c r="N187" i="2"/>
  <c r="N68" i="2"/>
  <c r="N468" i="2"/>
  <c r="N216" i="2"/>
  <c r="N279" i="2"/>
  <c r="N24" i="2"/>
  <c r="N353" i="2"/>
  <c r="N449" i="2"/>
  <c r="N92" i="2"/>
  <c r="N556" i="2"/>
  <c r="N155" i="2"/>
  <c r="N109" i="2"/>
  <c r="N97" i="2"/>
  <c r="N185" i="2"/>
  <c r="N409" i="2"/>
  <c r="N107" i="2"/>
  <c r="N347" i="2"/>
  <c r="N630" i="2"/>
  <c r="N297" i="2"/>
  <c r="N246" i="2"/>
  <c r="N558" i="2"/>
  <c r="N311" i="2"/>
  <c r="N112" i="2"/>
  <c r="N6" i="2"/>
  <c r="N610" i="2"/>
  <c r="N121" i="2"/>
  <c r="N438" i="2"/>
  <c r="N104" i="2"/>
  <c r="N147" i="2"/>
  <c r="N334" i="2"/>
  <c r="N203" i="2"/>
  <c r="N61" i="2"/>
  <c r="N319" i="2"/>
  <c r="N276" i="2"/>
  <c r="N531" i="2"/>
  <c r="N146" i="2"/>
  <c r="N390" i="2"/>
  <c r="N545" i="2"/>
  <c r="N33" i="2"/>
  <c r="N2" i="2"/>
  <c r="N111" i="2"/>
  <c r="N456" i="2"/>
  <c r="N679" i="2"/>
  <c r="N64" i="2"/>
  <c r="N164" i="2"/>
  <c r="N108" i="2"/>
  <c r="N564" i="2"/>
  <c r="N474" i="2"/>
  <c r="N511" i="2"/>
  <c r="N617" i="2"/>
  <c r="N128" i="2"/>
  <c r="N258" i="2"/>
  <c r="N29" i="2"/>
  <c r="N444" i="2"/>
  <c r="N299" i="2"/>
  <c r="N84" i="2"/>
  <c r="N643" i="2"/>
  <c r="N86" i="2"/>
  <c r="N416" i="2"/>
  <c r="N682" i="2"/>
  <c r="N32" i="2"/>
  <c r="N599" i="2"/>
  <c r="N729" i="2"/>
  <c r="N206" i="2"/>
  <c r="N7" i="2"/>
  <c r="N171" i="2"/>
  <c r="N501" i="2"/>
  <c r="N73" i="2"/>
  <c r="N308" i="2"/>
  <c r="N486" i="2"/>
  <c r="N385" i="2"/>
  <c r="N191" i="2"/>
  <c r="N701" i="2"/>
  <c r="N71" i="2"/>
  <c r="N93" i="2"/>
  <c r="N173" i="2"/>
  <c r="N67" i="2"/>
  <c r="N135" i="2"/>
  <c r="N162" i="2"/>
  <c r="N604" i="2"/>
  <c r="N365" i="2"/>
  <c r="N48" i="2"/>
  <c r="N660" i="2"/>
  <c r="N571" i="2"/>
  <c r="N491" i="2"/>
  <c r="N295" i="2"/>
  <c r="N447" i="2"/>
  <c r="N10" i="2"/>
  <c r="N142" i="2"/>
  <c r="N26" i="2"/>
  <c r="N229" i="2"/>
  <c r="N4" i="2"/>
  <c r="N560" i="2"/>
  <c r="N448" i="2"/>
  <c r="N144" i="2"/>
  <c r="N14" i="2"/>
  <c r="N579" i="2"/>
  <c r="N321" i="2"/>
  <c r="N157" i="2"/>
  <c r="N143" i="2"/>
  <c r="N374" i="2"/>
  <c r="N228" i="2"/>
  <c r="N577" i="2"/>
  <c r="N693" i="2"/>
  <c r="N482" i="2"/>
  <c r="N681" i="2"/>
  <c r="N477" i="2"/>
  <c r="N302" i="2"/>
  <c r="N366" i="2"/>
  <c r="N435" i="2"/>
  <c r="N654" i="2"/>
  <c r="N669" i="2"/>
  <c r="N584" i="2"/>
  <c r="N27" i="2"/>
  <c r="N152" i="2"/>
  <c r="N253" i="2"/>
  <c r="N119" i="2"/>
  <c r="N15" i="2"/>
  <c r="N322" i="2"/>
  <c r="N36" i="2"/>
  <c r="N215" i="2"/>
  <c r="N485" i="2"/>
  <c r="N496" i="2"/>
  <c r="N179" i="2"/>
  <c r="N559" i="2"/>
  <c r="N307" i="2"/>
  <c r="N608" i="2"/>
  <c r="N91" i="2"/>
  <c r="N106" i="2"/>
  <c r="N180" i="2"/>
  <c r="N186" i="2"/>
  <c r="N631" i="2"/>
  <c r="N264" i="2"/>
  <c r="N548" i="2"/>
  <c r="N234" i="2"/>
  <c r="N732" i="2"/>
  <c r="N642" i="2"/>
  <c r="N178" i="2"/>
  <c r="N265" i="2"/>
  <c r="N8" i="2"/>
  <c r="N293" i="2"/>
  <c r="N541" i="2"/>
  <c r="N113" i="2"/>
  <c r="N428" i="2"/>
  <c r="N54" i="2"/>
  <c r="N488" i="2"/>
  <c r="N9" i="2"/>
  <c r="N666" i="2"/>
  <c r="N414" i="2"/>
  <c r="N698" i="2"/>
  <c r="N498" i="2"/>
  <c r="N66" i="2"/>
  <c r="N193" i="2"/>
  <c r="N623" i="2"/>
  <c r="N85" i="2"/>
  <c r="N140" i="2"/>
  <c r="N574" i="2"/>
  <c r="N13" i="2"/>
  <c r="N11" i="2"/>
  <c r="N354" i="2"/>
  <c r="N647" i="2"/>
  <c r="N462" i="2"/>
  <c r="N549" i="2"/>
  <c r="N196" i="2"/>
  <c r="N552" i="2"/>
  <c r="N18" i="2"/>
  <c r="N22" i="2"/>
  <c r="N459" i="2"/>
  <c r="N391" i="2"/>
  <c r="N422" i="2"/>
  <c r="N200" i="2"/>
  <c r="N266" i="2"/>
  <c r="N649" i="2"/>
  <c r="N280" i="2"/>
  <c r="N105" i="2"/>
  <c r="N305" i="2"/>
  <c r="N665" i="2"/>
  <c r="N271" i="2"/>
  <c r="N132" i="2"/>
  <c r="N388" i="2"/>
  <c r="N484" i="2"/>
  <c r="N76" i="2"/>
  <c r="N241" i="2"/>
  <c r="N20" i="2"/>
  <c r="N720" i="2"/>
  <c r="N726" i="2"/>
  <c r="N521" i="2"/>
  <c r="N239" i="2"/>
  <c r="N644" i="2"/>
  <c r="N252" i="2"/>
  <c r="N635" i="2"/>
  <c r="N312" i="2"/>
  <c r="N554" i="2"/>
  <c r="N440" i="2"/>
  <c r="N120" i="2"/>
  <c r="N250" i="2"/>
  <c r="N620" i="2"/>
  <c r="N235" i="2"/>
  <c r="N677" i="2"/>
  <c r="N569" i="2"/>
  <c r="N269" i="2"/>
  <c r="N525" i="2"/>
  <c r="N455" i="2"/>
  <c r="N532" i="2"/>
  <c r="N611" i="2"/>
  <c r="N344" i="2"/>
  <c r="N360" i="2"/>
  <c r="N242" i="2"/>
  <c r="N237" i="2"/>
  <c r="N719" i="2"/>
  <c r="N711" i="2"/>
  <c r="N567" i="2"/>
  <c r="N56" i="2"/>
  <c r="N433" i="2"/>
  <c r="N323" i="2"/>
  <c r="N568" i="2"/>
  <c r="N244" i="2"/>
  <c r="N609" i="2"/>
  <c r="N555" i="2"/>
  <c r="N658" i="2"/>
  <c r="N717" i="2"/>
  <c r="N79" i="2"/>
  <c r="N335" i="2"/>
  <c r="N49" i="2"/>
  <c r="N373" i="2"/>
  <c r="N87" i="2"/>
  <c r="N45" i="2"/>
  <c r="N245" i="2"/>
  <c r="N327" i="2"/>
  <c r="N174" i="2"/>
  <c r="N471" i="2"/>
  <c r="N362" i="2"/>
  <c r="N606" i="2"/>
  <c r="N463" i="2"/>
  <c r="N19" i="2"/>
  <c r="N680" i="2"/>
  <c r="N513" i="2"/>
  <c r="N230" i="2"/>
  <c r="N136" i="2"/>
  <c r="N274" i="2"/>
  <c r="N34" i="2"/>
  <c r="N364" i="2"/>
  <c r="N489" i="2"/>
  <c r="N530" i="2"/>
  <c r="N536" i="2"/>
  <c r="N605" i="2"/>
  <c r="N420" i="2"/>
  <c r="N413" i="2"/>
  <c r="N710" i="2"/>
  <c r="N431" i="2"/>
  <c r="N377" i="2"/>
  <c r="N214" i="2"/>
  <c r="N189" i="2"/>
  <c r="N580" i="2"/>
  <c r="N134" i="2"/>
  <c r="N81" i="2"/>
  <c r="N82" i="2"/>
  <c r="N72" i="2"/>
  <c r="N453" i="2"/>
  <c r="N278" i="2"/>
  <c r="N429" i="2"/>
  <c r="N715" i="2"/>
  <c r="N341" i="2"/>
  <c r="N721" i="2"/>
  <c r="N592" i="2"/>
  <c r="N615" i="2"/>
  <c r="N602" i="2"/>
  <c r="N417" i="2"/>
  <c r="N53" i="2"/>
  <c r="N664" i="2"/>
  <c r="N582" i="2"/>
  <c r="N372" i="2"/>
  <c r="N148" i="2"/>
  <c r="N522" i="2"/>
  <c r="N648" i="2"/>
  <c r="N89" i="2"/>
  <c r="N137" i="2"/>
  <c r="N735" i="2"/>
  <c r="N99" i="2"/>
  <c r="N175" i="2"/>
  <c r="N588" i="2"/>
  <c r="N593" i="2"/>
  <c r="N217" i="2"/>
  <c r="N103" i="2"/>
  <c r="N497" i="2"/>
  <c r="N659" i="2"/>
  <c r="N534" i="2"/>
  <c r="N529" i="2"/>
  <c r="N678" i="2"/>
  <c r="N352" i="2"/>
  <c r="N557" i="2"/>
  <c r="N70" i="2"/>
  <c r="N304" i="2"/>
  <c r="N287" i="2"/>
  <c r="N150" i="2"/>
  <c r="N281" i="2"/>
  <c r="N277" i="2"/>
  <c r="N576" i="2"/>
  <c r="N483" i="2"/>
  <c r="N607" i="2"/>
  <c r="N466" i="2"/>
  <c r="N450" i="2"/>
  <c r="N638" i="2"/>
  <c r="N80" i="2"/>
  <c r="N493" i="2"/>
  <c r="N177" i="2"/>
  <c r="N313" i="2"/>
  <c r="N267" i="2"/>
  <c r="N600" i="2"/>
  <c r="N138" i="2"/>
  <c r="N515" i="2"/>
  <c r="N268" i="2"/>
  <c r="N686" i="2"/>
  <c r="N704" i="2"/>
  <c r="N198" i="2"/>
  <c r="N656" i="2"/>
  <c r="N75" i="2"/>
  <c r="N218" i="2"/>
  <c r="N336" i="2"/>
  <c r="N640" i="2"/>
  <c r="N542" i="2"/>
  <c r="N65" i="2"/>
  <c r="N411" i="2"/>
  <c r="N596" i="2"/>
  <c r="N426" i="2"/>
  <c r="N687" i="2"/>
  <c r="N292" i="2"/>
  <c r="N705" i="2"/>
  <c r="N624" i="2"/>
  <c r="N205" i="2"/>
  <c r="N255" i="2"/>
  <c r="N166" i="2"/>
  <c r="N262" i="2"/>
  <c r="N673" i="2"/>
  <c r="N718" i="2"/>
  <c r="N585" i="2"/>
  <c r="N645" i="2"/>
  <c r="N359" i="2"/>
  <c r="N589" i="2"/>
  <c r="N601" i="2"/>
  <c r="N141" i="2"/>
  <c r="N225" i="2"/>
  <c r="N543" i="2"/>
  <c r="N324" i="2"/>
  <c r="N398" i="2"/>
  <c r="N566" i="2"/>
  <c r="N396" i="2"/>
  <c r="N737" i="2"/>
  <c r="N423" i="2"/>
  <c r="N248" i="2"/>
  <c r="N504" i="2"/>
  <c r="N634" i="2"/>
  <c r="N573" i="2"/>
  <c r="N730" i="2"/>
  <c r="N160" i="2"/>
  <c r="N343" i="2"/>
  <c r="N199" i="2"/>
  <c r="N100" i="2"/>
  <c r="N172" i="2"/>
  <c r="N570" i="2"/>
  <c r="N236" i="2"/>
  <c r="N116" i="2"/>
  <c r="N553" i="2"/>
  <c r="N209" i="2"/>
  <c r="N725" i="2"/>
  <c r="N368" i="2"/>
  <c r="N533" i="2"/>
  <c r="N561" i="2"/>
  <c r="N284" i="2"/>
  <c r="N507" i="2"/>
  <c r="N282" i="2"/>
  <c r="N707" i="2"/>
  <c r="N652" i="2"/>
  <c r="N427" i="2"/>
  <c r="N699" i="2"/>
  <c r="N539" i="2"/>
  <c r="N197" i="2"/>
  <c r="N333" i="2"/>
  <c r="N708" i="2"/>
  <c r="N378" i="2"/>
  <c r="N294" i="2"/>
  <c r="N168" i="2"/>
  <c r="N461" i="2"/>
  <c r="N394" i="2"/>
  <c r="N586" i="2"/>
  <c r="N436" i="2"/>
  <c r="N544" i="2"/>
  <c r="N332" i="2"/>
  <c r="N527" i="2"/>
  <c r="N183" i="2"/>
  <c r="N457" i="2"/>
  <c r="N578" i="2"/>
  <c r="N619" i="2"/>
  <c r="N163" i="2"/>
  <c r="N289" i="2"/>
  <c r="N355" i="2"/>
  <c r="N684" i="2"/>
  <c r="N688" i="2"/>
  <c r="N509" i="2"/>
  <c r="N625" i="2"/>
  <c r="N348" i="2"/>
  <c r="N734" i="2"/>
  <c r="N690" i="2"/>
  <c r="N285" i="2"/>
  <c r="N636" i="2"/>
  <c r="N685" i="2"/>
  <c r="N508" i="2"/>
  <c r="N661" i="2"/>
  <c r="N667" i="2"/>
  <c r="N452" i="2"/>
  <c r="N696" i="2"/>
  <c r="N540" i="2"/>
  <c r="N597" i="2"/>
  <c r="N618" i="2"/>
  <c r="N728" i="2"/>
  <c r="N469" i="2"/>
  <c r="N724" i="2"/>
  <c r="N695" i="2"/>
  <c r="N697" i="2"/>
  <c r="N637" i="2"/>
  <c r="N689" i="2"/>
  <c r="N703" i="2"/>
  <c r="N691" i="2"/>
  <c r="N723" i="2"/>
  <c r="N706" i="2"/>
  <c r="N650" i="2"/>
  <c r="N731" i="2"/>
  <c r="N738" i="2"/>
  <c r="L628" i="2"/>
  <c r="L437" i="2"/>
  <c r="L464" i="2"/>
  <c r="L117" i="2"/>
  <c r="L194" i="2"/>
  <c r="L369" i="2"/>
  <c r="L286" i="2"/>
  <c r="L288" i="2"/>
  <c r="L598" i="2"/>
  <c r="L565" i="2"/>
  <c r="L202" i="2"/>
  <c r="L300" i="2"/>
  <c r="L125" i="2"/>
  <c r="L657" i="2"/>
  <c r="L50" i="2"/>
  <c r="L603" i="2"/>
  <c r="L451" i="2"/>
  <c r="L221" i="2"/>
  <c r="L583" i="2"/>
  <c r="L356" i="2"/>
  <c r="L410" i="2"/>
  <c r="L195" i="2"/>
  <c r="L349" i="2"/>
  <c r="L550" i="2"/>
  <c r="L190" i="2"/>
  <c r="L551" i="2"/>
  <c r="L122" i="2"/>
  <c r="L184" i="2"/>
  <c r="L626" i="2"/>
  <c r="L405" i="2"/>
  <c r="L641" i="2"/>
  <c r="L74" i="2"/>
  <c r="L495" i="2"/>
  <c r="L713" i="2"/>
  <c r="L709" i="2"/>
  <c r="L16" i="2"/>
  <c r="L392" i="2"/>
  <c r="L655" i="2"/>
  <c r="L94" i="2"/>
  <c r="L460" i="2"/>
  <c r="L156" i="2"/>
  <c r="L481" i="2"/>
  <c r="L309" i="2"/>
  <c r="L503" i="2"/>
  <c r="L238" i="2"/>
  <c r="L465" i="2"/>
  <c r="L590" i="2"/>
  <c r="L317" i="2"/>
  <c r="L310" i="2"/>
  <c r="L315" i="2"/>
  <c r="L520" i="2"/>
  <c r="L232" i="2"/>
  <c r="L204" i="2"/>
  <c r="L210" i="2"/>
  <c r="L231" i="2"/>
  <c r="L473" i="2"/>
  <c r="L518" i="2"/>
  <c r="L407" i="2"/>
  <c r="L514" i="2"/>
  <c r="L700" i="2"/>
  <c r="L223" i="2"/>
  <c r="L298" i="2"/>
  <c r="L339" i="2"/>
  <c r="L330" i="2"/>
  <c r="L263" i="2"/>
  <c r="L434" i="2"/>
  <c r="L367" i="2"/>
  <c r="L502" i="2"/>
  <c r="L591" i="2"/>
  <c r="L383" i="2"/>
  <c r="L546" i="2"/>
  <c r="L395" i="2"/>
  <c r="L220" i="2"/>
  <c r="L188" i="2"/>
  <c r="L169" i="2"/>
  <c r="L226" i="2"/>
  <c r="L153" i="2"/>
  <c r="L35" i="2"/>
  <c r="L78" i="2"/>
  <c r="L207" i="2"/>
  <c r="L139" i="2"/>
  <c r="L523" i="2"/>
  <c r="L176" i="2"/>
  <c r="L379" i="2"/>
  <c r="L320" i="2"/>
  <c r="L260" i="2"/>
  <c r="L133" i="2"/>
  <c r="L38" i="2"/>
  <c r="L337" i="2"/>
  <c r="L528" i="2"/>
  <c r="L402" i="2"/>
  <c r="L454" i="2"/>
  <c r="L346" i="2"/>
  <c r="L159" i="2"/>
  <c r="L318" i="2"/>
  <c r="L123" i="2"/>
  <c r="L614" i="2"/>
  <c r="L25" i="2"/>
  <c r="L675" i="2"/>
  <c r="L96" i="2"/>
  <c r="L492" i="2"/>
  <c r="L170" i="2"/>
  <c r="L381" i="2"/>
  <c r="L400" i="2"/>
  <c r="L42" i="2"/>
  <c r="L283" i="2"/>
  <c r="L44" i="2"/>
  <c r="L384" i="2"/>
  <c r="L616" i="2"/>
  <c r="L328" i="2"/>
  <c r="L418" i="2"/>
  <c r="L41" i="2"/>
  <c r="L28" i="2"/>
  <c r="L290" i="2"/>
  <c r="L375" i="2"/>
  <c r="L110" i="2"/>
  <c r="L77" i="2"/>
  <c r="L363" i="2"/>
  <c r="L519" i="2"/>
  <c r="L247" i="2"/>
  <c r="L306" i="2"/>
  <c r="L259" i="2"/>
  <c r="L722" i="2"/>
  <c r="L325" i="2"/>
  <c r="L227" i="2"/>
  <c r="L124" i="2"/>
  <c r="L115" i="2"/>
  <c r="L733" i="2"/>
  <c r="L224" i="2"/>
  <c r="L12" i="2"/>
  <c r="L371" i="2"/>
  <c r="L240" i="2"/>
  <c r="L316" i="2"/>
  <c r="L653" i="2"/>
  <c r="L424" i="2"/>
  <c r="L505" i="2"/>
  <c r="L629" i="2"/>
  <c r="L403" i="2"/>
  <c r="L676" i="2"/>
  <c r="L714" i="2"/>
  <c r="L358" i="2"/>
  <c r="L243" i="2"/>
  <c r="L562" i="2"/>
  <c r="L408" i="2"/>
  <c r="L118" i="2"/>
  <c r="L472" i="2"/>
  <c r="L21" i="2"/>
  <c r="L211" i="2"/>
  <c r="L425" i="2"/>
  <c r="L445" i="2"/>
  <c r="L524" i="2"/>
  <c r="L470" i="2"/>
  <c r="L149" i="2"/>
  <c r="L397" i="2"/>
  <c r="L672" i="2"/>
  <c r="L273" i="2"/>
  <c r="L406" i="2"/>
  <c r="L208" i="2"/>
  <c r="L212" i="2"/>
  <c r="L23" i="2"/>
  <c r="L594" i="2"/>
  <c r="L494" i="2"/>
  <c r="L479" i="2"/>
  <c r="L736" i="2"/>
  <c r="L127" i="2"/>
  <c r="L476" i="2"/>
  <c r="L60" i="2"/>
  <c r="L272" i="2"/>
  <c r="L69" i="2"/>
  <c r="L632" i="2"/>
  <c r="L303" i="2"/>
  <c r="L399" i="2"/>
  <c r="L516" i="2"/>
  <c r="L526" i="2"/>
  <c r="L58" i="2"/>
  <c r="L537" i="2"/>
  <c r="L201" i="2"/>
  <c r="L256" i="2"/>
  <c r="L547" i="2"/>
  <c r="L633" i="2"/>
  <c r="L421" i="2"/>
  <c r="L692" i="2"/>
  <c r="L622" i="2"/>
  <c r="L613" i="2"/>
  <c r="L662" i="2"/>
  <c r="L17" i="2"/>
  <c r="L575" i="2"/>
  <c r="L51" i="2"/>
  <c r="L393" i="2"/>
  <c r="L154" i="2"/>
  <c r="L351" i="2"/>
  <c r="L674" i="2"/>
  <c r="L43" i="2"/>
  <c r="L213" i="2"/>
  <c r="L442" i="2"/>
  <c r="L419" i="2"/>
  <c r="L275" i="2"/>
  <c r="L46" i="2"/>
  <c r="L376" i="2"/>
  <c r="L517" i="2"/>
  <c r="L670" i="2"/>
  <c r="L595" i="2"/>
  <c r="L404" i="2"/>
  <c r="L370" i="2"/>
  <c r="L441" i="2"/>
  <c r="L646" i="2"/>
  <c r="L254" i="2"/>
  <c r="L270" i="2"/>
  <c r="L47" i="2"/>
  <c r="L3" i="2"/>
  <c r="L683" i="2"/>
  <c r="L291" i="2"/>
  <c r="L487" i="2"/>
  <c r="L694" i="2"/>
  <c r="L219" i="2"/>
  <c r="L151" i="2"/>
  <c r="L57" i="2"/>
  <c r="L415" i="2"/>
  <c r="L222" i="2"/>
  <c r="L639" i="2"/>
  <c r="L301" i="2"/>
  <c r="L296" i="2"/>
  <c r="L102" i="2"/>
  <c r="L506" i="2"/>
  <c r="L181" i="2"/>
  <c r="L538" i="2"/>
  <c r="L342" i="2"/>
  <c r="L627" i="2"/>
  <c r="L382" i="2"/>
  <c r="L314" i="2"/>
  <c r="L182" i="2"/>
  <c r="L478" i="2"/>
  <c r="L90" i="2"/>
  <c r="L257" i="2"/>
  <c r="L98" i="2"/>
  <c r="L430" i="2"/>
  <c r="L39" i="2"/>
  <c r="L126" i="2"/>
  <c r="L671" i="2"/>
  <c r="L331" i="2"/>
  <c r="L412" i="2"/>
  <c r="L499" i="2"/>
  <c r="L458" i="2"/>
  <c r="L101" i="2"/>
  <c r="L446" i="2"/>
  <c r="L651" i="2"/>
  <c r="L37" i="2"/>
  <c r="L31" i="2"/>
  <c r="L387" i="2"/>
  <c r="L340" i="2"/>
  <c r="L251" i="2"/>
  <c r="L338" i="2"/>
  <c r="L95" i="2"/>
  <c r="L129" i="2"/>
  <c r="L329" i="2"/>
  <c r="L62" i="2"/>
  <c r="L668" i="2"/>
  <c r="L389" i="2"/>
  <c r="L158" i="2"/>
  <c r="L587" i="2"/>
  <c r="L55" i="2"/>
  <c r="L512" i="2"/>
  <c r="L563" i="2"/>
  <c r="L702" i="2"/>
  <c r="L581" i="2"/>
  <c r="L88" i="2"/>
  <c r="L350" i="2"/>
  <c r="L261" i="2"/>
  <c r="L357" i="2"/>
  <c r="L716" i="2"/>
  <c r="L443" i="2"/>
  <c r="L345" i="2"/>
  <c r="L510" i="2"/>
  <c r="L490" i="2"/>
  <c r="L439" i="2"/>
  <c r="L380" i="2"/>
  <c r="L40" i="2"/>
  <c r="L480" i="2"/>
  <c r="L467" i="2"/>
  <c r="L401" i="2"/>
  <c r="L167" i="2"/>
  <c r="L535" i="2"/>
  <c r="L712" i="2"/>
  <c r="L114" i="2"/>
  <c r="L52" i="2"/>
  <c r="L30" i="2"/>
  <c r="L612" i="2"/>
  <c r="L131" i="2"/>
  <c r="L361" i="2"/>
  <c r="L161" i="2"/>
  <c r="L572" i="2"/>
  <c r="L432" i="2"/>
  <c r="L63" i="2"/>
  <c r="L83" i="2"/>
  <c r="L165" i="2"/>
  <c r="L130" i="2"/>
  <c r="L192" i="2"/>
  <c r="L59" i="2"/>
  <c r="L475" i="2"/>
  <c r="L621" i="2"/>
  <c r="L145" i="2"/>
  <c r="L326" i="2"/>
  <c r="L500" i="2"/>
  <c r="L5" i="2"/>
  <c r="L233" i="2"/>
  <c r="L727" i="2"/>
  <c r="L386" i="2"/>
  <c r="L249" i="2"/>
  <c r="L663" i="2"/>
  <c r="L187" i="2"/>
  <c r="L68" i="2"/>
  <c r="L468" i="2"/>
  <c r="L216" i="2"/>
  <c r="L279" i="2"/>
  <c r="L24" i="2"/>
  <c r="L353" i="2"/>
  <c r="L449" i="2"/>
  <c r="L92" i="2"/>
  <c r="L556" i="2"/>
  <c r="L155" i="2"/>
  <c r="L109" i="2"/>
  <c r="L97" i="2"/>
  <c r="L185" i="2"/>
  <c r="L409" i="2"/>
  <c r="L107" i="2"/>
  <c r="L347" i="2"/>
  <c r="L630" i="2"/>
  <c r="L297" i="2"/>
  <c r="L246" i="2"/>
  <c r="L558" i="2"/>
  <c r="L311" i="2"/>
  <c r="L112" i="2"/>
  <c r="L6" i="2"/>
  <c r="L610" i="2"/>
  <c r="L121" i="2"/>
  <c r="L438" i="2"/>
  <c r="L104" i="2"/>
  <c r="L147" i="2"/>
  <c r="L334" i="2"/>
  <c r="L203" i="2"/>
  <c r="L61" i="2"/>
  <c r="L319" i="2"/>
  <c r="L276" i="2"/>
  <c r="L531" i="2"/>
  <c r="L146" i="2"/>
  <c r="L390" i="2"/>
  <c r="L545" i="2"/>
  <c r="L33" i="2"/>
  <c r="L2" i="2"/>
  <c r="L111" i="2"/>
  <c r="L456" i="2"/>
  <c r="L679" i="2"/>
  <c r="L64" i="2"/>
  <c r="L164" i="2"/>
  <c r="L108" i="2"/>
  <c r="L564" i="2"/>
  <c r="L474" i="2"/>
  <c r="L511" i="2"/>
  <c r="L617" i="2"/>
  <c r="L128" i="2"/>
  <c r="L258" i="2"/>
  <c r="L29" i="2"/>
  <c r="L444" i="2"/>
  <c r="L299" i="2"/>
  <c r="L84" i="2"/>
  <c r="L643" i="2"/>
  <c r="L86" i="2"/>
  <c r="L416" i="2"/>
  <c r="L682" i="2"/>
  <c r="L32" i="2"/>
  <c r="L599" i="2"/>
  <c r="L729" i="2"/>
  <c r="L206" i="2"/>
  <c r="L7" i="2"/>
  <c r="L171" i="2"/>
  <c r="L501" i="2"/>
  <c r="L73" i="2"/>
  <c r="L308" i="2"/>
  <c r="L486" i="2"/>
  <c r="L385" i="2"/>
  <c r="L191" i="2"/>
  <c r="L701" i="2"/>
  <c r="L71" i="2"/>
  <c r="L93" i="2"/>
  <c r="L173" i="2"/>
  <c r="L67" i="2"/>
  <c r="L135" i="2"/>
  <c r="L162" i="2"/>
  <c r="L604" i="2"/>
  <c r="L365" i="2"/>
  <c r="L48" i="2"/>
  <c r="L660" i="2"/>
  <c r="L571" i="2"/>
  <c r="L491" i="2"/>
  <c r="L295" i="2"/>
  <c r="L447" i="2"/>
  <c r="L10" i="2"/>
  <c r="L142" i="2"/>
  <c r="L26" i="2"/>
  <c r="L229" i="2"/>
  <c r="L4" i="2"/>
  <c r="L560" i="2"/>
  <c r="L448" i="2"/>
  <c r="L144" i="2"/>
  <c r="L14" i="2"/>
  <c r="L579" i="2"/>
  <c r="L321" i="2"/>
  <c r="L157" i="2"/>
  <c r="L143" i="2"/>
  <c r="L374" i="2"/>
  <c r="L228" i="2"/>
  <c r="L577" i="2"/>
  <c r="L693" i="2"/>
  <c r="L482" i="2"/>
  <c r="L681" i="2"/>
  <c r="L477" i="2"/>
  <c r="L302" i="2"/>
  <c r="L366" i="2"/>
  <c r="L435" i="2"/>
  <c r="L654" i="2"/>
  <c r="L669" i="2"/>
  <c r="L584" i="2"/>
  <c r="L27" i="2"/>
  <c r="L152" i="2"/>
  <c r="L253" i="2"/>
  <c r="L119" i="2"/>
  <c r="L15" i="2"/>
  <c r="L322" i="2"/>
  <c r="L36" i="2"/>
  <c r="L215" i="2"/>
  <c r="L485" i="2"/>
  <c r="L496" i="2"/>
  <c r="L179" i="2"/>
  <c r="L559" i="2"/>
  <c r="L307" i="2"/>
  <c r="L608" i="2"/>
  <c r="L91" i="2"/>
  <c r="L106" i="2"/>
  <c r="L180" i="2"/>
  <c r="L186" i="2"/>
  <c r="L631" i="2"/>
  <c r="L264" i="2"/>
  <c r="L548" i="2"/>
  <c r="L234" i="2"/>
  <c r="L732" i="2"/>
  <c r="L642" i="2"/>
  <c r="L178" i="2"/>
  <c r="L265" i="2"/>
  <c r="L8" i="2"/>
  <c r="L293" i="2"/>
  <c r="L541" i="2"/>
  <c r="L113" i="2"/>
  <c r="L428" i="2"/>
  <c r="L54" i="2"/>
  <c r="L488" i="2"/>
  <c r="L9" i="2"/>
  <c r="L666" i="2"/>
  <c r="L414" i="2"/>
  <c r="L698" i="2"/>
  <c r="L498" i="2"/>
  <c r="L66" i="2"/>
  <c r="L193" i="2"/>
  <c r="L623" i="2"/>
  <c r="L85" i="2"/>
  <c r="L140" i="2"/>
  <c r="L574" i="2"/>
  <c r="L13" i="2"/>
  <c r="L11" i="2"/>
  <c r="L354" i="2"/>
  <c r="L647" i="2"/>
  <c r="L462" i="2"/>
  <c r="L549" i="2"/>
  <c r="L196" i="2"/>
  <c r="L552" i="2"/>
  <c r="L18" i="2"/>
  <c r="L22" i="2"/>
  <c r="L459" i="2"/>
  <c r="L391" i="2"/>
  <c r="L422" i="2"/>
  <c r="L200" i="2"/>
  <c r="L266" i="2"/>
  <c r="L649" i="2"/>
  <c r="L280" i="2"/>
  <c r="L105" i="2"/>
  <c r="L305" i="2"/>
  <c r="L665" i="2"/>
  <c r="L271" i="2"/>
  <c r="L132" i="2"/>
  <c r="L388" i="2"/>
  <c r="L484" i="2"/>
  <c r="L76" i="2"/>
  <c r="L241" i="2"/>
  <c r="L20" i="2"/>
  <c r="L720" i="2"/>
  <c r="L726" i="2"/>
  <c r="L521" i="2"/>
  <c r="L239" i="2"/>
  <c r="L644" i="2"/>
  <c r="L252" i="2"/>
  <c r="L635" i="2"/>
  <c r="L312" i="2"/>
  <c r="L554" i="2"/>
  <c r="L440" i="2"/>
  <c r="L120" i="2"/>
  <c r="L250" i="2"/>
  <c r="L620" i="2"/>
  <c r="L235" i="2"/>
  <c r="L677" i="2"/>
  <c r="L569" i="2"/>
  <c r="L269" i="2"/>
  <c r="L525" i="2"/>
  <c r="L455" i="2"/>
  <c r="L532" i="2"/>
  <c r="L611" i="2"/>
  <c r="L344" i="2"/>
  <c r="L360" i="2"/>
  <c r="L242" i="2"/>
  <c r="L237" i="2"/>
  <c r="L719" i="2"/>
  <c r="L711" i="2"/>
  <c r="L567" i="2"/>
  <c r="L56" i="2"/>
  <c r="L433" i="2"/>
  <c r="L323" i="2"/>
  <c r="L568" i="2"/>
  <c r="L244" i="2"/>
  <c r="L609" i="2"/>
  <c r="L555" i="2"/>
  <c r="L658" i="2"/>
  <c r="L717" i="2"/>
  <c r="L79" i="2"/>
  <c r="L335" i="2"/>
  <c r="L49" i="2"/>
  <c r="L373" i="2"/>
  <c r="L87" i="2"/>
  <c r="L45" i="2"/>
  <c r="L245" i="2"/>
  <c r="L327" i="2"/>
  <c r="L174" i="2"/>
  <c r="L471" i="2"/>
  <c r="L362" i="2"/>
  <c r="L606" i="2"/>
  <c r="L463" i="2"/>
  <c r="L19" i="2"/>
  <c r="L680" i="2"/>
  <c r="L513" i="2"/>
  <c r="L230" i="2"/>
  <c r="L136" i="2"/>
  <c r="L274" i="2"/>
  <c r="L34" i="2"/>
  <c r="L364" i="2"/>
  <c r="L489" i="2"/>
  <c r="L530" i="2"/>
  <c r="L536" i="2"/>
  <c r="L605" i="2"/>
  <c r="L420" i="2"/>
  <c r="L413" i="2"/>
  <c r="L710" i="2"/>
  <c r="L431" i="2"/>
  <c r="L377" i="2"/>
  <c r="L214" i="2"/>
  <c r="L189" i="2"/>
  <c r="L580" i="2"/>
  <c r="L134" i="2"/>
  <c r="L81" i="2"/>
  <c r="L82" i="2"/>
  <c r="L72" i="2"/>
  <c r="L453" i="2"/>
  <c r="L278" i="2"/>
  <c r="L429" i="2"/>
  <c r="L715" i="2"/>
  <c r="L341" i="2"/>
  <c r="L721" i="2"/>
  <c r="L592" i="2"/>
  <c r="L615" i="2"/>
  <c r="L602" i="2"/>
  <c r="L417" i="2"/>
  <c r="L53" i="2"/>
  <c r="L664" i="2"/>
  <c r="L582" i="2"/>
  <c r="L372" i="2"/>
  <c r="L148" i="2"/>
  <c r="L522" i="2"/>
  <c r="L648" i="2"/>
  <c r="L89" i="2"/>
  <c r="L137" i="2"/>
  <c r="L735" i="2"/>
  <c r="L99" i="2"/>
  <c r="L175" i="2"/>
  <c r="L588" i="2"/>
  <c r="L593" i="2"/>
  <c r="L217" i="2"/>
  <c r="L103" i="2"/>
  <c r="L497" i="2"/>
  <c r="L659" i="2"/>
  <c r="L534" i="2"/>
  <c r="L529" i="2"/>
  <c r="L678" i="2"/>
  <c r="L352" i="2"/>
  <c r="L557" i="2"/>
  <c r="L70" i="2"/>
  <c r="L304" i="2"/>
  <c r="L287" i="2"/>
  <c r="L150" i="2"/>
  <c r="L281" i="2"/>
  <c r="L277" i="2"/>
  <c r="L576" i="2"/>
  <c r="L483" i="2"/>
  <c r="L607" i="2"/>
  <c r="L466" i="2"/>
  <c r="L450" i="2"/>
  <c r="L638" i="2"/>
  <c r="L80" i="2"/>
  <c r="L493" i="2"/>
  <c r="L177" i="2"/>
  <c r="L313" i="2"/>
  <c r="L267" i="2"/>
  <c r="L600" i="2"/>
  <c r="L138" i="2"/>
  <c r="L515" i="2"/>
  <c r="L268" i="2"/>
  <c r="L686" i="2"/>
  <c r="L704" i="2"/>
  <c r="L198" i="2"/>
  <c r="L656" i="2"/>
  <c r="L75" i="2"/>
  <c r="L218" i="2"/>
  <c r="L336" i="2"/>
  <c r="L640" i="2"/>
  <c r="L542" i="2"/>
  <c r="L65" i="2"/>
  <c r="L411" i="2"/>
  <c r="L596" i="2"/>
  <c r="L426" i="2"/>
  <c r="L687" i="2"/>
  <c r="L292" i="2"/>
  <c r="L705" i="2"/>
  <c r="L624" i="2"/>
  <c r="L205" i="2"/>
  <c r="L255" i="2"/>
  <c r="L166" i="2"/>
  <c r="L262" i="2"/>
  <c r="L673" i="2"/>
  <c r="L718" i="2"/>
  <c r="L585" i="2"/>
  <c r="L645" i="2"/>
  <c r="L359" i="2"/>
  <c r="L589" i="2"/>
  <c r="L601" i="2"/>
  <c r="L141" i="2"/>
  <c r="L225" i="2"/>
  <c r="L543" i="2"/>
  <c r="L324" i="2"/>
  <c r="L398" i="2"/>
  <c r="L566" i="2"/>
  <c r="L396" i="2"/>
  <c r="L737" i="2"/>
  <c r="L423" i="2"/>
  <c r="L248" i="2"/>
  <c r="L504" i="2"/>
  <c r="L634" i="2"/>
  <c r="L573" i="2"/>
  <c r="L730" i="2"/>
  <c r="L160" i="2"/>
  <c r="L343" i="2"/>
  <c r="L199" i="2"/>
  <c r="L100" i="2"/>
  <c r="L172" i="2"/>
  <c r="L570" i="2"/>
  <c r="L236" i="2"/>
  <c r="L116" i="2"/>
  <c r="L553" i="2"/>
  <c r="L209" i="2"/>
  <c r="L725" i="2"/>
  <c r="L368" i="2"/>
  <c r="L533" i="2"/>
  <c r="L561" i="2"/>
  <c r="L284" i="2"/>
  <c r="L507" i="2"/>
  <c r="L282" i="2"/>
  <c r="L707" i="2"/>
  <c r="L652" i="2"/>
  <c r="L427" i="2"/>
  <c r="L699" i="2"/>
  <c r="L539" i="2"/>
  <c r="L197" i="2"/>
  <c r="L333" i="2"/>
  <c r="L708" i="2"/>
  <c r="L378" i="2"/>
  <c r="L294" i="2"/>
  <c r="L168" i="2"/>
  <c r="L461" i="2"/>
  <c r="L394" i="2"/>
  <c r="L586" i="2"/>
  <c r="L436" i="2"/>
  <c r="L544" i="2"/>
  <c r="L332" i="2"/>
  <c r="L527" i="2"/>
  <c r="L183" i="2"/>
  <c r="L457" i="2"/>
  <c r="L578" i="2"/>
  <c r="L619" i="2"/>
  <c r="L163" i="2"/>
  <c r="L289" i="2"/>
  <c r="L355" i="2"/>
  <c r="L684" i="2"/>
  <c r="L688" i="2"/>
  <c r="L509" i="2"/>
  <c r="L625" i="2"/>
  <c r="L348" i="2"/>
  <c r="L734" i="2"/>
  <c r="L690" i="2"/>
  <c r="L285" i="2"/>
  <c r="L636" i="2"/>
  <c r="L685" i="2"/>
  <c r="L508" i="2"/>
  <c r="L661" i="2"/>
  <c r="L667" i="2"/>
  <c r="L452" i="2"/>
  <c r="L696" i="2"/>
  <c r="L540" i="2"/>
  <c r="L597" i="2"/>
  <c r="L618" i="2"/>
  <c r="L728" i="2"/>
  <c r="L469" i="2"/>
  <c r="L724" i="2"/>
  <c r="L695" i="2"/>
  <c r="L697" i="2"/>
  <c r="L637" i="2"/>
  <c r="L689" i="2"/>
  <c r="L703" i="2"/>
  <c r="L691" i="2"/>
  <c r="L723" i="2"/>
  <c r="L706" i="2"/>
  <c r="L650" i="2"/>
  <c r="L731" i="2"/>
  <c r="L738" i="2"/>
  <c r="J628" i="2"/>
  <c r="J437" i="2"/>
  <c r="J464" i="2"/>
  <c r="J117" i="2"/>
  <c r="J194" i="2"/>
  <c r="J369" i="2"/>
  <c r="J286" i="2"/>
  <c r="J288" i="2"/>
  <c r="J598" i="2"/>
  <c r="J565" i="2"/>
  <c r="J202" i="2"/>
  <c r="J300" i="2"/>
  <c r="J125" i="2"/>
  <c r="J657" i="2"/>
  <c r="J50" i="2"/>
  <c r="J603" i="2"/>
  <c r="J451" i="2"/>
  <c r="J221" i="2"/>
  <c r="J583" i="2"/>
  <c r="J356" i="2"/>
  <c r="J410" i="2"/>
  <c r="J195" i="2"/>
  <c r="J349" i="2"/>
  <c r="J550" i="2"/>
  <c r="J190" i="2"/>
  <c r="J551" i="2"/>
  <c r="J122" i="2"/>
  <c r="J184" i="2"/>
  <c r="J626" i="2"/>
  <c r="J405" i="2"/>
  <c r="J641" i="2"/>
  <c r="J74" i="2"/>
  <c r="J495" i="2"/>
  <c r="J713" i="2"/>
  <c r="J709" i="2"/>
  <c r="J16" i="2"/>
  <c r="J392" i="2"/>
  <c r="J655" i="2"/>
  <c r="J94" i="2"/>
  <c r="J460" i="2"/>
  <c r="J156" i="2"/>
  <c r="J481" i="2"/>
  <c r="J309" i="2"/>
  <c r="J503" i="2"/>
  <c r="J238" i="2"/>
  <c r="J465" i="2"/>
  <c r="J590" i="2"/>
  <c r="J317" i="2"/>
  <c r="J310" i="2"/>
  <c r="J315" i="2"/>
  <c r="J520" i="2"/>
  <c r="J232" i="2"/>
  <c r="J204" i="2"/>
  <c r="J210" i="2"/>
  <c r="J231" i="2"/>
  <c r="J473" i="2"/>
  <c r="J518" i="2"/>
  <c r="J407" i="2"/>
  <c r="J514" i="2"/>
  <c r="J700" i="2"/>
  <c r="J223" i="2"/>
  <c r="J298" i="2"/>
  <c r="J339" i="2"/>
  <c r="J330" i="2"/>
  <c r="J263" i="2"/>
  <c r="J434" i="2"/>
  <c r="J367" i="2"/>
  <c r="J502" i="2"/>
  <c r="J591" i="2"/>
  <c r="J383" i="2"/>
  <c r="J546" i="2"/>
  <c r="J395" i="2"/>
  <c r="J220" i="2"/>
  <c r="J188" i="2"/>
  <c r="J169" i="2"/>
  <c r="J226" i="2"/>
  <c r="J153" i="2"/>
  <c r="J35" i="2"/>
  <c r="J78" i="2"/>
  <c r="J207" i="2"/>
  <c r="J139" i="2"/>
  <c r="J523" i="2"/>
  <c r="J176" i="2"/>
  <c r="J379" i="2"/>
  <c r="J320" i="2"/>
  <c r="J260" i="2"/>
  <c r="J133" i="2"/>
  <c r="J38" i="2"/>
  <c r="J337" i="2"/>
  <c r="J528" i="2"/>
  <c r="J402" i="2"/>
  <c r="J454" i="2"/>
  <c r="J346" i="2"/>
  <c r="J159" i="2"/>
  <c r="J318" i="2"/>
  <c r="J123" i="2"/>
  <c r="J614" i="2"/>
  <c r="J25" i="2"/>
  <c r="J675" i="2"/>
  <c r="J96" i="2"/>
  <c r="J492" i="2"/>
  <c r="J170" i="2"/>
  <c r="J381" i="2"/>
  <c r="J400" i="2"/>
  <c r="J42" i="2"/>
  <c r="J283" i="2"/>
  <c r="J44" i="2"/>
  <c r="J384" i="2"/>
  <c r="J616" i="2"/>
  <c r="J328" i="2"/>
  <c r="J418" i="2"/>
  <c r="J41" i="2"/>
  <c r="J28" i="2"/>
  <c r="J290" i="2"/>
  <c r="J375" i="2"/>
  <c r="J110" i="2"/>
  <c r="J77" i="2"/>
  <c r="J363" i="2"/>
  <c r="J519" i="2"/>
  <c r="J247" i="2"/>
  <c r="J306" i="2"/>
  <c r="J259" i="2"/>
  <c r="J722" i="2"/>
  <c r="J325" i="2"/>
  <c r="J227" i="2"/>
  <c r="J124" i="2"/>
  <c r="J115" i="2"/>
  <c r="J733" i="2"/>
  <c r="J224" i="2"/>
  <c r="J12" i="2"/>
  <c r="J371" i="2"/>
  <c r="J240" i="2"/>
  <c r="J316" i="2"/>
  <c r="J653" i="2"/>
  <c r="J424" i="2"/>
  <c r="J505" i="2"/>
  <c r="J629" i="2"/>
  <c r="J403" i="2"/>
  <c r="J676" i="2"/>
  <c r="J714" i="2"/>
  <c r="J358" i="2"/>
  <c r="J243" i="2"/>
  <c r="J562" i="2"/>
  <c r="J408" i="2"/>
  <c r="J118" i="2"/>
  <c r="J472" i="2"/>
  <c r="J21" i="2"/>
  <c r="J211" i="2"/>
  <c r="J425" i="2"/>
  <c r="J445" i="2"/>
  <c r="J524" i="2"/>
  <c r="J470" i="2"/>
  <c r="J149" i="2"/>
  <c r="J397" i="2"/>
  <c r="J672" i="2"/>
  <c r="J273" i="2"/>
  <c r="J406" i="2"/>
  <c r="J208" i="2"/>
  <c r="J212" i="2"/>
  <c r="J23" i="2"/>
  <c r="J594" i="2"/>
  <c r="J494" i="2"/>
  <c r="J479" i="2"/>
  <c r="J736" i="2"/>
  <c r="J127" i="2"/>
  <c r="J476" i="2"/>
  <c r="J60" i="2"/>
  <c r="J272" i="2"/>
  <c r="J69" i="2"/>
  <c r="J632" i="2"/>
  <c r="J303" i="2"/>
  <c r="J399" i="2"/>
  <c r="J516" i="2"/>
  <c r="J526" i="2"/>
  <c r="J58" i="2"/>
  <c r="J537" i="2"/>
  <c r="J201" i="2"/>
  <c r="J256" i="2"/>
  <c r="J547" i="2"/>
  <c r="J633" i="2"/>
  <c r="J421" i="2"/>
  <c r="J692" i="2"/>
  <c r="J622" i="2"/>
  <c r="J613" i="2"/>
  <c r="J662" i="2"/>
  <c r="J17" i="2"/>
  <c r="J575" i="2"/>
  <c r="J51" i="2"/>
  <c r="J393" i="2"/>
  <c r="J154" i="2"/>
  <c r="J351" i="2"/>
  <c r="J674" i="2"/>
  <c r="J43" i="2"/>
  <c r="J213" i="2"/>
  <c r="J442" i="2"/>
  <c r="J419" i="2"/>
  <c r="J275" i="2"/>
  <c r="J46" i="2"/>
  <c r="J376" i="2"/>
  <c r="J517" i="2"/>
  <c r="J670" i="2"/>
  <c r="J595" i="2"/>
  <c r="J404" i="2"/>
  <c r="J370" i="2"/>
  <c r="J441" i="2"/>
  <c r="J646" i="2"/>
  <c r="J254" i="2"/>
  <c r="J270" i="2"/>
  <c r="J47" i="2"/>
  <c r="J3" i="2"/>
  <c r="J683" i="2"/>
  <c r="J291" i="2"/>
  <c r="J487" i="2"/>
  <c r="J694" i="2"/>
  <c r="J219" i="2"/>
  <c r="J151" i="2"/>
  <c r="J57" i="2"/>
  <c r="J415" i="2"/>
  <c r="J222" i="2"/>
  <c r="J639" i="2"/>
  <c r="J301" i="2"/>
  <c r="J296" i="2"/>
  <c r="J102" i="2"/>
  <c r="J506" i="2"/>
  <c r="J181" i="2"/>
  <c r="J538" i="2"/>
  <c r="J342" i="2"/>
  <c r="J627" i="2"/>
  <c r="J382" i="2"/>
  <c r="J314" i="2"/>
  <c r="J182" i="2"/>
  <c r="J478" i="2"/>
  <c r="J90" i="2"/>
  <c r="J257" i="2"/>
  <c r="J98" i="2"/>
  <c r="J430" i="2"/>
  <c r="J39" i="2"/>
  <c r="J126" i="2"/>
  <c r="J671" i="2"/>
  <c r="J331" i="2"/>
  <c r="J412" i="2"/>
  <c r="J499" i="2"/>
  <c r="J458" i="2"/>
  <c r="J101" i="2"/>
  <c r="J446" i="2"/>
  <c r="J651" i="2"/>
  <c r="J37" i="2"/>
  <c r="J31" i="2"/>
  <c r="J387" i="2"/>
  <c r="J340" i="2"/>
  <c r="J251" i="2"/>
  <c r="J338" i="2"/>
  <c r="J95" i="2"/>
  <c r="J129" i="2"/>
  <c r="J329" i="2"/>
  <c r="J62" i="2"/>
  <c r="J668" i="2"/>
  <c r="J389" i="2"/>
  <c r="J158" i="2"/>
  <c r="J587" i="2"/>
  <c r="J55" i="2"/>
  <c r="J512" i="2"/>
  <c r="J563" i="2"/>
  <c r="J702" i="2"/>
  <c r="J581" i="2"/>
  <c r="J88" i="2"/>
  <c r="J350" i="2"/>
  <c r="J261" i="2"/>
  <c r="J357" i="2"/>
  <c r="J716" i="2"/>
  <c r="J443" i="2"/>
  <c r="J345" i="2"/>
  <c r="J510" i="2"/>
  <c r="J490" i="2"/>
  <c r="J439" i="2"/>
  <c r="J380" i="2"/>
  <c r="J40" i="2"/>
  <c r="J480" i="2"/>
  <c r="J467" i="2"/>
  <c r="J401" i="2"/>
  <c r="J167" i="2"/>
  <c r="J535" i="2"/>
  <c r="J712" i="2"/>
  <c r="J114" i="2"/>
  <c r="J52" i="2"/>
  <c r="J30" i="2"/>
  <c r="J612" i="2"/>
  <c r="J131" i="2"/>
  <c r="J361" i="2"/>
  <c r="J161" i="2"/>
  <c r="J572" i="2"/>
  <c r="J432" i="2"/>
  <c r="J63" i="2"/>
  <c r="J83" i="2"/>
  <c r="J165" i="2"/>
  <c r="J130" i="2"/>
  <c r="J192" i="2"/>
  <c r="J59" i="2"/>
  <c r="J475" i="2"/>
  <c r="J621" i="2"/>
  <c r="J145" i="2"/>
  <c r="J326" i="2"/>
  <c r="J500" i="2"/>
  <c r="J5" i="2"/>
  <c r="J233" i="2"/>
  <c r="J727" i="2"/>
  <c r="J386" i="2"/>
  <c r="J249" i="2"/>
  <c r="J663" i="2"/>
  <c r="J187" i="2"/>
  <c r="J68" i="2"/>
  <c r="J468" i="2"/>
  <c r="J216" i="2"/>
  <c r="J279" i="2"/>
  <c r="J24" i="2"/>
  <c r="J353" i="2"/>
  <c r="J449" i="2"/>
  <c r="J92" i="2"/>
  <c r="J556" i="2"/>
  <c r="J155" i="2"/>
  <c r="J109" i="2"/>
  <c r="J97" i="2"/>
  <c r="J185" i="2"/>
  <c r="J409" i="2"/>
  <c r="J107" i="2"/>
  <c r="J347" i="2"/>
  <c r="J630" i="2"/>
  <c r="J297" i="2"/>
  <c r="J246" i="2"/>
  <c r="J558" i="2"/>
  <c r="J311" i="2"/>
  <c r="J112" i="2"/>
  <c r="J6" i="2"/>
  <c r="J610" i="2"/>
  <c r="J121" i="2"/>
  <c r="J438" i="2"/>
  <c r="J104" i="2"/>
  <c r="J147" i="2"/>
  <c r="J334" i="2"/>
  <c r="J203" i="2"/>
  <c r="J61" i="2"/>
  <c r="J319" i="2"/>
  <c r="J276" i="2"/>
  <c r="J531" i="2"/>
  <c r="J146" i="2"/>
  <c r="J390" i="2"/>
  <c r="J545" i="2"/>
  <c r="J33" i="2"/>
  <c r="J2" i="2"/>
  <c r="J111" i="2"/>
  <c r="J456" i="2"/>
  <c r="J679" i="2"/>
  <c r="J64" i="2"/>
  <c r="J164" i="2"/>
  <c r="J108" i="2"/>
  <c r="J564" i="2"/>
  <c r="J474" i="2"/>
  <c r="J511" i="2"/>
  <c r="J617" i="2"/>
  <c r="J128" i="2"/>
  <c r="J258" i="2"/>
  <c r="J29" i="2"/>
  <c r="J444" i="2"/>
  <c r="J299" i="2"/>
  <c r="J84" i="2"/>
  <c r="J643" i="2"/>
  <c r="J86" i="2"/>
  <c r="J416" i="2"/>
  <c r="J682" i="2"/>
  <c r="J32" i="2"/>
  <c r="J599" i="2"/>
  <c r="J729" i="2"/>
  <c r="J206" i="2"/>
  <c r="J7" i="2"/>
  <c r="J171" i="2"/>
  <c r="J501" i="2"/>
  <c r="J73" i="2"/>
  <c r="J308" i="2"/>
  <c r="J486" i="2"/>
  <c r="J385" i="2"/>
  <c r="J191" i="2"/>
  <c r="J701" i="2"/>
  <c r="J71" i="2"/>
  <c r="J93" i="2"/>
  <c r="J173" i="2"/>
  <c r="J67" i="2"/>
  <c r="J135" i="2"/>
  <c r="J162" i="2"/>
  <c r="J604" i="2"/>
  <c r="J365" i="2"/>
  <c r="J48" i="2"/>
  <c r="J660" i="2"/>
  <c r="J571" i="2"/>
  <c r="J491" i="2"/>
  <c r="J295" i="2"/>
  <c r="J447" i="2"/>
  <c r="J10" i="2"/>
  <c r="J142" i="2"/>
  <c r="J26" i="2"/>
  <c r="J229" i="2"/>
  <c r="J4" i="2"/>
  <c r="J560" i="2"/>
  <c r="J448" i="2"/>
  <c r="J144" i="2"/>
  <c r="J14" i="2"/>
  <c r="J579" i="2"/>
  <c r="J321" i="2"/>
  <c r="J157" i="2"/>
  <c r="J143" i="2"/>
  <c r="J374" i="2"/>
  <c r="J228" i="2"/>
  <c r="J577" i="2"/>
  <c r="J693" i="2"/>
  <c r="J482" i="2"/>
  <c r="J681" i="2"/>
  <c r="J477" i="2"/>
  <c r="J302" i="2"/>
  <c r="J366" i="2"/>
  <c r="J435" i="2"/>
  <c r="J654" i="2"/>
  <c r="J669" i="2"/>
  <c r="J584" i="2"/>
  <c r="J27" i="2"/>
  <c r="J152" i="2"/>
  <c r="J253" i="2"/>
  <c r="J119" i="2"/>
  <c r="J15" i="2"/>
  <c r="J322" i="2"/>
  <c r="J36" i="2"/>
  <c r="J215" i="2"/>
  <c r="J485" i="2"/>
  <c r="J496" i="2"/>
  <c r="J179" i="2"/>
  <c r="J559" i="2"/>
  <c r="J307" i="2"/>
  <c r="J608" i="2"/>
  <c r="J91" i="2"/>
  <c r="J106" i="2"/>
  <c r="J180" i="2"/>
  <c r="J186" i="2"/>
  <c r="J631" i="2"/>
  <c r="J264" i="2"/>
  <c r="J548" i="2"/>
  <c r="J234" i="2"/>
  <c r="J732" i="2"/>
  <c r="J642" i="2"/>
  <c r="J178" i="2"/>
  <c r="J265" i="2"/>
  <c r="J8" i="2"/>
  <c r="J293" i="2"/>
  <c r="J541" i="2"/>
  <c r="J113" i="2"/>
  <c r="J428" i="2"/>
  <c r="J54" i="2"/>
  <c r="J488" i="2"/>
  <c r="J9" i="2"/>
  <c r="J666" i="2"/>
  <c r="J414" i="2"/>
  <c r="J698" i="2"/>
  <c r="J498" i="2"/>
  <c r="J66" i="2"/>
  <c r="J193" i="2"/>
  <c r="J623" i="2"/>
  <c r="J85" i="2"/>
  <c r="J140" i="2"/>
  <c r="J574" i="2"/>
  <c r="J13" i="2"/>
  <c r="J11" i="2"/>
  <c r="J354" i="2"/>
  <c r="J647" i="2"/>
  <c r="J462" i="2"/>
  <c r="J549" i="2"/>
  <c r="J196" i="2"/>
  <c r="J552" i="2"/>
  <c r="J18" i="2"/>
  <c r="J22" i="2"/>
  <c r="J459" i="2"/>
  <c r="J391" i="2"/>
  <c r="J422" i="2"/>
  <c r="J200" i="2"/>
  <c r="J266" i="2"/>
  <c r="J649" i="2"/>
  <c r="J280" i="2"/>
  <c r="J105" i="2"/>
  <c r="J305" i="2"/>
  <c r="J665" i="2"/>
  <c r="J271" i="2"/>
  <c r="J132" i="2"/>
  <c r="J388" i="2"/>
  <c r="J484" i="2"/>
  <c r="J76" i="2"/>
  <c r="J241" i="2"/>
  <c r="J20" i="2"/>
  <c r="J720" i="2"/>
  <c r="J726" i="2"/>
  <c r="J521" i="2"/>
  <c r="J239" i="2"/>
  <c r="J644" i="2"/>
  <c r="J252" i="2"/>
  <c r="J635" i="2"/>
  <c r="J312" i="2"/>
  <c r="J554" i="2"/>
  <c r="J440" i="2"/>
  <c r="J120" i="2"/>
  <c r="J250" i="2"/>
  <c r="J620" i="2"/>
  <c r="J235" i="2"/>
  <c r="J677" i="2"/>
  <c r="J569" i="2"/>
  <c r="J269" i="2"/>
  <c r="J525" i="2"/>
  <c r="J455" i="2"/>
  <c r="J532" i="2"/>
  <c r="J611" i="2"/>
  <c r="J344" i="2"/>
  <c r="J360" i="2"/>
  <c r="J242" i="2"/>
  <c r="J237" i="2"/>
  <c r="J719" i="2"/>
  <c r="J711" i="2"/>
  <c r="J567" i="2"/>
  <c r="J56" i="2"/>
  <c r="J433" i="2"/>
  <c r="J323" i="2"/>
  <c r="J568" i="2"/>
  <c r="J244" i="2"/>
  <c r="J609" i="2"/>
  <c r="J555" i="2"/>
  <c r="J658" i="2"/>
  <c r="J717" i="2"/>
  <c r="J79" i="2"/>
  <c r="J335" i="2"/>
  <c r="J49" i="2"/>
  <c r="J373" i="2"/>
  <c r="J87" i="2"/>
  <c r="J45" i="2"/>
  <c r="J245" i="2"/>
  <c r="J327" i="2"/>
  <c r="J174" i="2"/>
  <c r="J471" i="2"/>
  <c r="J362" i="2"/>
  <c r="J606" i="2"/>
  <c r="J463" i="2"/>
  <c r="J19" i="2"/>
  <c r="J680" i="2"/>
  <c r="J513" i="2"/>
  <c r="J230" i="2"/>
  <c r="J136" i="2"/>
  <c r="J274" i="2"/>
  <c r="J34" i="2"/>
  <c r="J364" i="2"/>
  <c r="J489" i="2"/>
  <c r="J530" i="2"/>
  <c r="J536" i="2"/>
  <c r="J605" i="2"/>
  <c r="J420" i="2"/>
  <c r="J413" i="2"/>
  <c r="J710" i="2"/>
  <c r="J431" i="2"/>
  <c r="J377" i="2"/>
  <c r="J214" i="2"/>
  <c r="J189" i="2"/>
  <c r="J580" i="2"/>
  <c r="J134" i="2"/>
  <c r="J81" i="2"/>
  <c r="J82" i="2"/>
  <c r="J72" i="2"/>
  <c r="J453" i="2"/>
  <c r="J278" i="2"/>
  <c r="J429" i="2"/>
  <c r="J715" i="2"/>
  <c r="J341" i="2"/>
  <c r="J721" i="2"/>
  <c r="J592" i="2"/>
  <c r="J615" i="2"/>
  <c r="J602" i="2"/>
  <c r="J417" i="2"/>
  <c r="J53" i="2"/>
  <c r="J664" i="2"/>
  <c r="J582" i="2"/>
  <c r="J372" i="2"/>
  <c r="J148" i="2"/>
  <c r="J522" i="2"/>
  <c r="J648" i="2"/>
  <c r="J89" i="2"/>
  <c r="J137" i="2"/>
  <c r="J735" i="2"/>
  <c r="J99" i="2"/>
  <c r="J175" i="2"/>
  <c r="J588" i="2"/>
  <c r="J593" i="2"/>
  <c r="J217" i="2"/>
  <c r="J103" i="2"/>
  <c r="J497" i="2"/>
  <c r="J659" i="2"/>
  <c r="J534" i="2"/>
  <c r="J529" i="2"/>
  <c r="J678" i="2"/>
  <c r="J352" i="2"/>
  <c r="J557" i="2"/>
  <c r="J70" i="2"/>
  <c r="J304" i="2"/>
  <c r="J287" i="2"/>
  <c r="J150" i="2"/>
  <c r="J281" i="2"/>
  <c r="J277" i="2"/>
  <c r="J576" i="2"/>
  <c r="J483" i="2"/>
  <c r="J607" i="2"/>
  <c r="J466" i="2"/>
  <c r="J450" i="2"/>
  <c r="J638" i="2"/>
  <c r="J80" i="2"/>
  <c r="J493" i="2"/>
  <c r="J177" i="2"/>
  <c r="J313" i="2"/>
  <c r="J267" i="2"/>
  <c r="J600" i="2"/>
  <c r="J138" i="2"/>
  <c r="J515" i="2"/>
  <c r="J268" i="2"/>
  <c r="J686" i="2"/>
  <c r="J704" i="2"/>
  <c r="J198" i="2"/>
  <c r="J656" i="2"/>
  <c r="J75" i="2"/>
  <c r="J218" i="2"/>
  <c r="J336" i="2"/>
  <c r="J640" i="2"/>
  <c r="J542" i="2"/>
  <c r="J65" i="2"/>
  <c r="J411" i="2"/>
  <c r="J596" i="2"/>
  <c r="J426" i="2"/>
  <c r="J687" i="2"/>
  <c r="J292" i="2"/>
  <c r="J705" i="2"/>
  <c r="J624" i="2"/>
  <c r="J205" i="2"/>
  <c r="J255" i="2"/>
  <c r="J166" i="2"/>
  <c r="J262" i="2"/>
  <c r="J673" i="2"/>
  <c r="J718" i="2"/>
  <c r="J585" i="2"/>
  <c r="J645" i="2"/>
  <c r="J359" i="2"/>
  <c r="J589" i="2"/>
  <c r="J601" i="2"/>
  <c r="J141" i="2"/>
  <c r="J225" i="2"/>
  <c r="J543" i="2"/>
  <c r="J324" i="2"/>
  <c r="J398" i="2"/>
  <c r="J566" i="2"/>
  <c r="J396" i="2"/>
  <c r="J737" i="2"/>
  <c r="J423" i="2"/>
  <c r="J248" i="2"/>
  <c r="J504" i="2"/>
  <c r="J634" i="2"/>
  <c r="J573" i="2"/>
  <c r="J730" i="2"/>
  <c r="J160" i="2"/>
  <c r="J343" i="2"/>
  <c r="J199" i="2"/>
  <c r="J100" i="2"/>
  <c r="J172" i="2"/>
  <c r="J570" i="2"/>
  <c r="J236" i="2"/>
  <c r="J116" i="2"/>
  <c r="J553" i="2"/>
  <c r="J209" i="2"/>
  <c r="J725" i="2"/>
  <c r="J368" i="2"/>
  <c r="J533" i="2"/>
  <c r="J561" i="2"/>
  <c r="J284" i="2"/>
  <c r="J507" i="2"/>
  <c r="J282" i="2"/>
  <c r="J707" i="2"/>
  <c r="J652" i="2"/>
  <c r="J427" i="2"/>
  <c r="J699" i="2"/>
  <c r="J539" i="2"/>
  <c r="J197" i="2"/>
  <c r="J333" i="2"/>
  <c r="J708" i="2"/>
  <c r="J378" i="2"/>
  <c r="J294" i="2"/>
  <c r="J168" i="2"/>
  <c r="J461" i="2"/>
  <c r="J394" i="2"/>
  <c r="J586" i="2"/>
  <c r="J436" i="2"/>
  <c r="J544" i="2"/>
  <c r="J332" i="2"/>
  <c r="J527" i="2"/>
  <c r="J183" i="2"/>
  <c r="J457" i="2"/>
  <c r="J578" i="2"/>
  <c r="J619" i="2"/>
  <c r="J163" i="2"/>
  <c r="J289" i="2"/>
  <c r="J355" i="2"/>
  <c r="J684" i="2"/>
  <c r="J688" i="2"/>
  <c r="J509" i="2"/>
  <c r="J625" i="2"/>
  <c r="J348" i="2"/>
  <c r="J734" i="2"/>
  <c r="J690" i="2"/>
  <c r="J285" i="2"/>
  <c r="J636" i="2"/>
  <c r="J685" i="2"/>
  <c r="J508" i="2"/>
  <c r="J661" i="2"/>
  <c r="J667" i="2"/>
  <c r="J452" i="2"/>
  <c r="J696" i="2"/>
  <c r="J540" i="2"/>
  <c r="J597" i="2"/>
  <c r="J618" i="2"/>
  <c r="J728" i="2"/>
  <c r="J469" i="2"/>
  <c r="J724" i="2"/>
  <c r="J695" i="2"/>
  <c r="J697" i="2"/>
  <c r="J637" i="2"/>
  <c r="J689" i="2"/>
  <c r="J703" i="2"/>
  <c r="J691" i="2"/>
  <c r="J723" i="2"/>
  <c r="J706" i="2"/>
  <c r="J650" i="2"/>
  <c r="J731" i="2"/>
  <c r="J738" i="2"/>
  <c r="H628" i="2"/>
  <c r="H437" i="2"/>
  <c r="H464" i="2"/>
  <c r="H117" i="2"/>
  <c r="H194" i="2"/>
  <c r="H369" i="2"/>
  <c r="H286" i="2"/>
  <c r="H288" i="2"/>
  <c r="H598" i="2"/>
  <c r="H565" i="2"/>
  <c r="H202" i="2"/>
  <c r="H300" i="2"/>
  <c r="H125" i="2"/>
  <c r="H657" i="2"/>
  <c r="H50" i="2"/>
  <c r="H603" i="2"/>
  <c r="H451" i="2"/>
  <c r="H221" i="2"/>
  <c r="H583" i="2"/>
  <c r="H356" i="2"/>
  <c r="H410" i="2"/>
  <c r="H195" i="2"/>
  <c r="H349" i="2"/>
  <c r="H550" i="2"/>
  <c r="H190" i="2"/>
  <c r="H551" i="2"/>
  <c r="H122" i="2"/>
  <c r="H184" i="2"/>
  <c r="H626" i="2"/>
  <c r="H405" i="2"/>
  <c r="H641" i="2"/>
  <c r="H74" i="2"/>
  <c r="H495" i="2"/>
  <c r="H713" i="2"/>
  <c r="H709" i="2"/>
  <c r="H16" i="2"/>
  <c r="H392" i="2"/>
  <c r="H655" i="2"/>
  <c r="H94" i="2"/>
  <c r="H460" i="2"/>
  <c r="H156" i="2"/>
  <c r="H481" i="2"/>
  <c r="H309" i="2"/>
  <c r="H503" i="2"/>
  <c r="H238" i="2"/>
  <c r="H465" i="2"/>
  <c r="H590" i="2"/>
  <c r="H317" i="2"/>
  <c r="H310" i="2"/>
  <c r="H315" i="2"/>
  <c r="H520" i="2"/>
  <c r="H232" i="2"/>
  <c r="H204" i="2"/>
  <c r="H210" i="2"/>
  <c r="H231" i="2"/>
  <c r="H473" i="2"/>
  <c r="H518" i="2"/>
  <c r="H407" i="2"/>
  <c r="H514" i="2"/>
  <c r="H700" i="2"/>
  <c r="H223" i="2"/>
  <c r="H298" i="2"/>
  <c r="H339" i="2"/>
  <c r="H330" i="2"/>
  <c r="H263" i="2"/>
  <c r="H434" i="2"/>
  <c r="H367" i="2"/>
  <c r="H502" i="2"/>
  <c r="H591" i="2"/>
  <c r="H383" i="2"/>
  <c r="H546" i="2"/>
  <c r="H395" i="2"/>
  <c r="H220" i="2"/>
  <c r="H188" i="2"/>
  <c r="H169" i="2"/>
  <c r="H226" i="2"/>
  <c r="H153" i="2"/>
  <c r="H35" i="2"/>
  <c r="H78" i="2"/>
  <c r="H207" i="2"/>
  <c r="H139" i="2"/>
  <c r="H523" i="2"/>
  <c r="H176" i="2"/>
  <c r="H379" i="2"/>
  <c r="H320" i="2"/>
  <c r="H260" i="2"/>
  <c r="H133" i="2"/>
  <c r="H38" i="2"/>
  <c r="H337" i="2"/>
  <c r="H528" i="2"/>
  <c r="H402" i="2"/>
  <c r="H454" i="2"/>
  <c r="H346" i="2"/>
  <c r="H159" i="2"/>
  <c r="H318" i="2"/>
  <c r="H123" i="2"/>
  <c r="H614" i="2"/>
  <c r="H25" i="2"/>
  <c r="H675" i="2"/>
  <c r="H96" i="2"/>
  <c r="H492" i="2"/>
  <c r="H170" i="2"/>
  <c r="H381" i="2"/>
  <c r="H400" i="2"/>
  <c r="H42" i="2"/>
  <c r="H283" i="2"/>
  <c r="H44" i="2"/>
  <c r="H384" i="2"/>
  <c r="H616" i="2"/>
  <c r="H328" i="2"/>
  <c r="H418" i="2"/>
  <c r="H41" i="2"/>
  <c r="H28" i="2"/>
  <c r="H290" i="2"/>
  <c r="H375" i="2"/>
  <c r="H110" i="2"/>
  <c r="H77" i="2"/>
  <c r="H363" i="2"/>
  <c r="H519" i="2"/>
  <c r="H247" i="2"/>
  <c r="H306" i="2"/>
  <c r="H259" i="2"/>
  <c r="H722" i="2"/>
  <c r="H325" i="2"/>
  <c r="H227" i="2"/>
  <c r="H124" i="2"/>
  <c r="H115" i="2"/>
  <c r="H733" i="2"/>
  <c r="H224" i="2"/>
  <c r="H12" i="2"/>
  <c r="H371" i="2"/>
  <c r="H240" i="2"/>
  <c r="H316" i="2"/>
  <c r="H653" i="2"/>
  <c r="H424" i="2"/>
  <c r="H505" i="2"/>
  <c r="H629" i="2"/>
  <c r="H403" i="2"/>
  <c r="H676" i="2"/>
  <c r="H714" i="2"/>
  <c r="H358" i="2"/>
  <c r="H243" i="2"/>
  <c r="H562" i="2"/>
  <c r="H408" i="2"/>
  <c r="H118" i="2"/>
  <c r="H472" i="2"/>
  <c r="H21" i="2"/>
  <c r="H211" i="2"/>
  <c r="H425" i="2"/>
  <c r="H445" i="2"/>
  <c r="H524" i="2"/>
  <c r="H470" i="2"/>
  <c r="H149" i="2"/>
  <c r="H397" i="2"/>
  <c r="H672" i="2"/>
  <c r="H273" i="2"/>
  <c r="H406" i="2"/>
  <c r="H208" i="2"/>
  <c r="H212" i="2"/>
  <c r="H23" i="2"/>
  <c r="H594" i="2"/>
  <c r="H494" i="2"/>
  <c r="H479" i="2"/>
  <c r="H736" i="2"/>
  <c r="H127" i="2"/>
  <c r="H476" i="2"/>
  <c r="H60" i="2"/>
  <c r="H272" i="2"/>
  <c r="H69" i="2"/>
  <c r="H632" i="2"/>
  <c r="H303" i="2"/>
  <c r="H399" i="2"/>
  <c r="H516" i="2"/>
  <c r="H526" i="2"/>
  <c r="H58" i="2"/>
  <c r="H537" i="2"/>
  <c r="H201" i="2"/>
  <c r="H256" i="2"/>
  <c r="H547" i="2"/>
  <c r="H633" i="2"/>
  <c r="H421" i="2"/>
  <c r="H692" i="2"/>
  <c r="H622" i="2"/>
  <c r="H613" i="2"/>
  <c r="H662" i="2"/>
  <c r="H17" i="2"/>
  <c r="H575" i="2"/>
  <c r="H51" i="2"/>
  <c r="H393" i="2"/>
  <c r="H154" i="2"/>
  <c r="H351" i="2"/>
  <c r="H674" i="2"/>
  <c r="H43" i="2"/>
  <c r="H213" i="2"/>
  <c r="H442" i="2"/>
  <c r="H419" i="2"/>
  <c r="H275" i="2"/>
  <c r="H46" i="2"/>
  <c r="H376" i="2"/>
  <c r="H517" i="2"/>
  <c r="H670" i="2"/>
  <c r="H595" i="2"/>
  <c r="H404" i="2"/>
  <c r="H370" i="2"/>
  <c r="H441" i="2"/>
  <c r="H646" i="2"/>
  <c r="H254" i="2"/>
  <c r="H270" i="2"/>
  <c r="H47" i="2"/>
  <c r="H3" i="2"/>
  <c r="H683" i="2"/>
  <c r="H291" i="2"/>
  <c r="H487" i="2"/>
  <c r="H694" i="2"/>
  <c r="H219" i="2"/>
  <c r="H151" i="2"/>
  <c r="H57" i="2"/>
  <c r="H415" i="2"/>
  <c r="H222" i="2"/>
  <c r="H639" i="2"/>
  <c r="H301" i="2"/>
  <c r="H296" i="2"/>
  <c r="H102" i="2"/>
  <c r="H506" i="2"/>
  <c r="H181" i="2"/>
  <c r="H538" i="2"/>
  <c r="H342" i="2"/>
  <c r="H627" i="2"/>
  <c r="H382" i="2"/>
  <c r="H314" i="2"/>
  <c r="H182" i="2"/>
  <c r="H478" i="2"/>
  <c r="H90" i="2"/>
  <c r="H257" i="2"/>
  <c r="H98" i="2"/>
  <c r="H430" i="2"/>
  <c r="H39" i="2"/>
  <c r="H126" i="2"/>
  <c r="H671" i="2"/>
  <c r="H331" i="2"/>
  <c r="H412" i="2"/>
  <c r="H499" i="2"/>
  <c r="H458" i="2"/>
  <c r="H101" i="2"/>
  <c r="H446" i="2"/>
  <c r="H651" i="2"/>
  <c r="H37" i="2"/>
  <c r="H31" i="2"/>
  <c r="H387" i="2"/>
  <c r="H340" i="2"/>
  <c r="H251" i="2"/>
  <c r="H338" i="2"/>
  <c r="H95" i="2"/>
  <c r="H129" i="2"/>
  <c r="H329" i="2"/>
  <c r="H62" i="2"/>
  <c r="H668" i="2"/>
  <c r="H389" i="2"/>
  <c r="H158" i="2"/>
  <c r="H587" i="2"/>
  <c r="H55" i="2"/>
  <c r="H512" i="2"/>
  <c r="H563" i="2"/>
  <c r="H702" i="2"/>
  <c r="H581" i="2"/>
  <c r="H88" i="2"/>
  <c r="H350" i="2"/>
  <c r="H261" i="2"/>
  <c r="H357" i="2"/>
  <c r="H716" i="2"/>
  <c r="H443" i="2"/>
  <c r="H345" i="2"/>
  <c r="H510" i="2"/>
  <c r="H490" i="2"/>
  <c r="H439" i="2"/>
  <c r="H380" i="2"/>
  <c r="H40" i="2"/>
  <c r="H480" i="2"/>
  <c r="H467" i="2"/>
  <c r="H401" i="2"/>
  <c r="H167" i="2"/>
  <c r="H535" i="2"/>
  <c r="H712" i="2"/>
  <c r="H114" i="2"/>
  <c r="H52" i="2"/>
  <c r="H30" i="2"/>
  <c r="H612" i="2"/>
  <c r="H131" i="2"/>
  <c r="H361" i="2"/>
  <c r="H161" i="2"/>
  <c r="H572" i="2"/>
  <c r="H432" i="2"/>
  <c r="H63" i="2"/>
  <c r="H83" i="2"/>
  <c r="H165" i="2"/>
  <c r="H130" i="2"/>
  <c r="H192" i="2"/>
  <c r="H59" i="2"/>
  <c r="H475" i="2"/>
  <c r="H621" i="2"/>
  <c r="H145" i="2"/>
  <c r="H326" i="2"/>
  <c r="H500" i="2"/>
  <c r="H5" i="2"/>
  <c r="H233" i="2"/>
  <c r="H727" i="2"/>
  <c r="H386" i="2"/>
  <c r="H249" i="2"/>
  <c r="H663" i="2"/>
  <c r="H187" i="2"/>
  <c r="H68" i="2"/>
  <c r="H468" i="2"/>
  <c r="H216" i="2"/>
  <c r="H279" i="2"/>
  <c r="H24" i="2"/>
  <c r="H353" i="2"/>
  <c r="H449" i="2"/>
  <c r="H92" i="2"/>
  <c r="H556" i="2"/>
  <c r="H155" i="2"/>
  <c r="H109" i="2"/>
  <c r="H97" i="2"/>
  <c r="H185" i="2"/>
  <c r="H409" i="2"/>
  <c r="H107" i="2"/>
  <c r="H347" i="2"/>
  <c r="H630" i="2"/>
  <c r="H297" i="2"/>
  <c r="H246" i="2"/>
  <c r="H558" i="2"/>
  <c r="H311" i="2"/>
  <c r="H112" i="2"/>
  <c r="H6" i="2"/>
  <c r="H610" i="2"/>
  <c r="H121" i="2"/>
  <c r="H438" i="2"/>
  <c r="H104" i="2"/>
  <c r="H147" i="2"/>
  <c r="H334" i="2"/>
  <c r="H203" i="2"/>
  <c r="H61" i="2"/>
  <c r="H319" i="2"/>
  <c r="H276" i="2"/>
  <c r="H531" i="2"/>
  <c r="H146" i="2"/>
  <c r="H390" i="2"/>
  <c r="H545" i="2"/>
  <c r="H33" i="2"/>
  <c r="H2" i="2"/>
  <c r="H111" i="2"/>
  <c r="H456" i="2"/>
  <c r="H679" i="2"/>
  <c r="H64" i="2"/>
  <c r="H164" i="2"/>
  <c r="H108" i="2"/>
  <c r="H564" i="2"/>
  <c r="H474" i="2"/>
  <c r="H511" i="2"/>
  <c r="H617" i="2"/>
  <c r="H128" i="2"/>
  <c r="H258" i="2"/>
  <c r="H29" i="2"/>
  <c r="H444" i="2"/>
  <c r="H299" i="2"/>
  <c r="H84" i="2"/>
  <c r="H643" i="2"/>
  <c r="H86" i="2"/>
  <c r="H416" i="2"/>
  <c r="H682" i="2"/>
  <c r="H32" i="2"/>
  <c r="H599" i="2"/>
  <c r="H729" i="2"/>
  <c r="H206" i="2"/>
  <c r="H7" i="2"/>
  <c r="H171" i="2"/>
  <c r="H501" i="2"/>
  <c r="H73" i="2"/>
  <c r="H308" i="2"/>
  <c r="H486" i="2"/>
  <c r="H385" i="2"/>
  <c r="H191" i="2"/>
  <c r="H701" i="2"/>
  <c r="H71" i="2"/>
  <c r="H93" i="2"/>
  <c r="H173" i="2"/>
  <c r="H67" i="2"/>
  <c r="H135" i="2"/>
  <c r="H162" i="2"/>
  <c r="H604" i="2"/>
  <c r="H365" i="2"/>
  <c r="H48" i="2"/>
  <c r="H660" i="2"/>
  <c r="H571" i="2"/>
  <c r="H491" i="2"/>
  <c r="H295" i="2"/>
  <c r="H447" i="2"/>
  <c r="H10" i="2"/>
  <c r="H142" i="2"/>
  <c r="H26" i="2"/>
  <c r="H229" i="2"/>
  <c r="H4" i="2"/>
  <c r="H560" i="2"/>
  <c r="H448" i="2"/>
  <c r="H144" i="2"/>
  <c r="H14" i="2"/>
  <c r="H579" i="2"/>
  <c r="H321" i="2"/>
  <c r="H157" i="2"/>
  <c r="H143" i="2"/>
  <c r="H374" i="2"/>
  <c r="H228" i="2"/>
  <c r="H577" i="2"/>
  <c r="H693" i="2"/>
  <c r="H482" i="2"/>
  <c r="H681" i="2"/>
  <c r="H477" i="2"/>
  <c r="H302" i="2"/>
  <c r="H366" i="2"/>
  <c r="H435" i="2"/>
  <c r="H654" i="2"/>
  <c r="H669" i="2"/>
  <c r="H584" i="2"/>
  <c r="H27" i="2"/>
  <c r="H152" i="2"/>
  <c r="H253" i="2"/>
  <c r="H119" i="2"/>
  <c r="H15" i="2"/>
  <c r="H322" i="2"/>
  <c r="H36" i="2"/>
  <c r="H215" i="2"/>
  <c r="H485" i="2"/>
  <c r="H496" i="2"/>
  <c r="H179" i="2"/>
  <c r="H559" i="2"/>
  <c r="H307" i="2"/>
  <c r="H608" i="2"/>
  <c r="H91" i="2"/>
  <c r="H106" i="2"/>
  <c r="H180" i="2"/>
  <c r="H186" i="2"/>
  <c r="H631" i="2"/>
  <c r="H264" i="2"/>
  <c r="H548" i="2"/>
  <c r="H234" i="2"/>
  <c r="H732" i="2"/>
  <c r="H642" i="2"/>
  <c r="H178" i="2"/>
  <c r="H265" i="2"/>
  <c r="H8" i="2"/>
  <c r="H293" i="2"/>
  <c r="H541" i="2"/>
  <c r="H113" i="2"/>
  <c r="H428" i="2"/>
  <c r="H54" i="2"/>
  <c r="H488" i="2"/>
  <c r="H9" i="2"/>
  <c r="H666" i="2"/>
  <c r="H414" i="2"/>
  <c r="H698" i="2"/>
  <c r="H498" i="2"/>
  <c r="H66" i="2"/>
  <c r="H193" i="2"/>
  <c r="H623" i="2"/>
  <c r="H85" i="2"/>
  <c r="H140" i="2"/>
  <c r="H574" i="2"/>
  <c r="H13" i="2"/>
  <c r="H11" i="2"/>
  <c r="H354" i="2"/>
  <c r="H647" i="2"/>
  <c r="H462" i="2"/>
  <c r="H549" i="2"/>
  <c r="H196" i="2"/>
  <c r="H552" i="2"/>
  <c r="H18" i="2"/>
  <c r="H22" i="2"/>
  <c r="H459" i="2"/>
  <c r="H391" i="2"/>
  <c r="H422" i="2"/>
  <c r="H200" i="2"/>
  <c r="H266" i="2"/>
  <c r="H649" i="2"/>
  <c r="H280" i="2"/>
  <c r="H105" i="2"/>
  <c r="H305" i="2"/>
  <c r="H665" i="2"/>
  <c r="H271" i="2"/>
  <c r="H132" i="2"/>
  <c r="H388" i="2"/>
  <c r="H484" i="2"/>
  <c r="H76" i="2"/>
  <c r="H241" i="2"/>
  <c r="H20" i="2"/>
  <c r="H720" i="2"/>
  <c r="H726" i="2"/>
  <c r="H521" i="2"/>
  <c r="H239" i="2"/>
  <c r="H644" i="2"/>
  <c r="H252" i="2"/>
  <c r="H635" i="2"/>
  <c r="H312" i="2"/>
  <c r="H554" i="2"/>
  <c r="H440" i="2"/>
  <c r="H120" i="2"/>
  <c r="H250" i="2"/>
  <c r="H620" i="2"/>
  <c r="H235" i="2"/>
  <c r="H677" i="2"/>
  <c r="H569" i="2"/>
  <c r="H269" i="2"/>
  <c r="H525" i="2"/>
  <c r="H455" i="2"/>
  <c r="H532" i="2"/>
  <c r="H611" i="2"/>
  <c r="H344" i="2"/>
  <c r="H360" i="2"/>
  <c r="H242" i="2"/>
  <c r="H237" i="2"/>
  <c r="H719" i="2"/>
  <c r="H711" i="2"/>
  <c r="H567" i="2"/>
  <c r="H56" i="2"/>
  <c r="H433" i="2"/>
  <c r="H323" i="2"/>
  <c r="H568" i="2"/>
  <c r="H244" i="2"/>
  <c r="H609" i="2"/>
  <c r="H555" i="2"/>
  <c r="H658" i="2"/>
  <c r="H717" i="2"/>
  <c r="H79" i="2"/>
  <c r="H335" i="2"/>
  <c r="H49" i="2"/>
  <c r="H373" i="2"/>
  <c r="H87" i="2"/>
  <c r="H45" i="2"/>
  <c r="H245" i="2"/>
  <c r="H327" i="2"/>
  <c r="H174" i="2"/>
  <c r="H471" i="2"/>
  <c r="H362" i="2"/>
  <c r="H606" i="2"/>
  <c r="H463" i="2"/>
  <c r="H19" i="2"/>
  <c r="H680" i="2"/>
  <c r="H513" i="2"/>
  <c r="H230" i="2"/>
  <c r="H136" i="2"/>
  <c r="H274" i="2"/>
  <c r="H34" i="2"/>
  <c r="H364" i="2"/>
  <c r="H489" i="2"/>
  <c r="H530" i="2"/>
  <c r="H536" i="2"/>
  <c r="H605" i="2"/>
  <c r="H420" i="2"/>
  <c r="H413" i="2"/>
  <c r="H710" i="2"/>
  <c r="H431" i="2"/>
  <c r="H377" i="2"/>
  <c r="H214" i="2"/>
  <c r="H189" i="2"/>
  <c r="H580" i="2"/>
  <c r="H134" i="2"/>
  <c r="H81" i="2"/>
  <c r="H82" i="2"/>
  <c r="H72" i="2"/>
  <c r="H453" i="2"/>
  <c r="H278" i="2"/>
  <c r="H429" i="2"/>
  <c r="H715" i="2"/>
  <c r="H341" i="2"/>
  <c r="H721" i="2"/>
  <c r="H592" i="2"/>
  <c r="H615" i="2"/>
  <c r="H602" i="2"/>
  <c r="H417" i="2"/>
  <c r="H53" i="2"/>
  <c r="H664" i="2"/>
  <c r="H582" i="2"/>
  <c r="H372" i="2"/>
  <c r="H148" i="2"/>
  <c r="H522" i="2"/>
  <c r="H648" i="2"/>
  <c r="H89" i="2"/>
  <c r="H137" i="2"/>
  <c r="H735" i="2"/>
  <c r="H99" i="2"/>
  <c r="H175" i="2"/>
  <c r="H588" i="2"/>
  <c r="H593" i="2"/>
  <c r="H217" i="2"/>
  <c r="H103" i="2"/>
  <c r="H497" i="2"/>
  <c r="H659" i="2"/>
  <c r="H534" i="2"/>
  <c r="H529" i="2"/>
  <c r="H678" i="2"/>
  <c r="H352" i="2"/>
  <c r="H557" i="2"/>
  <c r="H70" i="2"/>
  <c r="H304" i="2"/>
  <c r="H287" i="2"/>
  <c r="H150" i="2"/>
  <c r="H281" i="2"/>
  <c r="H277" i="2"/>
  <c r="H576" i="2"/>
  <c r="H483" i="2"/>
  <c r="H607" i="2"/>
  <c r="H466" i="2"/>
  <c r="H450" i="2"/>
  <c r="H638" i="2"/>
  <c r="H80" i="2"/>
  <c r="H493" i="2"/>
  <c r="H177" i="2"/>
  <c r="H313" i="2"/>
  <c r="H267" i="2"/>
  <c r="H600" i="2"/>
  <c r="H138" i="2"/>
  <c r="H515" i="2"/>
  <c r="H268" i="2"/>
  <c r="H686" i="2"/>
  <c r="H704" i="2"/>
  <c r="H198" i="2"/>
  <c r="H656" i="2"/>
  <c r="H75" i="2"/>
  <c r="H218" i="2"/>
  <c r="H336" i="2"/>
  <c r="H640" i="2"/>
  <c r="H542" i="2"/>
  <c r="H65" i="2"/>
  <c r="H411" i="2"/>
  <c r="H596" i="2"/>
  <c r="H426" i="2"/>
  <c r="H687" i="2"/>
  <c r="H292" i="2"/>
  <c r="H705" i="2"/>
  <c r="H624" i="2"/>
  <c r="H205" i="2"/>
  <c r="H255" i="2"/>
  <c r="H166" i="2"/>
  <c r="H262" i="2"/>
  <c r="H673" i="2"/>
  <c r="H718" i="2"/>
  <c r="H585" i="2"/>
  <c r="H645" i="2"/>
  <c r="H359" i="2"/>
  <c r="H589" i="2"/>
  <c r="H601" i="2"/>
  <c r="H141" i="2"/>
  <c r="H225" i="2"/>
  <c r="H543" i="2"/>
  <c r="H324" i="2"/>
  <c r="H398" i="2"/>
  <c r="H566" i="2"/>
  <c r="H396" i="2"/>
  <c r="H737" i="2"/>
  <c r="H423" i="2"/>
  <c r="H248" i="2"/>
  <c r="H504" i="2"/>
  <c r="H634" i="2"/>
  <c r="H573" i="2"/>
  <c r="H730" i="2"/>
  <c r="H160" i="2"/>
  <c r="H343" i="2"/>
  <c r="H199" i="2"/>
  <c r="H100" i="2"/>
  <c r="H172" i="2"/>
  <c r="H570" i="2"/>
  <c r="H236" i="2"/>
  <c r="H116" i="2"/>
  <c r="H553" i="2"/>
  <c r="H209" i="2"/>
  <c r="H725" i="2"/>
  <c r="H368" i="2"/>
  <c r="H533" i="2"/>
  <c r="H561" i="2"/>
  <c r="H284" i="2"/>
  <c r="H507" i="2"/>
  <c r="H282" i="2"/>
  <c r="H707" i="2"/>
  <c r="H652" i="2"/>
  <c r="H427" i="2"/>
  <c r="H699" i="2"/>
  <c r="H539" i="2"/>
  <c r="H197" i="2"/>
  <c r="H333" i="2"/>
  <c r="H708" i="2"/>
  <c r="H378" i="2"/>
  <c r="H294" i="2"/>
  <c r="H168" i="2"/>
  <c r="H461" i="2"/>
  <c r="H394" i="2"/>
  <c r="H586" i="2"/>
  <c r="H436" i="2"/>
  <c r="H544" i="2"/>
  <c r="H332" i="2"/>
  <c r="H527" i="2"/>
  <c r="H183" i="2"/>
  <c r="H457" i="2"/>
  <c r="H578" i="2"/>
  <c r="H619" i="2"/>
  <c r="H163" i="2"/>
  <c r="H289" i="2"/>
  <c r="H355" i="2"/>
  <c r="H684" i="2"/>
  <c r="H688" i="2"/>
  <c r="H509" i="2"/>
  <c r="H625" i="2"/>
  <c r="H348" i="2"/>
  <c r="H734" i="2"/>
  <c r="H690" i="2"/>
  <c r="H285" i="2"/>
  <c r="H636" i="2"/>
  <c r="H685" i="2"/>
  <c r="H508" i="2"/>
  <c r="H661" i="2"/>
  <c r="H667" i="2"/>
  <c r="H452" i="2"/>
  <c r="H696" i="2"/>
  <c r="H540" i="2"/>
  <c r="H597" i="2"/>
  <c r="H618" i="2"/>
  <c r="H728" i="2"/>
  <c r="H469" i="2"/>
  <c r="H724" i="2"/>
  <c r="H695" i="2"/>
  <c r="H697" i="2"/>
  <c r="H637" i="2"/>
  <c r="H689" i="2"/>
  <c r="H703" i="2"/>
  <c r="H691" i="2"/>
  <c r="H723" i="2"/>
  <c r="H706" i="2"/>
  <c r="H650" i="2"/>
  <c r="H731" i="2"/>
  <c r="H738" i="2"/>
  <c r="G13" i="3" l="1"/>
  <c r="Q13" i="3"/>
  <c r="R13" i="3"/>
  <c r="S13" i="3"/>
  <c r="E13" i="3"/>
  <c r="F13" i="3"/>
  <c r="L13" i="3"/>
  <c r="J125" i="3"/>
  <c r="M94" i="3"/>
  <c r="N94" i="3"/>
  <c r="P49" i="3"/>
  <c r="O13" i="3"/>
  <c r="I126" i="3"/>
  <c r="V125" i="3"/>
  <c r="G125" i="3"/>
  <c r="N124" i="3"/>
  <c r="N97" i="3"/>
  <c r="E121" i="3"/>
  <c r="O96" i="3"/>
  <c r="Q118" i="3"/>
  <c r="O117" i="3"/>
  <c r="H116" i="3"/>
  <c r="N116" i="3"/>
  <c r="E116" i="3"/>
  <c r="S116" i="3"/>
  <c r="F116" i="3"/>
  <c r="T116" i="3"/>
  <c r="M49" i="3"/>
  <c r="S93" i="3"/>
  <c r="R78" i="3"/>
  <c r="I74" i="3"/>
  <c r="L74" i="3"/>
  <c r="M74" i="3"/>
  <c r="C74" i="3"/>
  <c r="Q74" i="3"/>
  <c r="D74" i="3"/>
  <c r="R74" i="3"/>
  <c r="G12" i="3"/>
  <c r="Q104" i="3"/>
  <c r="N47" i="3"/>
  <c r="T47" i="3"/>
  <c r="F103" i="3"/>
  <c r="I86" i="3"/>
  <c r="C67" i="3"/>
  <c r="Q67" i="3"/>
  <c r="R67" i="3"/>
  <c r="S67" i="3"/>
  <c r="J67" i="3"/>
  <c r="K67" i="3"/>
  <c r="D13" i="3"/>
  <c r="V35" i="3"/>
  <c r="E65" i="3"/>
  <c r="M65" i="3"/>
  <c r="C65" i="3"/>
  <c r="P65" i="3"/>
  <c r="D65" i="3"/>
  <c r="R65" i="3"/>
  <c r="F65" i="3"/>
  <c r="S65" i="3"/>
  <c r="G65" i="3"/>
  <c r="T65" i="3"/>
  <c r="J65" i="3"/>
  <c r="K65" i="3"/>
  <c r="L65" i="3"/>
  <c r="J59" i="3"/>
  <c r="K59" i="3"/>
  <c r="N59" i="3"/>
  <c r="Q59" i="3"/>
  <c r="S59" i="3"/>
  <c r="T59" i="3"/>
  <c r="V59" i="3"/>
  <c r="E59" i="3"/>
  <c r="G59" i="3"/>
  <c r="H59" i="3"/>
  <c r="E71" i="3"/>
  <c r="Q71" i="3"/>
  <c r="D71" i="3"/>
  <c r="K71" i="3"/>
  <c r="P71" i="3"/>
  <c r="T117" i="3"/>
  <c r="J110" i="3"/>
  <c r="D110" i="3"/>
  <c r="Q110" i="3"/>
  <c r="I110" i="3"/>
  <c r="K110" i="3"/>
  <c r="D126" i="3"/>
  <c r="U125" i="3"/>
  <c r="F125" i="3"/>
  <c r="M97" i="3"/>
  <c r="M122" i="3"/>
  <c r="K122" i="3"/>
  <c r="T122" i="3"/>
  <c r="U122" i="3"/>
  <c r="C112" i="3"/>
  <c r="D112" i="3"/>
  <c r="V112" i="3"/>
  <c r="K112" i="3"/>
  <c r="M112" i="3"/>
  <c r="N96" i="3"/>
  <c r="N117" i="3"/>
  <c r="I48" i="3"/>
  <c r="P48" i="3"/>
  <c r="H48" i="3"/>
  <c r="J48" i="3"/>
  <c r="O93" i="3"/>
  <c r="O78" i="3"/>
  <c r="O110" i="3"/>
  <c r="G84" i="3"/>
  <c r="E84" i="3"/>
  <c r="F84" i="3"/>
  <c r="N84" i="3"/>
  <c r="O84" i="3"/>
  <c r="P104" i="3"/>
  <c r="E103" i="3"/>
  <c r="K42" i="3"/>
  <c r="N42" i="3"/>
  <c r="O42" i="3"/>
  <c r="P42" i="3"/>
  <c r="C42" i="3"/>
  <c r="V42" i="3"/>
  <c r="D42" i="3"/>
  <c r="C13" i="3"/>
  <c r="N35" i="3"/>
  <c r="S71" i="3"/>
  <c r="D16" i="3"/>
  <c r="P16" i="3"/>
  <c r="Q16" i="3"/>
  <c r="V16" i="3"/>
  <c r="C125" i="3"/>
  <c r="F97" i="3"/>
  <c r="H121" i="3"/>
  <c r="O121" i="3"/>
  <c r="F121" i="3"/>
  <c r="T121" i="3"/>
  <c r="G121" i="3"/>
  <c r="U121" i="3"/>
  <c r="F49" i="3"/>
  <c r="T49" i="3"/>
  <c r="G49" i="3"/>
  <c r="H49" i="3"/>
  <c r="M110" i="3"/>
  <c r="J12" i="3"/>
  <c r="I12" i="3"/>
  <c r="M12" i="3"/>
  <c r="S12" i="3"/>
  <c r="T12" i="3"/>
  <c r="K104" i="3"/>
  <c r="R36" i="3"/>
  <c r="K22" i="3"/>
  <c r="N22" i="3"/>
  <c r="Q22" i="3"/>
  <c r="T22" i="3"/>
  <c r="V22" i="3"/>
  <c r="E22" i="3"/>
  <c r="H22" i="3"/>
  <c r="J22" i="3"/>
  <c r="P125" i="3"/>
  <c r="V124" i="3"/>
  <c r="H124" i="3"/>
  <c r="L113" i="3"/>
  <c r="S113" i="3"/>
  <c r="T113" i="3"/>
  <c r="Q121" i="3"/>
  <c r="R112" i="3"/>
  <c r="K118" i="3"/>
  <c r="T94" i="3"/>
  <c r="O48" i="3"/>
  <c r="N114" i="3"/>
  <c r="T99" i="3"/>
  <c r="G78" i="3"/>
  <c r="C92" i="3"/>
  <c r="J92" i="3"/>
  <c r="R92" i="3"/>
  <c r="V92" i="3"/>
  <c r="H110" i="3"/>
  <c r="R84" i="3"/>
  <c r="P108" i="3"/>
  <c r="I104" i="3"/>
  <c r="L89" i="3"/>
  <c r="N89" i="3"/>
  <c r="O89" i="3"/>
  <c r="J86" i="3"/>
  <c r="V86" i="3"/>
  <c r="K86" i="3"/>
  <c r="L86" i="3"/>
  <c r="D86" i="3"/>
  <c r="P86" i="3"/>
  <c r="E86" i="3"/>
  <c r="Q86" i="3"/>
  <c r="P36" i="3"/>
  <c r="L117" i="3"/>
  <c r="S117" i="3"/>
  <c r="C117" i="3"/>
  <c r="G117" i="3"/>
  <c r="N98" i="3"/>
  <c r="O125" i="3"/>
  <c r="T124" i="3"/>
  <c r="Q122" i="3"/>
  <c r="P121" i="3"/>
  <c r="Q112" i="3"/>
  <c r="E120" i="3"/>
  <c r="P120" i="3"/>
  <c r="G120" i="3"/>
  <c r="U120" i="3"/>
  <c r="H120" i="3"/>
  <c r="V120" i="3"/>
  <c r="J118" i="3"/>
  <c r="P94" i="3"/>
  <c r="L116" i="3"/>
  <c r="V115" i="3"/>
  <c r="N48" i="3"/>
  <c r="M114" i="3"/>
  <c r="P99" i="3"/>
  <c r="E78" i="3"/>
  <c r="G110" i="3"/>
  <c r="Q84" i="3"/>
  <c r="N74" i="3"/>
  <c r="N105" i="3"/>
  <c r="R105" i="3"/>
  <c r="N108" i="3"/>
  <c r="H104" i="3"/>
  <c r="V85" i="3"/>
  <c r="U42" i="3"/>
  <c r="T86" i="3"/>
  <c r="V67" i="3"/>
  <c r="L36" i="3"/>
  <c r="V65" i="3"/>
  <c r="P60" i="3"/>
  <c r="C60" i="3"/>
  <c r="T60" i="3"/>
  <c r="D60" i="3"/>
  <c r="U60" i="3"/>
  <c r="F60" i="3"/>
  <c r="H60" i="3"/>
  <c r="I60" i="3"/>
  <c r="L60" i="3"/>
  <c r="N60" i="3"/>
  <c r="O60" i="3"/>
  <c r="G96" i="3"/>
  <c r="C96" i="3"/>
  <c r="Q96" i="3"/>
  <c r="V96" i="3"/>
  <c r="L93" i="3"/>
  <c r="C93" i="3"/>
  <c r="G93" i="3"/>
  <c r="J104" i="3"/>
  <c r="L35" i="3"/>
  <c r="U35" i="3"/>
  <c r="E35" i="3"/>
  <c r="H35" i="3"/>
  <c r="I35" i="3"/>
  <c r="P35" i="3"/>
  <c r="Q35" i="3"/>
  <c r="T35" i="3"/>
  <c r="N125" i="3"/>
  <c r="P122" i="3"/>
  <c r="N121" i="3"/>
  <c r="P112" i="3"/>
  <c r="N95" i="3"/>
  <c r="O94" i="3"/>
  <c r="E115" i="3"/>
  <c r="N115" i="3"/>
  <c r="F115" i="3"/>
  <c r="S115" i="3"/>
  <c r="G115" i="3"/>
  <c r="T115" i="3"/>
  <c r="G88" i="3"/>
  <c r="N88" i="3"/>
  <c r="M48" i="3"/>
  <c r="F110" i="3"/>
  <c r="P84" i="3"/>
  <c r="K74" i="3"/>
  <c r="U12" i="3"/>
  <c r="T42" i="3"/>
  <c r="S86" i="3"/>
  <c r="P67" i="3"/>
  <c r="F73" i="3"/>
  <c r="Q73" i="3"/>
  <c r="D73" i="3"/>
  <c r="E73" i="3"/>
  <c r="K73" i="3"/>
  <c r="H36" i="3"/>
  <c r="U65" i="3"/>
  <c r="G103" i="3"/>
  <c r="O103" i="3"/>
  <c r="P103" i="3"/>
  <c r="Q103" i="3"/>
  <c r="C103" i="3"/>
  <c r="D103" i="3"/>
  <c r="C7" i="3"/>
  <c r="L7" i="3"/>
  <c r="M99" i="3"/>
  <c r="N99" i="3"/>
  <c r="M104" i="3"/>
  <c r="L104" i="3"/>
  <c r="N104" i="3"/>
  <c r="C104" i="3"/>
  <c r="S104" i="3"/>
  <c r="D104" i="3"/>
  <c r="T104" i="3"/>
  <c r="U13" i="3"/>
  <c r="U126" i="3"/>
  <c r="K125" i="3"/>
  <c r="I124" i="3"/>
  <c r="C124" i="3"/>
  <c r="N122" i="3"/>
  <c r="L121" i="3"/>
  <c r="J112" i="3"/>
  <c r="I118" i="3"/>
  <c r="O118" i="3"/>
  <c r="G118" i="3"/>
  <c r="V118" i="3"/>
  <c r="H118" i="3"/>
  <c r="V117" i="3"/>
  <c r="D94" i="3"/>
  <c r="S49" i="3"/>
  <c r="J114" i="3"/>
  <c r="U114" i="3"/>
  <c r="K114" i="3"/>
  <c r="L114" i="3"/>
  <c r="F78" i="3"/>
  <c r="I78" i="3"/>
  <c r="P78" i="3"/>
  <c r="Q78" i="3"/>
  <c r="T110" i="3"/>
  <c r="C110" i="3"/>
  <c r="O12" i="3"/>
  <c r="G108" i="3"/>
  <c r="I108" i="3"/>
  <c r="J108" i="3"/>
  <c r="U108" i="3"/>
  <c r="V108" i="3"/>
  <c r="M85" i="3"/>
  <c r="N85" i="3"/>
  <c r="P85" i="3"/>
  <c r="R103" i="3"/>
  <c r="P13" i="3"/>
  <c r="N65" i="3"/>
  <c r="D4" i="3"/>
  <c r="P4" i="3"/>
  <c r="Q4" i="3"/>
  <c r="S103" i="3"/>
  <c r="P126" i="3"/>
  <c r="T97" i="3"/>
  <c r="V104" i="3"/>
  <c r="N103" i="3"/>
  <c r="I72" i="3"/>
  <c r="F72" i="3"/>
  <c r="H72" i="3"/>
  <c r="L72" i="3"/>
  <c r="M72" i="3"/>
  <c r="N72" i="3"/>
  <c r="O72" i="3"/>
  <c r="P72" i="3"/>
  <c r="Q72" i="3"/>
  <c r="C72" i="3"/>
  <c r="T72" i="3"/>
  <c r="D72" i="3"/>
  <c r="V72" i="3"/>
  <c r="E72" i="3"/>
  <c r="J121" i="3"/>
  <c r="I36" i="3"/>
  <c r="D36" i="3"/>
  <c r="S36" i="3"/>
  <c r="E36" i="3"/>
  <c r="T36" i="3"/>
  <c r="F36" i="3"/>
  <c r="V36" i="3"/>
  <c r="M36" i="3"/>
  <c r="N36" i="3"/>
  <c r="O36" i="3"/>
  <c r="N126" i="3"/>
  <c r="I125" i="3"/>
  <c r="O124" i="3"/>
  <c r="R97" i="3"/>
  <c r="M113" i="3"/>
  <c r="E122" i="3"/>
  <c r="I121" i="3"/>
  <c r="F112" i="3"/>
  <c r="F102" i="3"/>
  <c r="U102" i="3"/>
  <c r="S118" i="3"/>
  <c r="P117" i="3"/>
  <c r="V116" i="3"/>
  <c r="C116" i="3"/>
  <c r="O115" i="3"/>
  <c r="N49" i="3"/>
  <c r="E48" i="3"/>
  <c r="K83" i="3"/>
  <c r="N83" i="3"/>
  <c r="S78" i="3"/>
  <c r="P92" i="3"/>
  <c r="R110" i="3"/>
  <c r="N61" i="3"/>
  <c r="D84" i="3"/>
  <c r="E74" i="3"/>
  <c r="H12" i="3"/>
  <c r="U104" i="3"/>
  <c r="G29" i="3"/>
  <c r="S29" i="3"/>
  <c r="H29" i="3"/>
  <c r="T29" i="3"/>
  <c r="L29" i="3"/>
  <c r="M29" i="3"/>
  <c r="H47" i="3"/>
  <c r="L103" i="3"/>
  <c r="H42" i="3"/>
  <c r="M86" i="3"/>
  <c r="G67" i="3"/>
  <c r="N13" i="3"/>
  <c r="L55" i="3"/>
  <c r="N55" i="3"/>
  <c r="C55" i="3"/>
  <c r="Q55" i="3"/>
  <c r="D55" i="3"/>
  <c r="R55" i="3"/>
  <c r="F55" i="3"/>
  <c r="S55" i="3"/>
  <c r="J55" i="3"/>
  <c r="K55" i="3"/>
  <c r="M55" i="3"/>
  <c r="H65" i="3"/>
  <c r="T23" i="3"/>
  <c r="H23" i="3"/>
  <c r="Q63" i="3"/>
  <c r="I76" i="3"/>
  <c r="J81" i="3"/>
  <c r="T109" i="3"/>
  <c r="H109" i="3"/>
  <c r="V80" i="3"/>
  <c r="I80" i="3"/>
  <c r="I62" i="3"/>
  <c r="V32" i="3"/>
  <c r="G32" i="3"/>
  <c r="K19" i="3"/>
  <c r="M40" i="3"/>
  <c r="J27" i="3"/>
  <c r="T18" i="3"/>
  <c r="M28" i="3"/>
  <c r="I82" i="3"/>
  <c r="K9" i="3"/>
  <c r="S23" i="3"/>
  <c r="G23" i="3"/>
  <c r="P63" i="3"/>
  <c r="F76" i="3"/>
  <c r="H81" i="3"/>
  <c r="S109" i="3"/>
  <c r="G109" i="3"/>
  <c r="U80" i="3"/>
  <c r="H80" i="3"/>
  <c r="V57" i="3"/>
  <c r="G57" i="3"/>
  <c r="G62" i="3"/>
  <c r="N11" i="3"/>
  <c r="C46" i="3"/>
  <c r="G30" i="3"/>
  <c r="U32" i="3"/>
  <c r="F32" i="3"/>
  <c r="I19" i="3"/>
  <c r="N34" i="3"/>
  <c r="K40" i="3"/>
  <c r="V27" i="3"/>
  <c r="I27" i="3"/>
  <c r="M26" i="3"/>
  <c r="O15" i="3"/>
  <c r="O52" i="3"/>
  <c r="N18" i="3"/>
  <c r="U5" i="3"/>
  <c r="K28" i="3"/>
  <c r="Q91" i="3"/>
  <c r="S70" i="3"/>
  <c r="V82" i="3"/>
  <c r="H82" i="3"/>
  <c r="S75" i="3"/>
  <c r="H9" i="3"/>
  <c r="T79" i="3"/>
  <c r="I87" i="3"/>
  <c r="V37" i="3"/>
  <c r="R23" i="3"/>
  <c r="F23" i="3"/>
  <c r="N63" i="3"/>
  <c r="E76" i="3"/>
  <c r="G81" i="3"/>
  <c r="R109" i="3"/>
  <c r="F109" i="3"/>
  <c r="T80" i="3"/>
  <c r="G80" i="3"/>
  <c r="U57" i="3"/>
  <c r="F57" i="3"/>
  <c r="V62" i="3"/>
  <c r="F62" i="3"/>
  <c r="I11" i="3"/>
  <c r="S32" i="3"/>
  <c r="D32" i="3"/>
  <c r="H19" i="3"/>
  <c r="M34" i="3"/>
  <c r="J40" i="3"/>
  <c r="U27" i="3"/>
  <c r="G27" i="3"/>
  <c r="L26" i="3"/>
  <c r="N15" i="3"/>
  <c r="N52" i="3"/>
  <c r="L18" i="3"/>
  <c r="E28" i="3"/>
  <c r="E27" i="3"/>
  <c r="U28" i="3"/>
  <c r="T76" i="3"/>
  <c r="S81" i="3"/>
  <c r="C81" i="3"/>
  <c r="O109" i="3"/>
  <c r="C109" i="3"/>
  <c r="P80" i="3"/>
  <c r="C80" i="3"/>
  <c r="R62" i="3"/>
  <c r="V8" i="3"/>
  <c r="O32" i="3"/>
  <c r="T19" i="3"/>
  <c r="C19" i="3"/>
  <c r="I34" i="3"/>
  <c r="R106" i="3"/>
  <c r="Q27" i="3"/>
  <c r="D27" i="3"/>
  <c r="G26" i="3"/>
  <c r="H15" i="3"/>
  <c r="H52" i="3"/>
  <c r="N5" i="3"/>
  <c r="T28" i="3"/>
  <c r="R9" i="3"/>
  <c r="D9" i="3"/>
  <c r="I63" i="3"/>
  <c r="R76" i="3"/>
  <c r="P62" i="3"/>
  <c r="N32" i="3"/>
  <c r="P27" i="3"/>
  <c r="C27" i="3"/>
  <c r="F26" i="3"/>
  <c r="F15" i="3"/>
  <c r="S28" i="3"/>
  <c r="K70" i="3"/>
  <c r="M75" i="3"/>
  <c r="Q9" i="3"/>
  <c r="C9" i="3"/>
  <c r="M23" i="3"/>
  <c r="V63" i="3"/>
  <c r="H63" i="3"/>
  <c r="Q76" i="3"/>
  <c r="P81" i="3"/>
  <c r="M109" i="3"/>
  <c r="N80" i="3"/>
  <c r="O62" i="3"/>
  <c r="S8" i="3"/>
  <c r="M32" i="3"/>
  <c r="Q19" i="3"/>
  <c r="R28" i="3"/>
  <c r="U63" i="3"/>
  <c r="G63" i="3"/>
  <c r="N76" i="3"/>
  <c r="M80" i="3"/>
  <c r="M57" i="3"/>
  <c r="N62" i="3"/>
  <c r="Q8" i="3"/>
  <c r="L30" i="3"/>
  <c r="U3" i="3"/>
  <c r="L32" i="3"/>
  <c r="O19" i="3"/>
  <c r="U34" i="3"/>
  <c r="D34" i="3"/>
  <c r="L106" i="3"/>
  <c r="N27" i="3"/>
  <c r="Q69" i="3"/>
  <c r="S26" i="3"/>
  <c r="C26" i="3"/>
  <c r="C15" i="3"/>
  <c r="T52" i="3"/>
  <c r="D52" i="3"/>
  <c r="C5" i="3"/>
  <c r="Q28" i="3"/>
  <c r="K32" i="3"/>
  <c r="M27" i="3"/>
  <c r="C52" i="3"/>
  <c r="P28" i="3"/>
  <c r="M19" i="3"/>
  <c r="V40" i="3"/>
  <c r="O28" i="3"/>
  <c r="K76" i="3"/>
  <c r="J62" i="3"/>
  <c r="I32" i="3"/>
  <c r="L19" i="3"/>
  <c r="N40" i="3"/>
  <c r="K27" i="3"/>
  <c r="Q52" i="3"/>
  <c r="U18" i="3"/>
  <c r="E41" i="3"/>
  <c r="N28" i="3"/>
  <c r="Q126" i="3"/>
  <c r="E126" i="3"/>
  <c r="R98" i="3"/>
  <c r="F98" i="3"/>
  <c r="U97" i="3"/>
  <c r="I97" i="3"/>
  <c r="V123" i="3"/>
  <c r="J123" i="3"/>
  <c r="K113" i="3"/>
  <c r="L122" i="3"/>
  <c r="O66" i="3"/>
  <c r="C66" i="3"/>
  <c r="Q102" i="3"/>
  <c r="E102" i="3"/>
  <c r="R96" i="3"/>
  <c r="F96" i="3"/>
  <c r="U101" i="3"/>
  <c r="I101" i="3"/>
  <c r="V95" i="3"/>
  <c r="J95" i="3"/>
  <c r="K117" i="3"/>
  <c r="L94" i="3"/>
  <c r="O100" i="3"/>
  <c r="C100" i="3"/>
  <c r="Q49" i="3"/>
  <c r="E49" i="3"/>
  <c r="R88" i="3"/>
  <c r="F88" i="3"/>
  <c r="I114" i="3"/>
  <c r="V83" i="3"/>
  <c r="J83" i="3"/>
  <c r="K93" i="3"/>
  <c r="L99" i="3"/>
  <c r="O91" i="3"/>
  <c r="C91" i="3"/>
  <c r="R61" i="3"/>
  <c r="F61" i="3"/>
  <c r="I58" i="3"/>
  <c r="U123" i="3"/>
  <c r="I123" i="3"/>
  <c r="U95" i="3"/>
  <c r="I95" i="3"/>
  <c r="U83" i="3"/>
  <c r="I83" i="3"/>
  <c r="V93" i="3"/>
  <c r="J93" i="3"/>
  <c r="K99" i="3"/>
  <c r="Q61" i="3"/>
  <c r="E61" i="3"/>
  <c r="E58" i="3"/>
  <c r="O126" i="3"/>
  <c r="C126" i="3"/>
  <c r="P98" i="3"/>
  <c r="D98" i="3"/>
  <c r="E125" i="3"/>
  <c r="F124" i="3"/>
  <c r="S97" i="3"/>
  <c r="G97" i="3"/>
  <c r="T123" i="3"/>
  <c r="H123" i="3"/>
  <c r="U113" i="3"/>
  <c r="I113" i="3"/>
  <c r="V122" i="3"/>
  <c r="J122" i="3"/>
  <c r="K121" i="3"/>
  <c r="L112" i="3"/>
  <c r="M66" i="3"/>
  <c r="O102" i="3"/>
  <c r="C102" i="3"/>
  <c r="P96" i="3"/>
  <c r="D96" i="3"/>
  <c r="Q119" i="3"/>
  <c r="E119" i="3"/>
  <c r="R118" i="3"/>
  <c r="F118" i="3"/>
  <c r="S101" i="3"/>
  <c r="G101" i="3"/>
  <c r="T95" i="3"/>
  <c r="H95" i="3"/>
  <c r="U117" i="3"/>
  <c r="I117" i="3"/>
  <c r="V94" i="3"/>
  <c r="J94" i="3"/>
  <c r="K116" i="3"/>
  <c r="L39" i="3"/>
  <c r="M100" i="3"/>
  <c r="O49" i="3"/>
  <c r="C49" i="3"/>
  <c r="P88" i="3"/>
  <c r="D88" i="3"/>
  <c r="Q111" i="3"/>
  <c r="E111" i="3"/>
  <c r="R48" i="3"/>
  <c r="F48" i="3"/>
  <c r="S114" i="3"/>
  <c r="G114" i="3"/>
  <c r="T83" i="3"/>
  <c r="H83" i="3"/>
  <c r="U93" i="3"/>
  <c r="I93" i="3"/>
  <c r="V99" i="3"/>
  <c r="J99" i="3"/>
  <c r="K78" i="3"/>
  <c r="L92" i="3"/>
  <c r="M91" i="3"/>
  <c r="P61" i="3"/>
  <c r="D61" i="3"/>
  <c r="Q70" i="3"/>
  <c r="E70" i="3"/>
  <c r="F82" i="3"/>
  <c r="R82" i="3"/>
  <c r="G82" i="3"/>
  <c r="K82" i="3"/>
  <c r="D58" i="3"/>
  <c r="S123" i="3"/>
  <c r="G123" i="3"/>
  <c r="L66" i="3"/>
  <c r="S95" i="3"/>
  <c r="G95" i="3"/>
  <c r="H117" i="3"/>
  <c r="U94" i="3"/>
  <c r="I94" i="3"/>
  <c r="L100" i="3"/>
  <c r="O88" i="3"/>
  <c r="C88" i="3"/>
  <c r="F114" i="3"/>
  <c r="S83" i="3"/>
  <c r="G83" i="3"/>
  <c r="T93" i="3"/>
  <c r="H93" i="3"/>
  <c r="U99" i="3"/>
  <c r="I99" i="3"/>
  <c r="V78" i="3"/>
  <c r="J78" i="3"/>
  <c r="K92" i="3"/>
  <c r="L91" i="3"/>
  <c r="O61" i="3"/>
  <c r="C61" i="3"/>
  <c r="P70" i="3"/>
  <c r="D70" i="3"/>
  <c r="M126" i="3"/>
  <c r="Q97" i="3"/>
  <c r="E97" i="3"/>
  <c r="R123" i="3"/>
  <c r="F123" i="3"/>
  <c r="H122" i="3"/>
  <c r="K66" i="3"/>
  <c r="M102" i="3"/>
  <c r="R95" i="3"/>
  <c r="F95" i="3"/>
  <c r="H94" i="3"/>
  <c r="K100" i="3"/>
  <c r="F83" i="3"/>
  <c r="H99" i="3"/>
  <c r="F58" i="3"/>
  <c r="R58" i="3"/>
  <c r="G58" i="3"/>
  <c r="S58" i="3"/>
  <c r="H58" i="3"/>
  <c r="T58" i="3"/>
  <c r="J58" i="3"/>
  <c r="V58" i="3"/>
  <c r="L58" i="3"/>
  <c r="M58" i="3"/>
  <c r="L126" i="3"/>
  <c r="M98" i="3"/>
  <c r="P97" i="3"/>
  <c r="D97" i="3"/>
  <c r="Q123" i="3"/>
  <c r="E123" i="3"/>
  <c r="R113" i="3"/>
  <c r="F113" i="3"/>
  <c r="S122" i="3"/>
  <c r="G122" i="3"/>
  <c r="U112" i="3"/>
  <c r="I112" i="3"/>
  <c r="V66" i="3"/>
  <c r="J66" i="3"/>
  <c r="K120" i="3"/>
  <c r="L102" i="3"/>
  <c r="M96" i="3"/>
  <c r="C118" i="3"/>
  <c r="P101" i="3"/>
  <c r="D101" i="3"/>
  <c r="Q95" i="3"/>
  <c r="E95" i="3"/>
  <c r="R117" i="3"/>
  <c r="F117" i="3"/>
  <c r="S94" i="3"/>
  <c r="G94" i="3"/>
  <c r="U39" i="3"/>
  <c r="I39" i="3"/>
  <c r="V100" i="3"/>
  <c r="J100" i="3"/>
  <c r="L49" i="3"/>
  <c r="M88" i="3"/>
  <c r="C48" i="3"/>
  <c r="P114" i="3"/>
  <c r="D114" i="3"/>
  <c r="Q83" i="3"/>
  <c r="E83" i="3"/>
  <c r="R93" i="3"/>
  <c r="F93" i="3"/>
  <c r="S99" i="3"/>
  <c r="G99" i="3"/>
  <c r="H78" i="3"/>
  <c r="U92" i="3"/>
  <c r="I92" i="3"/>
  <c r="V91" i="3"/>
  <c r="J91" i="3"/>
  <c r="M61" i="3"/>
  <c r="K126" i="3"/>
  <c r="L98" i="3"/>
  <c r="M125" i="3"/>
  <c r="O97" i="3"/>
  <c r="C97" i="3"/>
  <c r="P123" i="3"/>
  <c r="D123" i="3"/>
  <c r="Q113" i="3"/>
  <c r="E113" i="3"/>
  <c r="R122" i="3"/>
  <c r="F122" i="3"/>
  <c r="T112" i="3"/>
  <c r="H112" i="3"/>
  <c r="U66" i="3"/>
  <c r="I66" i="3"/>
  <c r="J120" i="3"/>
  <c r="K102" i="3"/>
  <c r="L96" i="3"/>
  <c r="O101" i="3"/>
  <c r="C101" i="3"/>
  <c r="P95" i="3"/>
  <c r="D95" i="3"/>
  <c r="Q117" i="3"/>
  <c r="E117" i="3"/>
  <c r="R94" i="3"/>
  <c r="F94" i="3"/>
  <c r="T39" i="3"/>
  <c r="H39" i="3"/>
  <c r="U100" i="3"/>
  <c r="I100" i="3"/>
  <c r="J115" i="3"/>
  <c r="K49" i="3"/>
  <c r="L88" i="3"/>
  <c r="O114" i="3"/>
  <c r="C114" i="3"/>
  <c r="P83" i="3"/>
  <c r="D83" i="3"/>
  <c r="Q93" i="3"/>
  <c r="E93" i="3"/>
  <c r="R99" i="3"/>
  <c r="F99" i="3"/>
  <c r="T92" i="3"/>
  <c r="H92" i="3"/>
  <c r="U91" i="3"/>
  <c r="I91" i="3"/>
  <c r="L61" i="3"/>
  <c r="U58" i="3"/>
  <c r="V126" i="3"/>
  <c r="J126" i="3"/>
  <c r="O123" i="3"/>
  <c r="C123" i="3"/>
  <c r="T66" i="3"/>
  <c r="H66" i="3"/>
  <c r="V102" i="3"/>
  <c r="J102" i="3"/>
  <c r="K96" i="3"/>
  <c r="O95" i="3"/>
  <c r="C95" i="3"/>
  <c r="D117" i="3"/>
  <c r="Q94" i="3"/>
  <c r="E94" i="3"/>
  <c r="T100" i="3"/>
  <c r="H100" i="3"/>
  <c r="V49" i="3"/>
  <c r="J49" i="3"/>
  <c r="K88" i="3"/>
  <c r="O83" i="3"/>
  <c r="C83" i="3"/>
  <c r="P93" i="3"/>
  <c r="D93" i="3"/>
  <c r="Q99" i="3"/>
  <c r="E99" i="3"/>
  <c r="S92" i="3"/>
  <c r="G92" i="3"/>
  <c r="T91" i="3"/>
  <c r="H91" i="3"/>
  <c r="U90" i="3"/>
  <c r="V110" i="3"/>
  <c r="K61" i="3"/>
  <c r="L70" i="3"/>
  <c r="Q58" i="3"/>
  <c r="G100" i="3"/>
  <c r="J88" i="3"/>
  <c r="D99" i="3"/>
  <c r="G91" i="3"/>
  <c r="V61" i="3"/>
  <c r="J61" i="3"/>
  <c r="P58" i="3"/>
  <c r="T126" i="3"/>
  <c r="H126" i="3"/>
  <c r="U98" i="3"/>
  <c r="I98" i="3"/>
  <c r="L97" i="3"/>
  <c r="M123" i="3"/>
  <c r="C122" i="3"/>
  <c r="R66" i="3"/>
  <c r="F66" i="3"/>
  <c r="T102" i="3"/>
  <c r="H102" i="3"/>
  <c r="U96" i="3"/>
  <c r="I96" i="3"/>
  <c r="L101" i="3"/>
  <c r="M95" i="3"/>
  <c r="C94" i="3"/>
  <c r="R100" i="3"/>
  <c r="F100" i="3"/>
  <c r="U88" i="3"/>
  <c r="I88" i="3"/>
  <c r="M83" i="3"/>
  <c r="C99" i="3"/>
  <c r="U61" i="3"/>
  <c r="I61" i="3"/>
  <c r="O58" i="3"/>
  <c r="K47" i="3"/>
  <c r="L47" i="3"/>
  <c r="M47" i="3"/>
  <c r="C47" i="3"/>
  <c r="O47" i="3"/>
  <c r="D47" i="3"/>
  <c r="P47" i="3"/>
  <c r="E47" i="3"/>
  <c r="Q47" i="3"/>
  <c r="F47" i="3"/>
  <c r="R47" i="3"/>
  <c r="G47" i="3"/>
  <c r="S47" i="3"/>
  <c r="I47" i="3"/>
  <c r="U47" i="3"/>
  <c r="J47" i="3"/>
  <c r="V47" i="3"/>
  <c r="S126" i="3"/>
  <c r="G126" i="3"/>
  <c r="T98" i="3"/>
  <c r="H98" i="3"/>
  <c r="K97" i="3"/>
  <c r="L123" i="3"/>
  <c r="Q66" i="3"/>
  <c r="E66" i="3"/>
  <c r="S102" i="3"/>
  <c r="G102" i="3"/>
  <c r="T96" i="3"/>
  <c r="H96" i="3"/>
  <c r="K101" i="3"/>
  <c r="L95" i="3"/>
  <c r="Q100" i="3"/>
  <c r="E100" i="3"/>
  <c r="T88" i="3"/>
  <c r="H88" i="3"/>
  <c r="L83" i="3"/>
  <c r="T61" i="3"/>
  <c r="H61" i="3"/>
  <c r="N58" i="3"/>
  <c r="R126" i="3"/>
  <c r="S98" i="3"/>
  <c r="T125" i="3"/>
  <c r="U124" i="3"/>
  <c r="V97" i="3"/>
  <c r="O112" i="3"/>
  <c r="P66" i="3"/>
  <c r="R102" i="3"/>
  <c r="S96" i="3"/>
  <c r="T119" i="3"/>
  <c r="U118" i="3"/>
  <c r="V101" i="3"/>
  <c r="O39" i="3"/>
  <c r="P100" i="3"/>
  <c r="R49" i="3"/>
  <c r="S88" i="3"/>
  <c r="T111" i="3"/>
  <c r="U48" i="3"/>
  <c r="V114" i="3"/>
  <c r="O92" i="3"/>
  <c r="P91" i="3"/>
  <c r="S61" i="3"/>
  <c r="T70" i="3"/>
  <c r="K58" i="3"/>
  <c r="E105" i="3"/>
  <c r="Q105" i="3"/>
  <c r="I105" i="3"/>
  <c r="U105" i="3"/>
  <c r="J105" i="3"/>
  <c r="V105" i="3"/>
  <c r="K105" i="3"/>
  <c r="L105" i="3"/>
  <c r="M105" i="3"/>
  <c r="C105" i="3"/>
  <c r="O105" i="3"/>
  <c r="D105" i="3"/>
  <c r="P105" i="3"/>
  <c r="Q12" i="3"/>
  <c r="E12" i="3"/>
  <c r="R108" i="3"/>
  <c r="F108" i="3"/>
  <c r="G104" i="3"/>
  <c r="U75" i="3"/>
  <c r="I75" i="3"/>
  <c r="K89" i="3"/>
  <c r="L85" i="3"/>
  <c r="M77" i="3"/>
  <c r="P107" i="3"/>
  <c r="D107" i="3"/>
  <c r="Q79" i="3"/>
  <c r="E79" i="3"/>
  <c r="R42" i="3"/>
  <c r="F42" i="3"/>
  <c r="S87" i="3"/>
  <c r="G87" i="3"/>
  <c r="U67" i="3"/>
  <c r="I67" i="3"/>
  <c r="V2" i="3"/>
  <c r="J2" i="3"/>
  <c r="K10" i="3"/>
  <c r="L37" i="3"/>
  <c r="M73" i="3"/>
  <c r="P68" i="3"/>
  <c r="D68" i="3"/>
  <c r="Q33" i="3"/>
  <c r="E33" i="3"/>
  <c r="S35" i="3"/>
  <c r="G35" i="3"/>
  <c r="S44" i="3"/>
  <c r="E44" i="3"/>
  <c r="M71" i="3"/>
  <c r="P43" i="3"/>
  <c r="E60" i="3"/>
  <c r="G60" i="3"/>
  <c r="S60" i="3"/>
  <c r="J60" i="3"/>
  <c r="V60" i="3"/>
  <c r="M60" i="3"/>
  <c r="E54" i="3"/>
  <c r="K21" i="3"/>
  <c r="K4" i="3"/>
  <c r="O25" i="3"/>
  <c r="J16" i="3"/>
  <c r="M8" i="3"/>
  <c r="R11" i="3"/>
  <c r="V24" i="3"/>
  <c r="E7" i="3"/>
  <c r="E45" i="3"/>
  <c r="I3" i="3"/>
  <c r="M59" i="3"/>
  <c r="C59" i="3"/>
  <c r="O59" i="3"/>
  <c r="D59" i="3"/>
  <c r="P59" i="3"/>
  <c r="F59" i="3"/>
  <c r="R59" i="3"/>
  <c r="I59" i="3"/>
  <c r="U59" i="3"/>
  <c r="L59" i="3"/>
  <c r="N20" i="3"/>
  <c r="M84" i="3"/>
  <c r="P12" i="3"/>
  <c r="D12" i="3"/>
  <c r="Q108" i="3"/>
  <c r="E108" i="3"/>
  <c r="R104" i="3"/>
  <c r="F104" i="3"/>
  <c r="T75" i="3"/>
  <c r="H75" i="3"/>
  <c r="V89" i="3"/>
  <c r="J89" i="3"/>
  <c r="K85" i="3"/>
  <c r="L77" i="3"/>
  <c r="M103" i="3"/>
  <c r="O107" i="3"/>
  <c r="C107" i="3"/>
  <c r="P79" i="3"/>
  <c r="D79" i="3"/>
  <c r="Q42" i="3"/>
  <c r="E42" i="3"/>
  <c r="R87" i="3"/>
  <c r="F87" i="3"/>
  <c r="T67" i="3"/>
  <c r="H67" i="3"/>
  <c r="U2" i="3"/>
  <c r="I2" i="3"/>
  <c r="V10" i="3"/>
  <c r="J10" i="3"/>
  <c r="K37" i="3"/>
  <c r="L73" i="3"/>
  <c r="M13" i="3"/>
  <c r="O68" i="3"/>
  <c r="C68" i="3"/>
  <c r="P33" i="3"/>
  <c r="D33" i="3"/>
  <c r="E55" i="3"/>
  <c r="R35" i="3"/>
  <c r="F35" i="3"/>
  <c r="R44" i="3"/>
  <c r="L71" i="3"/>
  <c r="O43" i="3"/>
  <c r="I21" i="3"/>
  <c r="H4" i="3"/>
  <c r="N25" i="3"/>
  <c r="H16" i="3"/>
  <c r="K8" i="3"/>
  <c r="O11" i="3"/>
  <c r="T24" i="3"/>
  <c r="H3" i="3"/>
  <c r="I20" i="3"/>
  <c r="T2" i="3"/>
  <c r="H2" i="3"/>
  <c r="M44" i="3"/>
  <c r="D44" i="3"/>
  <c r="P44" i="3"/>
  <c r="G54" i="3"/>
  <c r="S54" i="3"/>
  <c r="I54" i="3"/>
  <c r="U54" i="3"/>
  <c r="L54" i="3"/>
  <c r="C54" i="3"/>
  <c r="O54" i="3"/>
  <c r="F54" i="3"/>
  <c r="R54" i="3"/>
  <c r="L25" i="3"/>
  <c r="H7" i="3"/>
  <c r="T7" i="3"/>
  <c r="J7" i="3"/>
  <c r="V7" i="3"/>
  <c r="M7" i="3"/>
  <c r="D7" i="3"/>
  <c r="P7" i="3"/>
  <c r="G7" i="3"/>
  <c r="S7" i="3"/>
  <c r="J45" i="3"/>
  <c r="V45" i="3"/>
  <c r="L45" i="3"/>
  <c r="C45" i="3"/>
  <c r="O45" i="3"/>
  <c r="F45" i="3"/>
  <c r="R45" i="3"/>
  <c r="I45" i="3"/>
  <c r="U45" i="3"/>
  <c r="O108" i="3"/>
  <c r="C108" i="3"/>
  <c r="F75" i="3"/>
  <c r="T89" i="3"/>
  <c r="H89" i="3"/>
  <c r="U85" i="3"/>
  <c r="I85" i="3"/>
  <c r="V77" i="3"/>
  <c r="J77" i="3"/>
  <c r="K103" i="3"/>
  <c r="M107" i="3"/>
  <c r="F67" i="3"/>
  <c r="S2" i="3"/>
  <c r="G2" i="3"/>
  <c r="T10" i="3"/>
  <c r="H10" i="3"/>
  <c r="U37" i="3"/>
  <c r="I37" i="3"/>
  <c r="V73" i="3"/>
  <c r="J73" i="3"/>
  <c r="K13" i="3"/>
  <c r="M68" i="3"/>
  <c r="D35" i="3"/>
  <c r="O44" i="3"/>
  <c r="J71" i="3"/>
  <c r="M43" i="3"/>
  <c r="V54" i="3"/>
  <c r="E21" i="3"/>
  <c r="E4" i="3"/>
  <c r="I25" i="3"/>
  <c r="E16" i="3"/>
  <c r="H8" i="3"/>
  <c r="L11" i="3"/>
  <c r="P24" i="3"/>
  <c r="U7" i="3"/>
  <c r="T45" i="3"/>
  <c r="E3" i="3"/>
  <c r="T40" i="3"/>
  <c r="E20" i="3"/>
  <c r="S89" i="3"/>
  <c r="G89" i="3"/>
  <c r="T85" i="3"/>
  <c r="H85" i="3"/>
  <c r="U77" i="3"/>
  <c r="I77" i="3"/>
  <c r="J103" i="3"/>
  <c r="L107" i="3"/>
  <c r="E67" i="3"/>
  <c r="R2" i="3"/>
  <c r="F2" i="3"/>
  <c r="S10" i="3"/>
  <c r="G10" i="3"/>
  <c r="T37" i="3"/>
  <c r="H37" i="3"/>
  <c r="U73" i="3"/>
  <c r="I73" i="3"/>
  <c r="V13" i="3"/>
  <c r="J13" i="3"/>
  <c r="K36" i="3"/>
  <c r="L68" i="3"/>
  <c r="M33" i="3"/>
  <c r="O35" i="3"/>
  <c r="C35" i="3"/>
  <c r="C63" i="3"/>
  <c r="O63" i="3"/>
  <c r="N44" i="3"/>
  <c r="I71" i="3"/>
  <c r="D76" i="3"/>
  <c r="P76" i="3"/>
  <c r="G76" i="3"/>
  <c r="S76" i="3"/>
  <c r="J76" i="3"/>
  <c r="V76" i="3"/>
  <c r="L43" i="3"/>
  <c r="T54" i="3"/>
  <c r="H25" i="3"/>
  <c r="K11" i="3"/>
  <c r="N24" i="3"/>
  <c r="R7" i="3"/>
  <c r="S45" i="3"/>
  <c r="Q40" i="3"/>
  <c r="U84" i="3"/>
  <c r="I84" i="3"/>
  <c r="V74" i="3"/>
  <c r="J74" i="3"/>
  <c r="L12" i="3"/>
  <c r="M108" i="3"/>
  <c r="D75" i="3"/>
  <c r="R89" i="3"/>
  <c r="F89" i="3"/>
  <c r="S85" i="3"/>
  <c r="G85" i="3"/>
  <c r="T77" i="3"/>
  <c r="H77" i="3"/>
  <c r="U103" i="3"/>
  <c r="I103" i="3"/>
  <c r="V9" i="3"/>
  <c r="J9" i="3"/>
  <c r="K107" i="3"/>
  <c r="L79" i="3"/>
  <c r="M42" i="3"/>
  <c r="D67" i="3"/>
  <c r="Q2" i="3"/>
  <c r="E2" i="3"/>
  <c r="R10" i="3"/>
  <c r="F10" i="3"/>
  <c r="S37" i="3"/>
  <c r="G37" i="3"/>
  <c r="T73" i="3"/>
  <c r="H73" i="3"/>
  <c r="I13" i="3"/>
  <c r="J36" i="3"/>
  <c r="K68" i="3"/>
  <c r="L33" i="3"/>
  <c r="L44" i="3"/>
  <c r="V71" i="3"/>
  <c r="H71" i="3"/>
  <c r="Q54" i="3"/>
  <c r="H21" i="3"/>
  <c r="T21" i="3"/>
  <c r="J21" i="3"/>
  <c r="V21" i="3"/>
  <c r="M21" i="3"/>
  <c r="D21" i="3"/>
  <c r="P21" i="3"/>
  <c r="G21" i="3"/>
  <c r="S21" i="3"/>
  <c r="J4" i="3"/>
  <c r="V4" i="3"/>
  <c r="L4" i="3"/>
  <c r="C4" i="3"/>
  <c r="O4" i="3"/>
  <c r="F4" i="3"/>
  <c r="R4" i="3"/>
  <c r="I4" i="3"/>
  <c r="U4" i="3"/>
  <c r="F25" i="3"/>
  <c r="M16" i="3"/>
  <c r="C16" i="3"/>
  <c r="O16" i="3"/>
  <c r="F16" i="3"/>
  <c r="R16" i="3"/>
  <c r="I16" i="3"/>
  <c r="U16" i="3"/>
  <c r="L16" i="3"/>
  <c r="Q7" i="3"/>
  <c r="Q45" i="3"/>
  <c r="K3" i="3"/>
  <c r="M3" i="3"/>
  <c r="D3" i="3"/>
  <c r="P3" i="3"/>
  <c r="G3" i="3"/>
  <c r="S3" i="3"/>
  <c r="J3" i="3"/>
  <c r="V3" i="3"/>
  <c r="H20" i="3"/>
  <c r="T20" i="3"/>
  <c r="J20" i="3"/>
  <c r="V20" i="3"/>
  <c r="K20" i="3"/>
  <c r="L20" i="3"/>
  <c r="M20" i="3"/>
  <c r="D20" i="3"/>
  <c r="P20" i="3"/>
  <c r="G20" i="3"/>
  <c r="S20" i="3"/>
  <c r="T84" i="3"/>
  <c r="H84" i="3"/>
  <c r="U74" i="3"/>
  <c r="K12" i="3"/>
  <c r="L108" i="3"/>
  <c r="O75" i="3"/>
  <c r="Q89" i="3"/>
  <c r="E89" i="3"/>
  <c r="R85" i="3"/>
  <c r="F85" i="3"/>
  <c r="S77" i="3"/>
  <c r="G77" i="3"/>
  <c r="T103" i="3"/>
  <c r="H103" i="3"/>
  <c r="U9" i="3"/>
  <c r="V107" i="3"/>
  <c r="J107" i="3"/>
  <c r="K79" i="3"/>
  <c r="L42" i="3"/>
  <c r="O67" i="3"/>
  <c r="P2" i="3"/>
  <c r="D2" i="3"/>
  <c r="Q10" i="3"/>
  <c r="E10" i="3"/>
  <c r="R37" i="3"/>
  <c r="F37" i="3"/>
  <c r="S73" i="3"/>
  <c r="G73" i="3"/>
  <c r="T13" i="3"/>
  <c r="H13" i="3"/>
  <c r="U36" i="3"/>
  <c r="V68" i="3"/>
  <c r="J68" i="3"/>
  <c r="K33" i="3"/>
  <c r="M35" i="3"/>
  <c r="M63" i="3"/>
  <c r="K44" i="3"/>
  <c r="U71" i="3"/>
  <c r="G71" i="3"/>
  <c r="O76" i="3"/>
  <c r="I43" i="3"/>
  <c r="F81" i="3"/>
  <c r="R81" i="3"/>
  <c r="I81" i="3"/>
  <c r="U81" i="3"/>
  <c r="L81" i="3"/>
  <c r="P54" i="3"/>
  <c r="U21" i="3"/>
  <c r="T4" i="3"/>
  <c r="E25" i="3"/>
  <c r="T16" i="3"/>
  <c r="D8" i="3"/>
  <c r="P8" i="3"/>
  <c r="F8" i="3"/>
  <c r="R8" i="3"/>
  <c r="I8" i="3"/>
  <c r="U8" i="3"/>
  <c r="L8" i="3"/>
  <c r="C8" i="3"/>
  <c r="O8" i="3"/>
  <c r="K24" i="3"/>
  <c r="O7" i="3"/>
  <c r="P45" i="3"/>
  <c r="T3" i="3"/>
  <c r="G69" i="3"/>
  <c r="S69" i="3"/>
  <c r="I69" i="3"/>
  <c r="U69" i="3"/>
  <c r="J69" i="3"/>
  <c r="V69" i="3"/>
  <c r="K69" i="3"/>
  <c r="L69" i="3"/>
  <c r="C69" i="3"/>
  <c r="O69" i="3"/>
  <c r="F69" i="3"/>
  <c r="R69" i="3"/>
  <c r="V12" i="3"/>
  <c r="K108" i="3"/>
  <c r="P89" i="3"/>
  <c r="D89" i="3"/>
  <c r="Q85" i="3"/>
  <c r="E85" i="3"/>
  <c r="R77" i="3"/>
  <c r="U107" i="3"/>
  <c r="I107" i="3"/>
  <c r="V79" i="3"/>
  <c r="O2" i="3"/>
  <c r="C2" i="3"/>
  <c r="P10" i="3"/>
  <c r="D10" i="3"/>
  <c r="Q37" i="3"/>
  <c r="E37" i="3"/>
  <c r="R73" i="3"/>
  <c r="U68" i="3"/>
  <c r="I68" i="3"/>
  <c r="V33" i="3"/>
  <c r="J44" i="3"/>
  <c r="T71" i="3"/>
  <c r="N54" i="3"/>
  <c r="R21" i="3"/>
  <c r="S4" i="3"/>
  <c r="S16" i="3"/>
  <c r="N7" i="3"/>
  <c r="N45" i="3"/>
  <c r="R3" i="3"/>
  <c r="K25" i="3"/>
  <c r="M25" i="3"/>
  <c r="D25" i="3"/>
  <c r="P25" i="3"/>
  <c r="G25" i="3"/>
  <c r="S25" i="3"/>
  <c r="J25" i="3"/>
  <c r="V25" i="3"/>
  <c r="E38" i="3"/>
  <c r="Q38" i="3"/>
  <c r="F38" i="3"/>
  <c r="R38" i="3"/>
  <c r="G38" i="3"/>
  <c r="S38" i="3"/>
  <c r="H38" i="3"/>
  <c r="T38" i="3"/>
  <c r="I38" i="3"/>
  <c r="U38" i="3"/>
  <c r="J38" i="3"/>
  <c r="V38" i="3"/>
  <c r="K38" i="3"/>
  <c r="L38" i="3"/>
  <c r="M38" i="3"/>
  <c r="C38" i="3"/>
  <c r="O38" i="3"/>
  <c r="D38" i="3"/>
  <c r="P38" i="3"/>
  <c r="O85" i="3"/>
  <c r="C85" i="3"/>
  <c r="S107" i="3"/>
  <c r="G107" i="3"/>
  <c r="M2" i="3"/>
  <c r="O37" i="3"/>
  <c r="C37" i="3"/>
  <c r="S68" i="3"/>
  <c r="G68" i="3"/>
  <c r="V44" i="3"/>
  <c r="H44" i="3"/>
  <c r="C71" i="3"/>
  <c r="O71" i="3"/>
  <c r="F71" i="3"/>
  <c r="R71" i="3"/>
  <c r="K54" i="3"/>
  <c r="O21" i="3"/>
  <c r="T25" i="3"/>
  <c r="E11" i="3"/>
  <c r="Q11" i="3"/>
  <c r="G11" i="3"/>
  <c r="S11" i="3"/>
  <c r="J11" i="3"/>
  <c r="V11" i="3"/>
  <c r="M11" i="3"/>
  <c r="D11" i="3"/>
  <c r="P11" i="3"/>
  <c r="K7" i="3"/>
  <c r="K45" i="3"/>
  <c r="O3" i="3"/>
  <c r="R20" i="3"/>
  <c r="R107" i="3"/>
  <c r="F107" i="3"/>
  <c r="L2" i="3"/>
  <c r="R68" i="3"/>
  <c r="F68" i="3"/>
  <c r="U44" i="3"/>
  <c r="G44" i="3"/>
  <c r="J54" i="3"/>
  <c r="N21" i="3"/>
  <c r="N4" i="3"/>
  <c r="R25" i="3"/>
  <c r="N16" i="3"/>
  <c r="U11" i="3"/>
  <c r="I7" i="3"/>
  <c r="H45" i="3"/>
  <c r="N3" i="3"/>
  <c r="E106" i="3"/>
  <c r="Q106" i="3"/>
  <c r="G106" i="3"/>
  <c r="S106" i="3"/>
  <c r="H106" i="3"/>
  <c r="T106" i="3"/>
  <c r="I106" i="3"/>
  <c r="U106" i="3"/>
  <c r="J106" i="3"/>
  <c r="V106" i="3"/>
  <c r="M106" i="3"/>
  <c r="D106" i="3"/>
  <c r="P106" i="3"/>
  <c r="T69" i="3"/>
  <c r="Q20" i="3"/>
  <c r="S108" i="3"/>
  <c r="Q107" i="3"/>
  <c r="Q68" i="3"/>
  <c r="T44" i="3"/>
  <c r="F44" i="3"/>
  <c r="N71" i="3"/>
  <c r="E43" i="3"/>
  <c r="Q43" i="3"/>
  <c r="H43" i="3"/>
  <c r="T43" i="3"/>
  <c r="K43" i="3"/>
  <c r="H54" i="3"/>
  <c r="L21" i="3"/>
  <c r="M4" i="3"/>
  <c r="Q25" i="3"/>
  <c r="K16" i="3"/>
  <c r="T11" i="3"/>
  <c r="G24" i="3"/>
  <c r="S24" i="3"/>
  <c r="I24" i="3"/>
  <c r="U24" i="3"/>
  <c r="L24" i="3"/>
  <c r="C24" i="3"/>
  <c r="O24" i="3"/>
  <c r="F24" i="3"/>
  <c r="R24" i="3"/>
  <c r="F7" i="3"/>
  <c r="G45" i="3"/>
  <c r="L3" i="3"/>
  <c r="D40" i="3"/>
  <c r="P40" i="3"/>
  <c r="F40" i="3"/>
  <c r="R40" i="3"/>
  <c r="G40" i="3"/>
  <c r="S40" i="3"/>
  <c r="I40" i="3"/>
  <c r="U40" i="3"/>
  <c r="L40" i="3"/>
  <c r="C40" i="3"/>
  <c r="O40" i="3"/>
  <c r="O20" i="3"/>
  <c r="U6" i="3"/>
  <c r="I6" i="3"/>
  <c r="V15" i="3"/>
  <c r="J15" i="3"/>
  <c r="S31" i="3"/>
  <c r="G31" i="3"/>
  <c r="L52" i="3"/>
  <c r="M18" i="3"/>
  <c r="P5" i="3"/>
  <c r="D5" i="3"/>
  <c r="Q50" i="3"/>
  <c r="E50" i="3"/>
  <c r="R31" i="3"/>
  <c r="F31" i="3"/>
  <c r="S72" i="3"/>
  <c r="G72" i="3"/>
  <c r="T17" i="3"/>
  <c r="H17" i="3"/>
  <c r="U22" i="3"/>
  <c r="I22" i="3"/>
  <c r="V64" i="3"/>
  <c r="J64" i="3"/>
  <c r="L28" i="3"/>
  <c r="Q80" i="3"/>
  <c r="T57" i="3"/>
  <c r="H57" i="3"/>
  <c r="V56" i="3"/>
  <c r="J56" i="3"/>
  <c r="K62" i="3"/>
  <c r="Q30" i="3"/>
  <c r="T32" i="3"/>
  <c r="H32" i="3"/>
  <c r="V19" i="3"/>
  <c r="J19" i="3"/>
  <c r="K34" i="3"/>
  <c r="Q26" i="3"/>
  <c r="E26" i="3"/>
  <c r="R6" i="3"/>
  <c r="F6" i="3"/>
  <c r="S15" i="3"/>
  <c r="G15" i="3"/>
  <c r="I14" i="3"/>
  <c r="J52" i="3"/>
  <c r="K18" i="3"/>
  <c r="P31" i="3"/>
  <c r="D31" i="3"/>
  <c r="S22" i="3"/>
  <c r="G22" i="3"/>
  <c r="J28" i="3"/>
  <c r="T14" i="3"/>
  <c r="H14" i="3"/>
  <c r="I52" i="3"/>
  <c r="V18" i="3"/>
  <c r="J18" i="3"/>
  <c r="M5" i="3"/>
  <c r="O31" i="3"/>
  <c r="C31" i="3"/>
  <c r="R22" i="3"/>
  <c r="F22" i="3"/>
  <c r="G64" i="3"/>
  <c r="I28" i="3"/>
  <c r="I18" i="3"/>
  <c r="H28" i="3"/>
  <c r="Q65" i="3"/>
  <c r="Q57" i="3"/>
  <c r="S56" i="3"/>
  <c r="G56" i="3"/>
  <c r="T62" i="3"/>
  <c r="H62" i="3"/>
  <c r="Q32" i="3"/>
  <c r="S19" i="3"/>
  <c r="G19" i="3"/>
  <c r="T34" i="3"/>
  <c r="H34" i="3"/>
  <c r="O6" i="3"/>
  <c r="C6" i="3"/>
  <c r="P15" i="3"/>
  <c r="D15" i="3"/>
  <c r="I51" i="3"/>
  <c r="K5" i="3"/>
  <c r="L50" i="3"/>
  <c r="M31" i="3"/>
  <c r="P22" i="3"/>
  <c r="D22" i="3"/>
  <c r="E64" i="3"/>
  <c r="G28" i="3"/>
  <c r="Q14" i="3"/>
  <c r="E14" i="3"/>
  <c r="S18" i="3"/>
  <c r="G18" i="3"/>
  <c r="V5" i="3"/>
  <c r="J5" i="3"/>
  <c r="K50" i="3"/>
  <c r="L31" i="3"/>
  <c r="O22" i="3"/>
  <c r="C22" i="3"/>
  <c r="F28" i="3"/>
  <c r="M6" i="3"/>
  <c r="P14" i="3"/>
  <c r="D14" i="3"/>
  <c r="R18" i="3"/>
  <c r="F18" i="3"/>
  <c r="I5" i="3"/>
  <c r="J50" i="3"/>
  <c r="K31" i="3"/>
  <c r="P56" i="3"/>
  <c r="Q62" i="3"/>
  <c r="E62" i="3"/>
  <c r="P19" i="3"/>
  <c r="Q34" i="3"/>
  <c r="E34" i="3"/>
  <c r="T27" i="3"/>
  <c r="K26" i="3"/>
  <c r="L6" i="3"/>
  <c r="M15" i="3"/>
  <c r="C14" i="3"/>
  <c r="Q18" i="3"/>
  <c r="E18" i="3"/>
  <c r="T5" i="3"/>
  <c r="H5" i="3"/>
  <c r="U50" i="3"/>
  <c r="I50" i="3"/>
  <c r="V31" i="3"/>
  <c r="J31" i="3"/>
  <c r="K72" i="3"/>
  <c r="L17" i="3"/>
  <c r="M22" i="3"/>
  <c r="D28" i="3"/>
  <c r="P18" i="3"/>
  <c r="D18" i="3"/>
  <c r="G5" i="3"/>
  <c r="H50" i="3"/>
  <c r="U31" i="3"/>
  <c r="I31" i="3"/>
  <c r="J72" i="3"/>
  <c r="L22" i="3"/>
  <c r="M64" i="3"/>
  <c r="U26" i="3"/>
  <c r="V6" i="3"/>
  <c r="O18" i="3"/>
  <c r="R5" i="3"/>
  <c r="S50" i="3"/>
  <c r="T31" i="3"/>
  <c r="U72" i="3"/>
  <c r="V17" i="3"/>
  <c r="AS697" i="2"/>
  <c r="AS508" i="2"/>
  <c r="AS289" i="2"/>
  <c r="AS461" i="2"/>
  <c r="AS282" i="2"/>
  <c r="AS172" i="2"/>
  <c r="AT294" i="2"/>
  <c r="AT284" i="2"/>
  <c r="AS269" i="2"/>
  <c r="AU706" i="2"/>
  <c r="AR11" i="2"/>
  <c r="AS341" i="2"/>
  <c r="AS113" i="2"/>
  <c r="AS155" i="2"/>
  <c r="AS51" i="2"/>
  <c r="AS473" i="2"/>
  <c r="AT619" i="2"/>
  <c r="AT600" i="2"/>
  <c r="AT148" i="2"/>
  <c r="AT513" i="2"/>
  <c r="AT269" i="2"/>
  <c r="AT665" i="2"/>
  <c r="AT293" i="2"/>
  <c r="AT482" i="2"/>
  <c r="AT308" i="2"/>
  <c r="AT319" i="2"/>
  <c r="AT727" i="2"/>
  <c r="AT716" i="2"/>
  <c r="AT257" i="2"/>
  <c r="AT46" i="2"/>
  <c r="AT494" i="2"/>
  <c r="AT124" i="2"/>
  <c r="AT528" i="2"/>
  <c r="AS695" i="2"/>
  <c r="AS685" i="2"/>
  <c r="AS163" i="2"/>
  <c r="AS168" i="2"/>
  <c r="AS507" i="2"/>
  <c r="AS100" i="2"/>
  <c r="AS566" i="2"/>
  <c r="AS673" i="2"/>
  <c r="AS65" i="2"/>
  <c r="AS138" i="2"/>
  <c r="AS576" i="2"/>
  <c r="AS659" i="2"/>
  <c r="AS522" i="2"/>
  <c r="AS715" i="2"/>
  <c r="AS431" i="2"/>
  <c r="AS230" i="2"/>
  <c r="AS87" i="2"/>
  <c r="AS433" i="2"/>
  <c r="AS525" i="2"/>
  <c r="AS252" i="2"/>
  <c r="AS271" i="2"/>
  <c r="AS18" i="2"/>
  <c r="AS623" i="2"/>
  <c r="AS541" i="2"/>
  <c r="AS180" i="2"/>
  <c r="AS15" i="2"/>
  <c r="AS681" i="2"/>
  <c r="AS448" i="2"/>
  <c r="AS48" i="2"/>
  <c r="AS486" i="2"/>
  <c r="AS86" i="2"/>
  <c r="AS108" i="2"/>
  <c r="AS276" i="2"/>
  <c r="AS311" i="2"/>
  <c r="AS556" i="2"/>
  <c r="AS386" i="2"/>
  <c r="AS165" i="2"/>
  <c r="AS712" i="2"/>
  <c r="AS443" i="2"/>
  <c r="AS158" i="2"/>
  <c r="AS37" i="2"/>
  <c r="AS98" i="2"/>
  <c r="AS102" i="2"/>
  <c r="AS683" i="2"/>
  <c r="AS376" i="2"/>
  <c r="AS575" i="2"/>
  <c r="AS58" i="2"/>
  <c r="AS479" i="2"/>
  <c r="AS524" i="2"/>
  <c r="AS676" i="2"/>
  <c r="AS115" i="2"/>
  <c r="AS375" i="2"/>
  <c r="AS381" i="2"/>
  <c r="AS402" i="2"/>
  <c r="AS78" i="2"/>
  <c r="AS367" i="2"/>
  <c r="AS231" i="2"/>
  <c r="AS309" i="2"/>
  <c r="AS641" i="2"/>
  <c r="AS583" i="2"/>
  <c r="AS286" i="2"/>
  <c r="AT738" i="2"/>
  <c r="AT469" i="2"/>
  <c r="AT285" i="2"/>
  <c r="AT578" i="2"/>
  <c r="AT378" i="2"/>
  <c r="AT561" i="2"/>
  <c r="AT343" i="2"/>
  <c r="AT324" i="2"/>
  <c r="AT166" i="2"/>
  <c r="AT640" i="2"/>
  <c r="AT267" i="2"/>
  <c r="AT281" i="2"/>
  <c r="AT103" i="2"/>
  <c r="AT372" i="2"/>
  <c r="AT278" i="2"/>
  <c r="AT413" i="2"/>
  <c r="AT680" i="2"/>
  <c r="AT49" i="2"/>
  <c r="AT567" i="2"/>
  <c r="AT569" i="2"/>
  <c r="AT239" i="2"/>
  <c r="AT305" i="2"/>
  <c r="AT196" i="2"/>
  <c r="AT66" i="2"/>
  <c r="AT8" i="2"/>
  <c r="AT91" i="2"/>
  <c r="AT253" i="2"/>
  <c r="AT693" i="2"/>
  <c r="AT4" i="2"/>
  <c r="AT604" i="2"/>
  <c r="AT73" i="2"/>
  <c r="AT84" i="2"/>
  <c r="AT64" i="2"/>
  <c r="AT61" i="2"/>
  <c r="AT246" i="2"/>
  <c r="AT449" i="2"/>
  <c r="AT233" i="2"/>
  <c r="AT63" i="2"/>
  <c r="AT167" i="2"/>
  <c r="AT357" i="2"/>
  <c r="AT668" i="2"/>
  <c r="AT446" i="2"/>
  <c r="AT90" i="2"/>
  <c r="AT301" i="2"/>
  <c r="AT47" i="2"/>
  <c r="AT275" i="2"/>
  <c r="AT662" i="2"/>
  <c r="AT516" i="2"/>
  <c r="AT594" i="2"/>
  <c r="AT425" i="2"/>
  <c r="AT629" i="2"/>
  <c r="AT227" i="2"/>
  <c r="AT28" i="2"/>
  <c r="AT492" i="2"/>
  <c r="AT337" i="2"/>
  <c r="AT153" i="2"/>
  <c r="AT263" i="2"/>
  <c r="AR292" i="2"/>
  <c r="AR602" i="2"/>
  <c r="AR200" i="2"/>
  <c r="AR9" i="2"/>
  <c r="AR234" i="2"/>
  <c r="AR157" i="2"/>
  <c r="AR128" i="2"/>
  <c r="AR33" i="2"/>
  <c r="AR131" i="2"/>
  <c r="AR380" i="2"/>
  <c r="AR338" i="2"/>
  <c r="AR331" i="2"/>
  <c r="AS718" i="2"/>
  <c r="AS455" i="2"/>
  <c r="AS385" i="2"/>
  <c r="AS31" i="2"/>
  <c r="AS110" i="2"/>
  <c r="AT724" i="2"/>
  <c r="AT262" i="2"/>
  <c r="AT277" i="2"/>
  <c r="AT429" i="2"/>
  <c r="AT373" i="2"/>
  <c r="AT552" i="2"/>
  <c r="AT106" i="2"/>
  <c r="AT560" i="2"/>
  <c r="AT643" i="2"/>
  <c r="AT558" i="2"/>
  <c r="AT83" i="2"/>
  <c r="AT389" i="2"/>
  <c r="AT296" i="2"/>
  <c r="AT17" i="2"/>
  <c r="AT445" i="2"/>
  <c r="AT170" i="2"/>
  <c r="AS724" i="2"/>
  <c r="AS636" i="2"/>
  <c r="AS619" i="2"/>
  <c r="AS294" i="2"/>
  <c r="AS284" i="2"/>
  <c r="AS199" i="2"/>
  <c r="AS398" i="2"/>
  <c r="AS262" i="2"/>
  <c r="AS542" i="2"/>
  <c r="AS600" i="2"/>
  <c r="AS277" i="2"/>
  <c r="AS497" i="2"/>
  <c r="AS148" i="2"/>
  <c r="AS429" i="2"/>
  <c r="AS710" i="2"/>
  <c r="AS513" i="2"/>
  <c r="AS373" i="2"/>
  <c r="AS56" i="2"/>
  <c r="AS644" i="2"/>
  <c r="AS665" i="2"/>
  <c r="AS552" i="2"/>
  <c r="AS193" i="2"/>
  <c r="AS293" i="2"/>
  <c r="AS106" i="2"/>
  <c r="AS119" i="2"/>
  <c r="AS482" i="2"/>
  <c r="AS560" i="2"/>
  <c r="AS365" i="2"/>
  <c r="AS308" i="2"/>
  <c r="AS643" i="2"/>
  <c r="AS164" i="2"/>
  <c r="AS319" i="2"/>
  <c r="AS558" i="2"/>
  <c r="AS92" i="2"/>
  <c r="AS727" i="2"/>
  <c r="AS83" i="2"/>
  <c r="AS535" i="2"/>
  <c r="AS716" i="2"/>
  <c r="AS389" i="2"/>
  <c r="AS651" i="2"/>
  <c r="AS257" i="2"/>
  <c r="AS296" i="2"/>
  <c r="AS3" i="2"/>
  <c r="AS46" i="2"/>
  <c r="AS17" i="2"/>
  <c r="AS526" i="2"/>
  <c r="AS494" i="2"/>
  <c r="AS445" i="2"/>
  <c r="AS403" i="2"/>
  <c r="AS124" i="2"/>
  <c r="AS290" i="2"/>
  <c r="AS170" i="2"/>
  <c r="AS528" i="2"/>
  <c r="AS35" i="2"/>
  <c r="AS434" i="2"/>
  <c r="AS210" i="2"/>
  <c r="AS481" i="2"/>
  <c r="AS405" i="2"/>
  <c r="AS221" i="2"/>
  <c r="AS369" i="2"/>
  <c r="AT731" i="2"/>
  <c r="AT728" i="2"/>
  <c r="AT690" i="2"/>
  <c r="AT457" i="2"/>
  <c r="AT708" i="2"/>
  <c r="AT533" i="2"/>
  <c r="AT160" i="2"/>
  <c r="AT543" i="2"/>
  <c r="AT255" i="2"/>
  <c r="AT336" i="2"/>
  <c r="AT313" i="2"/>
  <c r="AT150" i="2"/>
  <c r="AT217" i="2"/>
  <c r="AT582" i="2"/>
  <c r="AT453" i="2"/>
  <c r="AT420" i="2"/>
  <c r="AT19" i="2"/>
  <c r="AT335" i="2"/>
  <c r="AT711" i="2"/>
  <c r="AT677" i="2"/>
  <c r="AT521" i="2"/>
  <c r="AT105" i="2"/>
  <c r="AT549" i="2"/>
  <c r="AT498" i="2"/>
  <c r="AT265" i="2"/>
  <c r="AT608" i="2"/>
  <c r="AT152" i="2"/>
  <c r="AT577" i="2"/>
  <c r="AT229" i="2"/>
  <c r="AT162" i="2"/>
  <c r="AT501" i="2"/>
  <c r="AT299" i="2"/>
  <c r="AT679" i="2"/>
  <c r="AT203" i="2"/>
  <c r="AT297" i="2"/>
  <c r="AT353" i="2"/>
  <c r="AT5" i="2"/>
  <c r="AT432" i="2"/>
  <c r="AT401" i="2"/>
  <c r="AT261" i="2"/>
  <c r="AT62" i="2"/>
  <c r="AT101" i="2"/>
  <c r="AT478" i="2"/>
  <c r="AT639" i="2"/>
  <c r="AT270" i="2"/>
  <c r="AT419" i="2"/>
  <c r="AT613" i="2"/>
  <c r="AT399" i="2"/>
  <c r="AT23" i="2"/>
  <c r="AT211" i="2"/>
  <c r="AT505" i="2"/>
  <c r="AT325" i="2"/>
  <c r="AT41" i="2"/>
  <c r="AT96" i="2"/>
  <c r="AT38" i="2"/>
  <c r="AT226" i="2"/>
  <c r="AT330" i="2"/>
  <c r="AT232" i="2"/>
  <c r="AT460" i="2"/>
  <c r="AS411" i="2"/>
  <c r="AS635" i="2"/>
  <c r="AS416" i="2"/>
  <c r="AS430" i="2"/>
  <c r="AS400" i="2"/>
  <c r="AT636" i="2"/>
  <c r="AT542" i="2"/>
  <c r="AT497" i="2"/>
  <c r="AT710" i="2"/>
  <c r="AT56" i="2"/>
  <c r="AT644" i="2"/>
  <c r="AT193" i="2"/>
  <c r="AT119" i="2"/>
  <c r="AT365" i="2"/>
  <c r="AT164" i="2"/>
  <c r="AT92" i="2"/>
  <c r="AT535" i="2"/>
  <c r="AT651" i="2"/>
  <c r="AT3" i="2"/>
  <c r="AT526" i="2"/>
  <c r="AT403" i="2"/>
  <c r="AT290" i="2"/>
  <c r="AT35" i="2"/>
  <c r="AS738" i="2"/>
  <c r="AS469" i="2"/>
  <c r="AS285" i="2"/>
  <c r="AS578" i="2"/>
  <c r="AS378" i="2"/>
  <c r="AS561" i="2"/>
  <c r="AS343" i="2"/>
  <c r="AS324" i="2"/>
  <c r="AS166" i="2"/>
  <c r="AS640" i="2"/>
  <c r="AS267" i="2"/>
  <c r="AS281" i="2"/>
  <c r="AS103" i="2"/>
  <c r="AS372" i="2"/>
  <c r="AS278" i="2"/>
  <c r="AS413" i="2"/>
  <c r="AS680" i="2"/>
  <c r="AS49" i="2"/>
  <c r="AS567" i="2"/>
  <c r="AS569" i="2"/>
  <c r="AS239" i="2"/>
  <c r="AS305" i="2"/>
  <c r="AS196" i="2"/>
  <c r="AS66" i="2"/>
  <c r="AS8" i="2"/>
  <c r="AS91" i="2"/>
  <c r="AS253" i="2"/>
  <c r="AS693" i="2"/>
  <c r="AS4" i="2"/>
  <c r="AS604" i="2"/>
  <c r="AS73" i="2"/>
  <c r="AS84" i="2"/>
  <c r="AS64" i="2"/>
  <c r="AS61" i="2"/>
  <c r="AS246" i="2"/>
  <c r="AS449" i="2"/>
  <c r="AS233" i="2"/>
  <c r="AS63" i="2"/>
  <c r="AS167" i="2"/>
  <c r="AS357" i="2"/>
  <c r="AS668" i="2"/>
  <c r="AS446" i="2"/>
  <c r="AS90" i="2"/>
  <c r="AS301" i="2"/>
  <c r="AS47" i="2"/>
  <c r="AS275" i="2"/>
  <c r="AS662" i="2"/>
  <c r="AS516" i="2"/>
  <c r="AS594" i="2"/>
  <c r="AS425" i="2"/>
  <c r="AS629" i="2"/>
  <c r="AS227" i="2"/>
  <c r="AS28" i="2"/>
  <c r="AS492" i="2"/>
  <c r="AS337" i="2"/>
  <c r="AS153" i="2"/>
  <c r="AS263" i="2"/>
  <c r="AS204" i="2"/>
  <c r="AS156" i="2"/>
  <c r="AS626" i="2"/>
  <c r="AS451" i="2"/>
  <c r="AS194" i="2"/>
  <c r="AT650" i="2"/>
  <c r="AT618" i="2"/>
  <c r="AT734" i="2"/>
  <c r="AT183" i="2"/>
  <c r="AT333" i="2"/>
  <c r="AT368" i="2"/>
  <c r="AT730" i="2"/>
  <c r="AT225" i="2"/>
  <c r="AT205" i="2"/>
  <c r="AT218" i="2"/>
  <c r="AT177" i="2"/>
  <c r="AT287" i="2"/>
  <c r="AT593" i="2"/>
  <c r="AT664" i="2"/>
  <c r="AT72" i="2"/>
  <c r="AT605" i="2"/>
  <c r="AT463" i="2"/>
  <c r="AT79" i="2"/>
  <c r="AT719" i="2"/>
  <c r="AT235" i="2"/>
  <c r="AT726" i="2"/>
  <c r="AT280" i="2"/>
  <c r="AT462" i="2"/>
  <c r="AT698" i="2"/>
  <c r="AT178" i="2"/>
  <c r="AT307" i="2"/>
  <c r="AT27" i="2"/>
  <c r="AT228" i="2"/>
  <c r="AT26" i="2"/>
  <c r="AT135" i="2"/>
  <c r="AT171" i="2"/>
  <c r="AT444" i="2"/>
  <c r="AT456" i="2"/>
  <c r="AT334" i="2"/>
  <c r="AT630" i="2"/>
  <c r="AT24" i="2"/>
  <c r="AT500" i="2"/>
  <c r="AT572" i="2"/>
  <c r="AT467" i="2"/>
  <c r="AT350" i="2"/>
  <c r="AT329" i="2"/>
  <c r="AT458" i="2"/>
  <c r="AT182" i="2"/>
  <c r="AT222" i="2"/>
  <c r="AT254" i="2"/>
  <c r="AT442" i="2"/>
  <c r="AT622" i="2"/>
  <c r="AT303" i="2"/>
  <c r="AT212" i="2"/>
  <c r="AT21" i="2"/>
  <c r="AT424" i="2"/>
  <c r="AT722" i="2"/>
  <c r="AT418" i="2"/>
  <c r="AT675" i="2"/>
  <c r="AT133" i="2"/>
  <c r="AT169" i="2"/>
  <c r="AT339" i="2"/>
  <c r="AS377" i="2"/>
  <c r="AS186" i="2"/>
  <c r="AS249" i="2"/>
  <c r="AS537" i="2"/>
  <c r="AS503" i="2"/>
  <c r="AS690" i="2"/>
  <c r="AS313" i="2"/>
  <c r="AS335" i="2"/>
  <c r="AS608" i="2"/>
  <c r="AS203" i="2"/>
  <c r="AS101" i="2"/>
  <c r="AS211" i="2"/>
  <c r="AS232" i="2"/>
  <c r="AT706" i="2"/>
  <c r="AT597" i="2"/>
  <c r="AT348" i="2"/>
  <c r="AT527" i="2"/>
  <c r="AT197" i="2"/>
  <c r="AT725" i="2"/>
  <c r="AT573" i="2"/>
  <c r="AT141" i="2"/>
  <c r="AT624" i="2"/>
  <c r="AT75" i="2"/>
  <c r="AT493" i="2"/>
  <c r="AT304" i="2"/>
  <c r="AT588" i="2"/>
  <c r="AT53" i="2"/>
  <c r="AT82" i="2"/>
  <c r="AT536" i="2"/>
  <c r="AT606" i="2"/>
  <c r="AT717" i="2"/>
  <c r="AT237" i="2"/>
  <c r="AT620" i="2"/>
  <c r="AT720" i="2"/>
  <c r="AT649" i="2"/>
  <c r="AT647" i="2"/>
  <c r="AT414" i="2"/>
  <c r="AT642" i="2"/>
  <c r="AT559" i="2"/>
  <c r="AT584" i="2"/>
  <c r="AT374" i="2"/>
  <c r="AT142" i="2"/>
  <c r="AT67" i="2"/>
  <c r="AT7" i="2"/>
  <c r="AT29" i="2"/>
  <c r="AT111" i="2"/>
  <c r="AT147" i="2"/>
  <c r="AT347" i="2"/>
  <c r="AT279" i="2"/>
  <c r="AT326" i="2"/>
  <c r="AT161" i="2"/>
  <c r="AT480" i="2"/>
  <c r="AT88" i="2"/>
  <c r="AT129" i="2"/>
  <c r="AT499" i="2"/>
  <c r="AT314" i="2"/>
  <c r="AT415" i="2"/>
  <c r="AT646" i="2"/>
  <c r="AT213" i="2"/>
  <c r="AT692" i="2"/>
  <c r="AT632" i="2"/>
  <c r="AT208" i="2"/>
  <c r="AT472" i="2"/>
  <c r="AT653" i="2"/>
  <c r="AT259" i="2"/>
  <c r="AT328" i="2"/>
  <c r="AT25" i="2"/>
  <c r="AT260" i="2"/>
  <c r="AT188" i="2"/>
  <c r="AT298" i="2"/>
  <c r="AT315" i="2"/>
  <c r="AT655" i="2"/>
  <c r="AT551" i="2"/>
  <c r="AT657" i="2"/>
  <c r="AT437" i="2"/>
  <c r="AR214" i="2"/>
  <c r="AR388" i="2"/>
  <c r="AR140" i="2"/>
  <c r="AR146" i="2"/>
  <c r="AR6" i="2"/>
  <c r="AR109" i="2"/>
  <c r="AR192" i="2"/>
  <c r="AR52" i="2"/>
  <c r="AR55" i="2"/>
  <c r="AR39" i="2"/>
  <c r="AR201" i="2"/>
  <c r="AR127" i="2"/>
  <c r="AR149" i="2"/>
  <c r="AR224" i="2"/>
  <c r="AR42" i="2"/>
  <c r="AU597" i="2"/>
  <c r="AU348" i="2"/>
  <c r="AU527" i="2"/>
  <c r="AU197" i="2"/>
  <c r="AU725" i="2"/>
  <c r="AU573" i="2"/>
  <c r="AU141" i="2"/>
  <c r="AU624" i="2"/>
  <c r="AU75" i="2"/>
  <c r="AU493" i="2"/>
  <c r="AU304" i="2"/>
  <c r="AU588" i="2"/>
  <c r="AU53" i="2"/>
  <c r="AU82" i="2"/>
  <c r="AU536" i="2"/>
  <c r="AU606" i="2"/>
  <c r="AU717" i="2"/>
  <c r="AU237" i="2"/>
  <c r="AU620" i="2"/>
  <c r="AU720" i="2"/>
  <c r="AU649" i="2"/>
  <c r="AU647" i="2"/>
  <c r="AU414" i="2"/>
  <c r="AU642" i="2"/>
  <c r="AU559" i="2"/>
  <c r="AU584" i="2"/>
  <c r="AU374" i="2"/>
  <c r="AU142" i="2"/>
  <c r="AU67" i="2"/>
  <c r="AU7" i="2"/>
  <c r="AU29" i="2"/>
  <c r="AU111" i="2"/>
  <c r="AU147" i="2"/>
  <c r="AU347" i="2"/>
  <c r="AU279" i="2"/>
  <c r="AU326" i="2"/>
  <c r="AU161" i="2"/>
  <c r="AU480" i="2"/>
  <c r="AU88" i="2"/>
  <c r="AU129" i="2"/>
  <c r="AU499" i="2"/>
  <c r="AU314" i="2"/>
  <c r="AU415" i="2"/>
  <c r="AU646" i="2"/>
  <c r="AU213" i="2"/>
  <c r="AU692" i="2"/>
  <c r="AU632" i="2"/>
  <c r="AU208" i="2"/>
  <c r="AU472" i="2"/>
  <c r="AU653" i="2"/>
  <c r="AU259" i="2"/>
  <c r="AU328" i="2"/>
  <c r="AU25" i="2"/>
  <c r="AU260" i="2"/>
  <c r="AU188" i="2"/>
  <c r="AU298" i="2"/>
  <c r="AU315" i="2"/>
  <c r="AU655" i="2"/>
  <c r="AU551" i="2"/>
  <c r="AS45" i="2"/>
  <c r="AS144" i="2"/>
  <c r="AS114" i="2"/>
  <c r="AS470" i="2"/>
  <c r="AS356" i="2"/>
  <c r="AS457" i="2"/>
  <c r="AS150" i="2"/>
  <c r="AS677" i="2"/>
  <c r="AS577" i="2"/>
  <c r="AS297" i="2"/>
  <c r="AS478" i="2"/>
  <c r="AS505" i="2"/>
  <c r="AS460" i="2"/>
  <c r="AS650" i="2"/>
  <c r="AS618" i="2"/>
  <c r="AS734" i="2"/>
  <c r="AS183" i="2"/>
  <c r="AS333" i="2"/>
  <c r="AS368" i="2"/>
  <c r="AS730" i="2"/>
  <c r="AS225" i="2"/>
  <c r="AS205" i="2"/>
  <c r="AS218" i="2"/>
  <c r="AS177" i="2"/>
  <c r="AS287" i="2"/>
  <c r="AS593" i="2"/>
  <c r="AS664" i="2"/>
  <c r="AS72" i="2"/>
  <c r="AS605" i="2"/>
  <c r="AS463" i="2"/>
  <c r="AS79" i="2"/>
  <c r="AS719" i="2"/>
  <c r="AS235" i="2"/>
  <c r="AS726" i="2"/>
  <c r="AS280" i="2"/>
  <c r="AS462" i="2"/>
  <c r="AS698" i="2"/>
  <c r="AS178" i="2"/>
  <c r="AS307" i="2"/>
  <c r="AS27" i="2"/>
  <c r="AS228" i="2"/>
  <c r="AS26" i="2"/>
  <c r="AS135" i="2"/>
  <c r="AS171" i="2"/>
  <c r="AS444" i="2"/>
  <c r="AS456" i="2"/>
  <c r="AS334" i="2"/>
  <c r="AS630" i="2"/>
  <c r="AS24" i="2"/>
  <c r="AS500" i="2"/>
  <c r="AS572" i="2"/>
  <c r="AS467" i="2"/>
  <c r="AS350" i="2"/>
  <c r="AS329" i="2"/>
  <c r="AS458" i="2"/>
  <c r="AS182" i="2"/>
  <c r="AS222" i="2"/>
  <c r="AS254" i="2"/>
  <c r="AS442" i="2"/>
  <c r="AS622" i="2"/>
  <c r="AS303" i="2"/>
  <c r="AS212" i="2"/>
  <c r="AS21" i="2"/>
  <c r="AS424" i="2"/>
  <c r="AS722" i="2"/>
  <c r="AS418" i="2"/>
  <c r="AS675" i="2"/>
  <c r="AS133" i="2"/>
  <c r="AS169" i="2"/>
  <c r="AS339" i="2"/>
  <c r="AS520" i="2"/>
  <c r="AS94" i="2"/>
  <c r="AS122" i="2"/>
  <c r="AS50" i="2"/>
  <c r="AS464" i="2"/>
  <c r="AT723" i="2"/>
  <c r="AT540" i="2"/>
  <c r="AT625" i="2"/>
  <c r="AT332" i="2"/>
  <c r="AT539" i="2"/>
  <c r="AT209" i="2"/>
  <c r="AT634" i="2"/>
  <c r="AT601" i="2"/>
  <c r="AT705" i="2"/>
  <c r="AT656" i="2"/>
  <c r="AT80" i="2"/>
  <c r="AT70" i="2"/>
  <c r="AT175" i="2"/>
  <c r="AT417" i="2"/>
  <c r="AT81" i="2"/>
  <c r="AT530" i="2"/>
  <c r="AT362" i="2"/>
  <c r="AT658" i="2"/>
  <c r="AT242" i="2"/>
  <c r="AT250" i="2"/>
  <c r="AT20" i="2"/>
  <c r="AT266" i="2"/>
  <c r="AT354" i="2"/>
  <c r="AT666" i="2"/>
  <c r="AT732" i="2"/>
  <c r="AT179" i="2"/>
  <c r="AT669" i="2"/>
  <c r="AT143" i="2"/>
  <c r="AT10" i="2"/>
  <c r="AT173" i="2"/>
  <c r="AT206" i="2"/>
  <c r="AT258" i="2"/>
  <c r="AT2" i="2"/>
  <c r="AT104" i="2"/>
  <c r="AT107" i="2"/>
  <c r="AT216" i="2"/>
  <c r="AT145" i="2"/>
  <c r="AT361" i="2"/>
  <c r="AT40" i="2"/>
  <c r="AT581" i="2"/>
  <c r="AT95" i="2"/>
  <c r="AT412" i="2"/>
  <c r="AT382" i="2"/>
  <c r="AT57" i="2"/>
  <c r="AT441" i="2"/>
  <c r="AT43" i="2"/>
  <c r="AT421" i="2"/>
  <c r="AT69" i="2"/>
  <c r="AT406" i="2"/>
  <c r="AT118" i="2"/>
  <c r="AT316" i="2"/>
  <c r="AT306" i="2"/>
  <c r="AT616" i="2"/>
  <c r="AT614" i="2"/>
  <c r="AT320" i="2"/>
  <c r="AS136" i="2"/>
  <c r="AS322" i="2"/>
  <c r="AS130" i="2"/>
  <c r="AS736" i="2"/>
  <c r="AS74" i="2"/>
  <c r="AS543" i="2"/>
  <c r="AS420" i="2"/>
  <c r="AS549" i="2"/>
  <c r="AS501" i="2"/>
  <c r="AS401" i="2"/>
  <c r="AS613" i="2"/>
  <c r="AS96" i="2"/>
  <c r="AS117" i="2"/>
  <c r="AS706" i="2"/>
  <c r="AS597" i="2"/>
  <c r="AS348" i="2"/>
  <c r="AS527" i="2"/>
  <c r="AS197" i="2"/>
  <c r="AS725" i="2"/>
  <c r="AS573" i="2"/>
  <c r="AV573" i="2" s="1"/>
  <c r="AS141" i="2"/>
  <c r="AS624" i="2"/>
  <c r="AS75" i="2"/>
  <c r="AS493" i="2"/>
  <c r="AS304" i="2"/>
  <c r="AV304" i="2" s="1"/>
  <c r="AS588" i="2"/>
  <c r="AS53" i="2"/>
  <c r="AS82" i="2"/>
  <c r="AS536" i="2"/>
  <c r="AS606" i="2"/>
  <c r="AS717" i="2"/>
  <c r="AS237" i="2"/>
  <c r="AV237" i="2" s="1"/>
  <c r="AS620" i="2"/>
  <c r="AS720" i="2"/>
  <c r="AS649" i="2"/>
  <c r="AS647" i="2"/>
  <c r="AS414" i="2"/>
  <c r="AV414" i="2" s="1"/>
  <c r="AS642" i="2"/>
  <c r="AS559" i="2"/>
  <c r="AS584" i="2"/>
  <c r="AS374" i="2"/>
  <c r="AS142" i="2"/>
  <c r="AS67" i="2"/>
  <c r="AS7" i="2"/>
  <c r="AV7" i="2" s="1"/>
  <c r="AS29" i="2"/>
  <c r="AS111" i="2"/>
  <c r="AS147" i="2"/>
  <c r="AS347" i="2"/>
  <c r="AS279" i="2"/>
  <c r="AV279" i="2" s="1"/>
  <c r="AS326" i="2"/>
  <c r="AS161" i="2"/>
  <c r="AS480" i="2"/>
  <c r="AS88" i="2"/>
  <c r="AS129" i="2"/>
  <c r="AS499" i="2"/>
  <c r="AS314" i="2"/>
  <c r="AV314" i="2" s="1"/>
  <c r="AS415" i="2"/>
  <c r="AS646" i="2"/>
  <c r="AS213" i="2"/>
  <c r="AS692" i="2"/>
  <c r="AS632" i="2"/>
  <c r="AV632" i="2" s="1"/>
  <c r="AS208" i="2"/>
  <c r="AS472" i="2"/>
  <c r="AS653" i="2"/>
  <c r="AS259" i="2"/>
  <c r="AS328" i="2"/>
  <c r="AS25" i="2"/>
  <c r="AS260" i="2"/>
  <c r="AV260" i="2" s="1"/>
  <c r="AS188" i="2"/>
  <c r="AS298" i="2"/>
  <c r="AS315" i="2"/>
  <c r="AS655" i="2"/>
  <c r="AS551" i="2"/>
  <c r="AV551" i="2" s="1"/>
  <c r="AS657" i="2"/>
  <c r="AS437" i="2"/>
  <c r="AT691" i="2"/>
  <c r="AT696" i="2"/>
  <c r="AT509" i="2"/>
  <c r="AT544" i="2"/>
  <c r="AT699" i="2"/>
  <c r="AT553" i="2"/>
  <c r="AT504" i="2"/>
  <c r="AT589" i="2"/>
  <c r="AT292" i="2"/>
  <c r="AT198" i="2"/>
  <c r="AT638" i="2"/>
  <c r="AT557" i="2"/>
  <c r="AT99" i="2"/>
  <c r="AT602" i="2"/>
  <c r="AT134" i="2"/>
  <c r="AT489" i="2"/>
  <c r="AT471" i="2"/>
  <c r="AT555" i="2"/>
  <c r="AT360" i="2"/>
  <c r="AT120" i="2"/>
  <c r="AT241" i="2"/>
  <c r="AT200" i="2"/>
  <c r="AT11" i="2"/>
  <c r="AT9" i="2"/>
  <c r="AT234" i="2"/>
  <c r="AT496" i="2"/>
  <c r="AT654" i="2"/>
  <c r="AT157" i="2"/>
  <c r="AT447" i="2"/>
  <c r="AT93" i="2"/>
  <c r="AT729" i="2"/>
  <c r="AT128" i="2"/>
  <c r="AT33" i="2"/>
  <c r="AT438" i="2"/>
  <c r="AT409" i="2"/>
  <c r="AT468" i="2"/>
  <c r="AT621" i="2"/>
  <c r="AT131" i="2"/>
  <c r="AT380" i="2"/>
  <c r="AT702" i="2"/>
  <c r="AT338" i="2"/>
  <c r="AT331" i="2"/>
  <c r="AT627" i="2"/>
  <c r="AT151" i="2"/>
  <c r="AT370" i="2"/>
  <c r="AT674" i="2"/>
  <c r="AT633" i="2"/>
  <c r="AT272" i="2"/>
  <c r="AT273" i="2"/>
  <c r="AT408" i="2"/>
  <c r="AT240" i="2"/>
  <c r="AT247" i="2"/>
  <c r="AT384" i="2"/>
  <c r="AT123" i="2"/>
  <c r="AT379" i="2"/>
  <c r="AT395" i="2"/>
  <c r="AS396" i="2"/>
  <c r="AS323" i="2"/>
  <c r="AS660" i="2"/>
  <c r="AS345" i="2"/>
  <c r="AS714" i="2"/>
  <c r="AS288" i="2"/>
  <c r="AS728" i="2"/>
  <c r="AS255" i="2"/>
  <c r="AS19" i="2"/>
  <c r="AS265" i="2"/>
  <c r="AS679" i="2"/>
  <c r="AS62" i="2"/>
  <c r="AS23" i="2"/>
  <c r="AS330" i="2"/>
  <c r="AS723" i="2"/>
  <c r="AS540" i="2"/>
  <c r="AS625" i="2"/>
  <c r="AS332" i="2"/>
  <c r="AS539" i="2"/>
  <c r="AS209" i="2"/>
  <c r="AS634" i="2"/>
  <c r="AS601" i="2"/>
  <c r="AS705" i="2"/>
  <c r="AS656" i="2"/>
  <c r="AS80" i="2"/>
  <c r="AS70" i="2"/>
  <c r="AS175" i="2"/>
  <c r="AS417" i="2"/>
  <c r="AS81" i="2"/>
  <c r="AS530" i="2"/>
  <c r="AS362" i="2"/>
  <c r="AS658" i="2"/>
  <c r="AS242" i="2"/>
  <c r="AS250" i="2"/>
  <c r="AS20" i="2"/>
  <c r="AS266" i="2"/>
  <c r="AS354" i="2"/>
  <c r="AS666" i="2"/>
  <c r="AS732" i="2"/>
  <c r="AS179" i="2"/>
  <c r="AS669" i="2"/>
  <c r="AS143" i="2"/>
  <c r="AS10" i="2"/>
  <c r="AS173" i="2"/>
  <c r="AS206" i="2"/>
  <c r="AS258" i="2"/>
  <c r="AS2" i="2"/>
  <c r="AS104" i="2"/>
  <c r="AS107" i="2"/>
  <c r="AS216" i="2"/>
  <c r="AS145" i="2"/>
  <c r="AS361" i="2"/>
  <c r="AS40" i="2"/>
  <c r="AS581" i="2"/>
  <c r="AS95" i="2"/>
  <c r="AS412" i="2"/>
  <c r="AS382" i="2"/>
  <c r="AS57" i="2"/>
  <c r="AS441" i="2"/>
  <c r="AS43" i="2"/>
  <c r="AS421" i="2"/>
  <c r="AS69" i="2"/>
  <c r="AS406" i="2"/>
  <c r="AS118" i="2"/>
  <c r="AS316" i="2"/>
  <c r="AS306" i="2"/>
  <c r="AS616" i="2"/>
  <c r="AS614" i="2"/>
  <c r="AS320" i="2"/>
  <c r="AS220" i="2"/>
  <c r="AS223" i="2"/>
  <c r="AS310" i="2"/>
  <c r="AS392" i="2"/>
  <c r="AS190" i="2"/>
  <c r="AS125" i="2"/>
  <c r="AS628" i="2"/>
  <c r="AT703" i="2"/>
  <c r="AT452" i="2"/>
  <c r="AT688" i="2"/>
  <c r="AT436" i="2"/>
  <c r="AT427" i="2"/>
  <c r="AT116" i="2"/>
  <c r="AT248" i="2"/>
  <c r="AT359" i="2"/>
  <c r="AT687" i="2"/>
  <c r="AT704" i="2"/>
  <c r="AT450" i="2"/>
  <c r="AT352" i="2"/>
  <c r="AT735" i="2"/>
  <c r="AT615" i="2"/>
  <c r="AT580" i="2"/>
  <c r="AT364" i="2"/>
  <c r="AT174" i="2"/>
  <c r="AT609" i="2"/>
  <c r="AT344" i="2"/>
  <c r="AT440" i="2"/>
  <c r="AT76" i="2"/>
  <c r="AT422" i="2"/>
  <c r="AT13" i="2"/>
  <c r="AT488" i="2"/>
  <c r="AT548" i="2"/>
  <c r="AT485" i="2"/>
  <c r="AT435" i="2"/>
  <c r="AT321" i="2"/>
  <c r="AT295" i="2"/>
  <c r="AT71" i="2"/>
  <c r="AT599" i="2"/>
  <c r="AT617" i="2"/>
  <c r="AT545" i="2"/>
  <c r="AT121" i="2"/>
  <c r="AT185" i="2"/>
  <c r="AT68" i="2"/>
  <c r="AT475" i="2"/>
  <c r="AT612" i="2"/>
  <c r="AT439" i="2"/>
  <c r="AT563" i="2"/>
  <c r="AT251" i="2"/>
  <c r="AT671" i="2"/>
  <c r="AT342" i="2"/>
  <c r="AT219" i="2"/>
  <c r="AT404" i="2"/>
  <c r="AT351" i="2"/>
  <c r="AT547" i="2"/>
  <c r="AT60" i="2"/>
  <c r="AT672" i="2"/>
  <c r="AT562" i="2"/>
  <c r="AT371" i="2"/>
  <c r="AT519" i="2"/>
  <c r="AT44" i="2"/>
  <c r="AT318" i="2"/>
  <c r="AT176" i="2"/>
  <c r="AT546" i="2"/>
  <c r="AT514" i="2"/>
  <c r="AT590" i="2"/>
  <c r="AS534" i="2"/>
  <c r="AS85" i="2"/>
  <c r="AS112" i="2"/>
  <c r="AS517" i="2"/>
  <c r="AS502" i="2"/>
  <c r="AT199" i="2"/>
  <c r="AS160" i="2"/>
  <c r="AS453" i="2"/>
  <c r="AS498" i="2"/>
  <c r="AS299" i="2"/>
  <c r="AS261" i="2"/>
  <c r="AS399" i="2"/>
  <c r="AS38" i="2"/>
  <c r="AS691" i="2"/>
  <c r="AS696" i="2"/>
  <c r="AS509" i="2"/>
  <c r="AS544" i="2"/>
  <c r="AS699" i="2"/>
  <c r="AS553" i="2"/>
  <c r="AS504" i="2"/>
  <c r="AS589" i="2"/>
  <c r="AS292" i="2"/>
  <c r="AS198" i="2"/>
  <c r="AS638" i="2"/>
  <c r="AS557" i="2"/>
  <c r="AS99" i="2"/>
  <c r="AS602" i="2"/>
  <c r="AS134" i="2"/>
  <c r="AS489" i="2"/>
  <c r="AS471" i="2"/>
  <c r="AS555" i="2"/>
  <c r="AS360" i="2"/>
  <c r="AS120" i="2"/>
  <c r="AS241" i="2"/>
  <c r="AS200" i="2"/>
  <c r="AS11" i="2"/>
  <c r="AS9" i="2"/>
  <c r="AS234" i="2"/>
  <c r="AS496" i="2"/>
  <c r="AS654" i="2"/>
  <c r="AS157" i="2"/>
  <c r="AS447" i="2"/>
  <c r="AS93" i="2"/>
  <c r="AS729" i="2"/>
  <c r="AS128" i="2"/>
  <c r="AS33" i="2"/>
  <c r="AS438" i="2"/>
  <c r="AS409" i="2"/>
  <c r="AS468" i="2"/>
  <c r="AS621" i="2"/>
  <c r="AS131" i="2"/>
  <c r="AS380" i="2"/>
  <c r="AS702" i="2"/>
  <c r="AS338" i="2"/>
  <c r="AS331" i="2"/>
  <c r="AS627" i="2"/>
  <c r="AS151" i="2"/>
  <c r="AS370" i="2"/>
  <c r="AS674" i="2"/>
  <c r="AS633" i="2"/>
  <c r="AS272" i="2"/>
  <c r="AS273" i="2"/>
  <c r="AS408" i="2"/>
  <c r="AS240" i="2"/>
  <c r="AS247" i="2"/>
  <c r="AS384" i="2"/>
  <c r="AS123" i="2"/>
  <c r="AS379" i="2"/>
  <c r="AS395" i="2"/>
  <c r="AS700" i="2"/>
  <c r="AS317" i="2"/>
  <c r="AS16" i="2"/>
  <c r="AS550" i="2"/>
  <c r="AS300" i="2"/>
  <c r="AT689" i="2"/>
  <c r="AT667" i="2"/>
  <c r="AT684" i="2"/>
  <c r="AT586" i="2"/>
  <c r="AT652" i="2"/>
  <c r="AT236" i="2"/>
  <c r="AT423" i="2"/>
  <c r="AT645" i="2"/>
  <c r="AT426" i="2"/>
  <c r="AT686" i="2"/>
  <c r="AT466" i="2"/>
  <c r="AT678" i="2"/>
  <c r="AT137" i="2"/>
  <c r="AT592" i="2"/>
  <c r="AT189" i="2"/>
  <c r="AT34" i="2"/>
  <c r="AT327" i="2"/>
  <c r="AT244" i="2"/>
  <c r="AT611" i="2"/>
  <c r="AT554" i="2"/>
  <c r="AT484" i="2"/>
  <c r="AT391" i="2"/>
  <c r="AT574" i="2"/>
  <c r="AT54" i="2"/>
  <c r="AT264" i="2"/>
  <c r="AT215" i="2"/>
  <c r="AT366" i="2"/>
  <c r="AT579" i="2"/>
  <c r="AT491" i="2"/>
  <c r="AT701" i="2"/>
  <c r="AT32" i="2"/>
  <c r="AT511" i="2"/>
  <c r="AT390" i="2"/>
  <c r="AT610" i="2"/>
  <c r="AT97" i="2"/>
  <c r="AT187" i="2"/>
  <c r="AT59" i="2"/>
  <c r="AT30" i="2"/>
  <c r="AT490" i="2"/>
  <c r="AT512" i="2"/>
  <c r="AT340" i="2"/>
  <c r="AT126" i="2"/>
  <c r="AT538" i="2"/>
  <c r="AT694" i="2"/>
  <c r="AT595" i="2"/>
  <c r="AT154" i="2"/>
  <c r="AT256" i="2"/>
  <c r="AT476" i="2"/>
  <c r="AT397" i="2"/>
  <c r="AT243" i="2"/>
  <c r="AT12" i="2"/>
  <c r="AT363" i="2"/>
  <c r="AT283" i="2"/>
  <c r="AT159" i="2"/>
  <c r="AT523" i="2"/>
  <c r="AT383" i="2"/>
  <c r="AT407" i="2"/>
  <c r="AT465" i="2"/>
  <c r="AT713" i="2"/>
  <c r="AS515" i="2"/>
  <c r="AS132" i="2"/>
  <c r="AS564" i="2"/>
  <c r="AS506" i="2"/>
  <c r="AS454" i="2"/>
  <c r="AS708" i="2"/>
  <c r="AS217" i="2"/>
  <c r="AS521" i="2"/>
  <c r="AS229" i="2"/>
  <c r="AS353" i="2"/>
  <c r="AS639" i="2"/>
  <c r="AS325" i="2"/>
  <c r="AS184" i="2"/>
  <c r="AS703" i="2"/>
  <c r="AS452" i="2"/>
  <c r="AS688" i="2"/>
  <c r="AS436" i="2"/>
  <c r="AS427" i="2"/>
  <c r="AS116" i="2"/>
  <c r="AS248" i="2"/>
  <c r="AS359" i="2"/>
  <c r="AS687" i="2"/>
  <c r="AS704" i="2"/>
  <c r="AS450" i="2"/>
  <c r="AS352" i="2"/>
  <c r="AS735" i="2"/>
  <c r="AS615" i="2"/>
  <c r="AS580" i="2"/>
  <c r="AS364" i="2"/>
  <c r="AS174" i="2"/>
  <c r="AS609" i="2"/>
  <c r="AS344" i="2"/>
  <c r="AS440" i="2"/>
  <c r="AS76" i="2"/>
  <c r="AS422" i="2"/>
  <c r="AS13" i="2"/>
  <c r="AS488" i="2"/>
  <c r="AS548" i="2"/>
  <c r="AS485" i="2"/>
  <c r="AS435" i="2"/>
  <c r="AS321" i="2"/>
  <c r="AS295" i="2"/>
  <c r="AS71" i="2"/>
  <c r="AS599" i="2"/>
  <c r="AS617" i="2"/>
  <c r="AS545" i="2"/>
  <c r="AS121" i="2"/>
  <c r="AS185" i="2"/>
  <c r="AS68" i="2"/>
  <c r="AS475" i="2"/>
  <c r="AS612" i="2"/>
  <c r="AS439" i="2"/>
  <c r="AS563" i="2"/>
  <c r="AS251" i="2"/>
  <c r="AS671" i="2"/>
  <c r="AS342" i="2"/>
  <c r="AS219" i="2"/>
  <c r="AS404" i="2"/>
  <c r="AS351" i="2"/>
  <c r="AS547" i="2"/>
  <c r="AS60" i="2"/>
  <c r="AS672" i="2"/>
  <c r="AS562" i="2"/>
  <c r="AS371" i="2"/>
  <c r="AS519" i="2"/>
  <c r="AS44" i="2"/>
  <c r="AS318" i="2"/>
  <c r="AS176" i="2"/>
  <c r="AS546" i="2"/>
  <c r="AS514" i="2"/>
  <c r="AS590" i="2"/>
  <c r="AS709" i="2"/>
  <c r="AS349" i="2"/>
  <c r="AS202" i="2"/>
  <c r="AT637" i="2"/>
  <c r="AT661" i="2"/>
  <c r="AT355" i="2"/>
  <c r="AT394" i="2"/>
  <c r="AT707" i="2"/>
  <c r="AT570" i="2"/>
  <c r="AT737" i="2"/>
  <c r="AT585" i="2"/>
  <c r="AT596" i="2"/>
  <c r="AT268" i="2"/>
  <c r="AT607" i="2"/>
  <c r="AT529" i="2"/>
  <c r="AT89" i="2"/>
  <c r="AT721" i="2"/>
  <c r="AT214" i="2"/>
  <c r="AT274" i="2"/>
  <c r="AT245" i="2"/>
  <c r="AT568" i="2"/>
  <c r="AT532" i="2"/>
  <c r="AT312" i="2"/>
  <c r="AT388" i="2"/>
  <c r="AT459" i="2"/>
  <c r="AT140" i="2"/>
  <c r="AT428" i="2"/>
  <c r="AT631" i="2"/>
  <c r="AT36" i="2"/>
  <c r="AT302" i="2"/>
  <c r="AT14" i="2"/>
  <c r="AT571" i="2"/>
  <c r="AT191" i="2"/>
  <c r="AT682" i="2"/>
  <c r="AT474" i="2"/>
  <c r="AT146" i="2"/>
  <c r="AT6" i="2"/>
  <c r="AT109" i="2"/>
  <c r="AT663" i="2"/>
  <c r="AT192" i="2"/>
  <c r="AT52" i="2"/>
  <c r="AT510" i="2"/>
  <c r="AT55" i="2"/>
  <c r="AT387" i="2"/>
  <c r="AT39" i="2"/>
  <c r="AT181" i="2"/>
  <c r="AT487" i="2"/>
  <c r="AT670" i="2"/>
  <c r="AT393" i="2"/>
  <c r="AT201" i="2"/>
  <c r="AT127" i="2"/>
  <c r="AT149" i="2"/>
  <c r="AT358" i="2"/>
  <c r="AT224" i="2"/>
  <c r="AT77" i="2"/>
  <c r="AT42" i="2"/>
  <c r="AT346" i="2"/>
  <c r="AS483" i="2"/>
  <c r="AS22" i="2"/>
  <c r="AS531" i="2"/>
  <c r="AS291" i="2"/>
  <c r="AS207" i="2"/>
  <c r="AT398" i="2"/>
  <c r="AS533" i="2"/>
  <c r="AS582" i="2"/>
  <c r="AS105" i="2"/>
  <c r="AS162" i="2"/>
  <c r="AS432" i="2"/>
  <c r="AS419" i="2"/>
  <c r="AS41" i="2"/>
  <c r="AS603" i="2"/>
  <c r="AS689" i="2"/>
  <c r="AS667" i="2"/>
  <c r="AS684" i="2"/>
  <c r="AS586" i="2"/>
  <c r="AS652" i="2"/>
  <c r="AS236" i="2"/>
  <c r="AS423" i="2"/>
  <c r="AS645" i="2"/>
  <c r="AS426" i="2"/>
  <c r="AS686" i="2"/>
  <c r="AS466" i="2"/>
  <c r="AS678" i="2"/>
  <c r="AS137" i="2"/>
  <c r="AS592" i="2"/>
  <c r="AS189" i="2"/>
  <c r="AS34" i="2"/>
  <c r="AS327" i="2"/>
  <c r="AS244" i="2"/>
  <c r="AS611" i="2"/>
  <c r="AS554" i="2"/>
  <c r="AS484" i="2"/>
  <c r="AS391" i="2"/>
  <c r="AS574" i="2"/>
  <c r="AS54" i="2"/>
  <c r="AS264" i="2"/>
  <c r="AS215" i="2"/>
  <c r="AS366" i="2"/>
  <c r="AS579" i="2"/>
  <c r="AS491" i="2"/>
  <c r="AS701" i="2"/>
  <c r="AS32" i="2"/>
  <c r="AS511" i="2"/>
  <c r="AS390" i="2"/>
  <c r="AS610" i="2"/>
  <c r="AS97" i="2"/>
  <c r="AS187" i="2"/>
  <c r="AS59" i="2"/>
  <c r="AS30" i="2"/>
  <c r="AS490" i="2"/>
  <c r="AS512" i="2"/>
  <c r="AS340" i="2"/>
  <c r="AS126" i="2"/>
  <c r="AS538" i="2"/>
  <c r="AS694" i="2"/>
  <c r="AS595" i="2"/>
  <c r="AS154" i="2"/>
  <c r="AS256" i="2"/>
  <c r="AS476" i="2"/>
  <c r="AS397" i="2"/>
  <c r="AS243" i="2"/>
  <c r="AS12" i="2"/>
  <c r="AS363" i="2"/>
  <c r="AS283" i="2"/>
  <c r="AS159" i="2"/>
  <c r="AS523" i="2"/>
  <c r="AS383" i="2"/>
  <c r="AS407" i="2"/>
  <c r="AS465" i="2"/>
  <c r="AS713" i="2"/>
  <c r="AS195" i="2"/>
  <c r="AS565" i="2"/>
  <c r="AT697" i="2"/>
  <c r="AT508" i="2"/>
  <c r="AT289" i="2"/>
  <c r="AT461" i="2"/>
  <c r="AT282" i="2"/>
  <c r="AT172" i="2"/>
  <c r="AT396" i="2"/>
  <c r="AT718" i="2"/>
  <c r="AT411" i="2"/>
  <c r="AT515" i="2"/>
  <c r="AT483" i="2"/>
  <c r="AT534" i="2"/>
  <c r="AT648" i="2"/>
  <c r="AT341" i="2"/>
  <c r="AT377" i="2"/>
  <c r="AT136" i="2"/>
  <c r="AT45" i="2"/>
  <c r="AT323" i="2"/>
  <c r="AT455" i="2"/>
  <c r="AT635" i="2"/>
  <c r="AT132" i="2"/>
  <c r="AT22" i="2"/>
  <c r="AT85" i="2"/>
  <c r="AT113" i="2"/>
  <c r="AT186" i="2"/>
  <c r="AT322" i="2"/>
  <c r="AT477" i="2"/>
  <c r="AT144" i="2"/>
  <c r="AT660" i="2"/>
  <c r="AT385" i="2"/>
  <c r="AT416" i="2"/>
  <c r="AT564" i="2"/>
  <c r="AT531" i="2"/>
  <c r="AT112" i="2"/>
  <c r="AT155" i="2"/>
  <c r="AT249" i="2"/>
  <c r="AT130" i="2"/>
  <c r="AT114" i="2"/>
  <c r="AT345" i="2"/>
  <c r="AT587" i="2"/>
  <c r="AT31" i="2"/>
  <c r="AT430" i="2"/>
  <c r="AT506" i="2"/>
  <c r="AT291" i="2"/>
  <c r="AT517" i="2"/>
  <c r="AT51" i="2"/>
  <c r="AT537" i="2"/>
  <c r="AT736" i="2"/>
  <c r="AT470" i="2"/>
  <c r="AT714" i="2"/>
  <c r="AT733" i="2"/>
  <c r="AT110" i="2"/>
  <c r="AT400" i="2"/>
  <c r="AT454" i="2"/>
  <c r="AT207" i="2"/>
  <c r="AT502" i="2"/>
  <c r="AS648" i="2"/>
  <c r="AS477" i="2"/>
  <c r="AS587" i="2"/>
  <c r="AS733" i="2"/>
  <c r="AS731" i="2"/>
  <c r="AS336" i="2"/>
  <c r="AS711" i="2"/>
  <c r="AS152" i="2"/>
  <c r="AS5" i="2"/>
  <c r="AS270" i="2"/>
  <c r="AS226" i="2"/>
  <c r="AS637" i="2"/>
  <c r="AS661" i="2"/>
  <c r="AS355" i="2"/>
  <c r="AS394" i="2"/>
  <c r="AS707" i="2"/>
  <c r="AS570" i="2"/>
  <c r="AS737" i="2"/>
  <c r="AS585" i="2"/>
  <c r="AS596" i="2"/>
  <c r="AS268" i="2"/>
  <c r="AS607" i="2"/>
  <c r="AS529" i="2"/>
  <c r="AS89" i="2"/>
  <c r="AS721" i="2"/>
  <c r="AS214" i="2"/>
  <c r="AS274" i="2"/>
  <c r="AS245" i="2"/>
  <c r="AS568" i="2"/>
  <c r="AS532" i="2"/>
  <c r="AS312" i="2"/>
  <c r="AS388" i="2"/>
  <c r="AS459" i="2"/>
  <c r="AS140" i="2"/>
  <c r="AS428" i="2"/>
  <c r="AS631" i="2"/>
  <c r="AS36" i="2"/>
  <c r="AS302" i="2"/>
  <c r="AS14" i="2"/>
  <c r="AS571" i="2"/>
  <c r="AS191" i="2"/>
  <c r="AS682" i="2"/>
  <c r="AS474" i="2"/>
  <c r="AS146" i="2"/>
  <c r="AS6" i="2"/>
  <c r="AS109" i="2"/>
  <c r="AS663" i="2"/>
  <c r="AS192" i="2"/>
  <c r="AS52" i="2"/>
  <c r="AS510" i="2"/>
  <c r="AS55" i="2"/>
  <c r="AS387" i="2"/>
  <c r="AS39" i="2"/>
  <c r="AS181" i="2"/>
  <c r="AS487" i="2"/>
  <c r="AS670" i="2"/>
  <c r="AS393" i="2"/>
  <c r="AS201" i="2"/>
  <c r="AS127" i="2"/>
  <c r="AS149" i="2"/>
  <c r="AS358" i="2"/>
  <c r="AS224" i="2"/>
  <c r="AS77" i="2"/>
  <c r="AS42" i="2"/>
  <c r="AS346" i="2"/>
  <c r="AS139" i="2"/>
  <c r="AS591" i="2"/>
  <c r="AS518" i="2"/>
  <c r="AS238" i="2"/>
  <c r="AS495" i="2"/>
  <c r="AS410" i="2"/>
  <c r="AS598" i="2"/>
  <c r="AT695" i="2"/>
  <c r="AT685" i="2"/>
  <c r="AT163" i="2"/>
  <c r="AT168" i="2"/>
  <c r="AT507" i="2"/>
  <c r="AT100" i="2"/>
  <c r="AT566" i="2"/>
  <c r="AT673" i="2"/>
  <c r="AT65" i="2"/>
  <c r="AT138" i="2"/>
  <c r="AT576" i="2"/>
  <c r="AT659" i="2"/>
  <c r="AT522" i="2"/>
  <c r="AT715" i="2"/>
  <c r="AT431" i="2"/>
  <c r="AT230" i="2"/>
  <c r="AT87" i="2"/>
  <c r="AT433" i="2"/>
  <c r="AT525" i="2"/>
  <c r="AT252" i="2"/>
  <c r="AT271" i="2"/>
  <c r="AT18" i="2"/>
  <c r="AT623" i="2"/>
  <c r="AT541" i="2"/>
  <c r="AT180" i="2"/>
  <c r="AT15" i="2"/>
  <c r="AT681" i="2"/>
  <c r="AT448" i="2"/>
  <c r="AT48" i="2"/>
  <c r="AT486" i="2"/>
  <c r="AT86" i="2"/>
  <c r="AT108" i="2"/>
  <c r="AT276" i="2"/>
  <c r="AT311" i="2"/>
  <c r="AT556" i="2"/>
  <c r="AT386" i="2"/>
  <c r="AT165" i="2"/>
  <c r="AT712" i="2"/>
  <c r="AT443" i="2"/>
  <c r="AT158" i="2"/>
  <c r="AT37" i="2"/>
  <c r="AT98" i="2"/>
  <c r="AT102" i="2"/>
  <c r="AT683" i="2"/>
  <c r="AT376" i="2"/>
  <c r="AT575" i="2"/>
  <c r="AT58" i="2"/>
  <c r="AT479" i="2"/>
  <c r="AT524" i="2"/>
  <c r="AT676" i="2"/>
  <c r="AT115" i="2"/>
  <c r="AT375" i="2"/>
  <c r="AT381" i="2"/>
  <c r="AT402" i="2"/>
  <c r="AT78" i="2"/>
  <c r="AT367" i="2"/>
  <c r="AT231" i="2"/>
  <c r="AT309" i="2"/>
  <c r="AT641" i="2"/>
  <c r="AT583" i="2"/>
  <c r="AT286" i="2"/>
  <c r="AT220" i="2"/>
  <c r="AT223" i="2"/>
  <c r="AT310" i="2"/>
  <c r="AT392" i="2"/>
  <c r="AT190" i="2"/>
  <c r="AT125" i="2"/>
  <c r="AT628" i="2"/>
  <c r="AR172" i="2"/>
  <c r="AR22" i="2"/>
  <c r="AR85" i="2"/>
  <c r="AR113" i="2"/>
  <c r="AR155" i="2"/>
  <c r="AR249" i="2"/>
  <c r="AR130" i="2"/>
  <c r="AR345" i="2"/>
  <c r="AR51" i="2"/>
  <c r="AR110" i="2"/>
  <c r="AR74" i="2"/>
  <c r="AU723" i="2"/>
  <c r="AU540" i="2"/>
  <c r="AU625" i="2"/>
  <c r="AU332" i="2"/>
  <c r="AU539" i="2"/>
  <c r="AU209" i="2"/>
  <c r="AU634" i="2"/>
  <c r="AU601" i="2"/>
  <c r="AU705" i="2"/>
  <c r="AU656" i="2"/>
  <c r="AU80" i="2"/>
  <c r="AU70" i="2"/>
  <c r="AU175" i="2"/>
  <c r="AU417" i="2"/>
  <c r="AU81" i="2"/>
  <c r="AU530" i="2"/>
  <c r="AU362" i="2"/>
  <c r="AU658" i="2"/>
  <c r="AU242" i="2"/>
  <c r="AU250" i="2"/>
  <c r="AU20" i="2"/>
  <c r="AU266" i="2"/>
  <c r="AU354" i="2"/>
  <c r="AU666" i="2"/>
  <c r="AU732" i="2"/>
  <c r="AU179" i="2"/>
  <c r="AU669" i="2"/>
  <c r="AU143" i="2"/>
  <c r="AU10" i="2"/>
  <c r="AU173" i="2"/>
  <c r="AU206" i="2"/>
  <c r="AU258" i="2"/>
  <c r="AU2" i="2"/>
  <c r="AU104" i="2"/>
  <c r="AU107" i="2"/>
  <c r="AU216" i="2"/>
  <c r="AU145" i="2"/>
  <c r="AU361" i="2"/>
  <c r="AU40" i="2"/>
  <c r="AU581" i="2"/>
  <c r="AU95" i="2"/>
  <c r="AU412" i="2"/>
  <c r="AU382" i="2"/>
  <c r="AU57" i="2"/>
  <c r="AU441" i="2"/>
  <c r="AU43" i="2"/>
  <c r="AU421" i="2"/>
  <c r="AU69" i="2"/>
  <c r="AU406" i="2"/>
  <c r="AU118" i="2"/>
  <c r="AU316" i="2"/>
  <c r="AU306" i="2"/>
  <c r="AU616" i="2"/>
  <c r="AU614" i="2"/>
  <c r="AU320" i="2"/>
  <c r="AU220" i="2"/>
  <c r="AU223" i="2"/>
  <c r="AU310" i="2"/>
  <c r="AU392" i="2"/>
  <c r="AU190" i="2"/>
  <c r="AU125" i="2"/>
  <c r="AT700" i="2"/>
  <c r="AT317" i="2"/>
  <c r="AT16" i="2"/>
  <c r="AT550" i="2"/>
  <c r="AT300" i="2"/>
  <c r="AR163" i="2"/>
  <c r="AR65" i="2"/>
  <c r="AR87" i="2"/>
  <c r="AR18" i="2"/>
  <c r="AR15" i="2"/>
  <c r="AR165" i="2"/>
  <c r="AR158" i="2"/>
  <c r="AR37" i="2"/>
  <c r="AR98" i="2"/>
  <c r="AR58" i="2"/>
  <c r="AR286" i="2"/>
  <c r="AU691" i="2"/>
  <c r="AU696" i="2"/>
  <c r="AU509" i="2"/>
  <c r="AU544" i="2"/>
  <c r="AU699" i="2"/>
  <c r="AU553" i="2"/>
  <c r="AU504" i="2"/>
  <c r="AU589" i="2"/>
  <c r="AU292" i="2"/>
  <c r="AU198" i="2"/>
  <c r="AU638" i="2"/>
  <c r="AU557" i="2"/>
  <c r="AU99" i="2"/>
  <c r="AU602" i="2"/>
  <c r="AU134" i="2"/>
  <c r="AU489" i="2"/>
  <c r="AU471" i="2"/>
  <c r="AU555" i="2"/>
  <c r="AU360" i="2"/>
  <c r="AU120" i="2"/>
  <c r="AU241" i="2"/>
  <c r="AU200" i="2"/>
  <c r="AU11" i="2"/>
  <c r="AU9" i="2"/>
  <c r="AU234" i="2"/>
  <c r="AU496" i="2"/>
  <c r="AU654" i="2"/>
  <c r="AU157" i="2"/>
  <c r="AU447" i="2"/>
  <c r="AU93" i="2"/>
  <c r="AU729" i="2"/>
  <c r="AU128" i="2"/>
  <c r="AU33" i="2"/>
  <c r="AU438" i="2"/>
  <c r="AU409" i="2"/>
  <c r="AU468" i="2"/>
  <c r="AU621" i="2"/>
  <c r="AU131" i="2"/>
  <c r="AU380" i="2"/>
  <c r="AU702" i="2"/>
  <c r="AU338" i="2"/>
  <c r="AU331" i="2"/>
  <c r="AU627" i="2"/>
  <c r="AU151" i="2"/>
  <c r="AU370" i="2"/>
  <c r="AU674" i="2"/>
  <c r="AU633" i="2"/>
  <c r="AU272" i="2"/>
  <c r="AU273" i="2"/>
  <c r="AU408" i="2"/>
  <c r="AU240" i="2"/>
  <c r="AU247" i="2"/>
  <c r="AU384" i="2"/>
  <c r="AU123" i="2"/>
  <c r="AU379" i="2"/>
  <c r="AU395" i="2"/>
  <c r="AU700" i="2"/>
  <c r="AU317" i="2"/>
  <c r="AU16" i="2"/>
  <c r="AT709" i="2"/>
  <c r="AT349" i="2"/>
  <c r="AT202" i="2"/>
  <c r="AR284" i="2"/>
  <c r="AR199" i="2"/>
  <c r="AR398" i="2"/>
  <c r="AR262" i="2"/>
  <c r="AR56" i="2"/>
  <c r="AR269" i="2"/>
  <c r="AR293" i="2"/>
  <c r="AR106" i="2"/>
  <c r="AR119" i="2"/>
  <c r="AR92" i="2"/>
  <c r="AR83" i="2"/>
  <c r="AR389" i="2"/>
  <c r="AR3" i="2"/>
  <c r="AR46" i="2"/>
  <c r="AR17" i="2"/>
  <c r="AR35" i="2"/>
  <c r="AU703" i="2"/>
  <c r="AU452" i="2"/>
  <c r="AU688" i="2"/>
  <c r="AU436" i="2"/>
  <c r="AU427" i="2"/>
  <c r="AU116" i="2"/>
  <c r="AU248" i="2"/>
  <c r="AU359" i="2"/>
  <c r="AU687" i="2"/>
  <c r="AU704" i="2"/>
  <c r="AU450" i="2"/>
  <c r="AU352" i="2"/>
  <c r="AU735" i="2"/>
  <c r="AU615" i="2"/>
  <c r="AU580" i="2"/>
  <c r="AU364" i="2"/>
  <c r="AU174" i="2"/>
  <c r="AU609" i="2"/>
  <c r="AU344" i="2"/>
  <c r="AU440" i="2"/>
  <c r="AU76" i="2"/>
  <c r="AU422" i="2"/>
  <c r="AU13" i="2"/>
  <c r="AU488" i="2"/>
  <c r="AU548" i="2"/>
  <c r="AU485" i="2"/>
  <c r="AU435" i="2"/>
  <c r="AU321" i="2"/>
  <c r="AU295" i="2"/>
  <c r="AU71" i="2"/>
  <c r="AU599" i="2"/>
  <c r="AU617" i="2"/>
  <c r="AU545" i="2"/>
  <c r="AU121" i="2"/>
  <c r="AU185" i="2"/>
  <c r="AU68" i="2"/>
  <c r="AU475" i="2"/>
  <c r="AU612" i="2"/>
  <c r="AU439" i="2"/>
  <c r="AU563" i="2"/>
  <c r="AU251" i="2"/>
  <c r="AU671" i="2"/>
  <c r="AU342" i="2"/>
  <c r="AU219" i="2"/>
  <c r="AU404" i="2"/>
  <c r="AU351" i="2"/>
  <c r="AU547" i="2"/>
  <c r="AU60" i="2"/>
  <c r="AU672" i="2"/>
  <c r="AU562" i="2"/>
  <c r="AU371" i="2"/>
  <c r="AU519" i="2"/>
  <c r="AU44" i="2"/>
  <c r="AU318" i="2"/>
  <c r="AU176" i="2"/>
  <c r="AU546" i="2"/>
  <c r="AU514" i="2"/>
  <c r="AU590" i="2"/>
  <c r="AU709" i="2"/>
  <c r="AT195" i="2"/>
  <c r="AT565" i="2"/>
  <c r="AR378" i="2"/>
  <c r="AR324" i="2"/>
  <c r="AR267" i="2"/>
  <c r="AR278" i="2"/>
  <c r="AR305" i="2"/>
  <c r="AR8" i="2"/>
  <c r="AR91" i="2"/>
  <c r="AR73" i="2"/>
  <c r="AR84" i="2"/>
  <c r="AR61" i="2"/>
  <c r="AR90" i="2"/>
  <c r="AR301" i="2"/>
  <c r="AR227" i="2"/>
  <c r="AR337" i="2"/>
  <c r="AR204" i="2"/>
  <c r="AR194" i="2"/>
  <c r="AU689" i="2"/>
  <c r="AU667" i="2"/>
  <c r="AU684" i="2"/>
  <c r="AU586" i="2"/>
  <c r="AU652" i="2"/>
  <c r="AU236" i="2"/>
  <c r="AU423" i="2"/>
  <c r="AU645" i="2"/>
  <c r="AU426" i="2"/>
  <c r="AU686" i="2"/>
  <c r="AU466" i="2"/>
  <c r="AU678" i="2"/>
  <c r="AU137" i="2"/>
  <c r="AU592" i="2"/>
  <c r="AU189" i="2"/>
  <c r="AU34" i="2"/>
  <c r="AU327" i="2"/>
  <c r="AU244" i="2"/>
  <c r="AU611" i="2"/>
  <c r="AU554" i="2"/>
  <c r="AU484" i="2"/>
  <c r="AU391" i="2"/>
  <c r="AU574" i="2"/>
  <c r="AU54" i="2"/>
  <c r="AU264" i="2"/>
  <c r="AU215" i="2"/>
  <c r="AU366" i="2"/>
  <c r="AU579" i="2"/>
  <c r="AU491" i="2"/>
  <c r="AU701" i="2"/>
  <c r="AU32" i="2"/>
  <c r="AU511" i="2"/>
  <c r="AU390" i="2"/>
  <c r="AU610" i="2"/>
  <c r="AU97" i="2"/>
  <c r="AU187" i="2"/>
  <c r="AU59" i="2"/>
  <c r="AU30" i="2"/>
  <c r="AU490" i="2"/>
  <c r="AU512" i="2"/>
  <c r="AU340" i="2"/>
  <c r="AU126" i="2"/>
  <c r="AU538" i="2"/>
  <c r="AU694" i="2"/>
  <c r="AU595" i="2"/>
  <c r="AU154" i="2"/>
  <c r="AU256" i="2"/>
  <c r="AU476" i="2"/>
  <c r="AU397" i="2"/>
  <c r="AU243" i="2"/>
  <c r="AU12" i="2"/>
  <c r="AU363" i="2"/>
  <c r="AU283" i="2"/>
  <c r="AU159" i="2"/>
  <c r="AU523" i="2"/>
  <c r="AU383" i="2"/>
  <c r="AU407" i="2"/>
  <c r="AU465" i="2"/>
  <c r="AU713" i="2"/>
  <c r="AT139" i="2"/>
  <c r="AT591" i="2"/>
  <c r="AT518" i="2"/>
  <c r="AT238" i="2"/>
  <c r="AT495" i="2"/>
  <c r="AT410" i="2"/>
  <c r="AT598" i="2"/>
  <c r="AR160" i="2"/>
  <c r="AR255" i="2"/>
  <c r="AR336" i="2"/>
  <c r="AR150" i="2"/>
  <c r="AR217" i="2"/>
  <c r="AR19" i="2"/>
  <c r="AR5" i="2"/>
  <c r="AR401" i="2"/>
  <c r="AR62" i="2"/>
  <c r="AR101" i="2"/>
  <c r="AR270" i="2"/>
  <c r="AR399" i="2"/>
  <c r="AR23" i="2"/>
  <c r="AR38" i="2"/>
  <c r="AU637" i="2"/>
  <c r="AU661" i="2"/>
  <c r="AU355" i="2"/>
  <c r="AU394" i="2"/>
  <c r="AU707" i="2"/>
  <c r="AU570" i="2"/>
  <c r="AU737" i="2"/>
  <c r="AU585" i="2"/>
  <c r="AU596" i="2"/>
  <c r="AU268" i="2"/>
  <c r="AU607" i="2"/>
  <c r="AU529" i="2"/>
  <c r="AU89" i="2"/>
  <c r="AU721" i="2"/>
  <c r="AU214" i="2"/>
  <c r="AU274" i="2"/>
  <c r="AU245" i="2"/>
  <c r="AU568" i="2"/>
  <c r="AU532" i="2"/>
  <c r="AU312" i="2"/>
  <c r="AU388" i="2"/>
  <c r="AU459" i="2"/>
  <c r="AU140" i="2"/>
  <c r="AU428" i="2"/>
  <c r="AU631" i="2"/>
  <c r="AU36" i="2"/>
  <c r="AU302" i="2"/>
  <c r="AU14" i="2"/>
  <c r="AU571" i="2"/>
  <c r="AU191" i="2"/>
  <c r="AU682" i="2"/>
  <c r="AU474" i="2"/>
  <c r="AU146" i="2"/>
  <c r="AU6" i="2"/>
  <c r="AU109" i="2"/>
  <c r="AU663" i="2"/>
  <c r="AU192" i="2"/>
  <c r="AU52" i="2"/>
  <c r="AU510" i="2"/>
  <c r="AU55" i="2"/>
  <c r="AU387" i="2"/>
  <c r="AU39" i="2"/>
  <c r="AU181" i="2"/>
  <c r="AU487" i="2"/>
  <c r="AU670" i="2"/>
  <c r="AU393" i="2"/>
  <c r="AU201" i="2"/>
  <c r="AU127" i="2"/>
  <c r="AU149" i="2"/>
  <c r="AU358" i="2"/>
  <c r="AU224" i="2"/>
  <c r="AU77" i="2"/>
  <c r="AU42" i="2"/>
  <c r="AU346" i="2"/>
  <c r="AU139" i="2"/>
  <c r="AU591" i="2"/>
  <c r="AU518" i="2"/>
  <c r="AU238" i="2"/>
  <c r="AU495" i="2"/>
  <c r="AT473" i="2"/>
  <c r="AT503" i="2"/>
  <c r="AT74" i="2"/>
  <c r="AT356" i="2"/>
  <c r="AT288" i="2"/>
  <c r="AR177" i="2"/>
  <c r="AR72" i="2"/>
  <c r="AR79" i="2"/>
  <c r="AR280" i="2"/>
  <c r="AR27" i="2"/>
  <c r="AR26" i="2"/>
  <c r="AR135" i="2"/>
  <c r="AR24" i="2"/>
  <c r="AR500" i="2"/>
  <c r="AR254" i="2"/>
  <c r="AR21" i="2"/>
  <c r="AR50" i="2"/>
  <c r="AR464" i="2"/>
  <c r="AU697" i="2"/>
  <c r="AU508" i="2"/>
  <c r="AU289" i="2"/>
  <c r="AU461" i="2"/>
  <c r="AU282" i="2"/>
  <c r="AU172" i="2"/>
  <c r="AU396" i="2"/>
  <c r="AU718" i="2"/>
  <c r="AU411" i="2"/>
  <c r="AU515" i="2"/>
  <c r="AU483" i="2"/>
  <c r="AU534" i="2"/>
  <c r="AU648" i="2"/>
  <c r="AU341" i="2"/>
  <c r="AU377" i="2"/>
  <c r="AU136" i="2"/>
  <c r="AU45" i="2"/>
  <c r="AU323" i="2"/>
  <c r="AU455" i="2"/>
  <c r="AU635" i="2"/>
  <c r="AU132" i="2"/>
  <c r="AU22" i="2"/>
  <c r="AU85" i="2"/>
  <c r="AU113" i="2"/>
  <c r="AU186" i="2"/>
  <c r="AU322" i="2"/>
  <c r="AU477" i="2"/>
  <c r="AU144" i="2"/>
  <c r="AU660" i="2"/>
  <c r="AU385" i="2"/>
  <c r="AU416" i="2"/>
  <c r="AU564" i="2"/>
  <c r="AU531" i="2"/>
  <c r="AU112" i="2"/>
  <c r="AU155" i="2"/>
  <c r="AU249" i="2"/>
  <c r="AU130" i="2"/>
  <c r="AU114" i="2"/>
  <c r="AU345" i="2"/>
  <c r="AU587" i="2"/>
  <c r="AU31" i="2"/>
  <c r="AU430" i="2"/>
  <c r="AU506" i="2"/>
  <c r="AU291" i="2"/>
  <c r="AU517" i="2"/>
  <c r="AU51" i="2"/>
  <c r="AU537" i="2"/>
  <c r="AU736" i="2"/>
  <c r="AU470" i="2"/>
  <c r="AU714" i="2"/>
  <c r="AU733" i="2"/>
  <c r="AU110" i="2"/>
  <c r="AU400" i="2"/>
  <c r="AU454" i="2"/>
  <c r="AU207" i="2"/>
  <c r="AU502" i="2"/>
  <c r="AU473" i="2"/>
  <c r="AU503" i="2"/>
  <c r="AU74" i="2"/>
  <c r="AR141" i="2"/>
  <c r="AR53" i="2"/>
  <c r="AR237" i="2"/>
  <c r="AR142" i="2"/>
  <c r="AR7" i="2"/>
  <c r="AR88" i="2"/>
  <c r="AR25" i="2"/>
  <c r="AR188" i="2"/>
  <c r="AR298" i="2"/>
  <c r="AR315" i="2"/>
  <c r="AU695" i="2"/>
  <c r="AU685" i="2"/>
  <c r="AU163" i="2"/>
  <c r="AU168" i="2"/>
  <c r="AU507" i="2"/>
  <c r="AU100" i="2"/>
  <c r="AU566" i="2"/>
  <c r="AU673" i="2"/>
  <c r="AU65" i="2"/>
  <c r="AU138" i="2"/>
  <c r="AU576" i="2"/>
  <c r="AU659" i="2"/>
  <c r="AU522" i="2"/>
  <c r="AU715" i="2"/>
  <c r="AU431" i="2"/>
  <c r="AU230" i="2"/>
  <c r="AU87" i="2"/>
  <c r="AU433" i="2"/>
  <c r="AU525" i="2"/>
  <c r="AU252" i="2"/>
  <c r="AU271" i="2"/>
  <c r="AU18" i="2"/>
  <c r="AU623" i="2"/>
  <c r="AU541" i="2"/>
  <c r="AU180" i="2"/>
  <c r="AU15" i="2"/>
  <c r="AU681" i="2"/>
  <c r="AU448" i="2"/>
  <c r="AU48" i="2"/>
  <c r="AU486" i="2"/>
  <c r="AU86" i="2"/>
  <c r="AU108" i="2"/>
  <c r="AU276" i="2"/>
  <c r="AU311" i="2"/>
  <c r="AU556" i="2"/>
  <c r="AU386" i="2"/>
  <c r="AU165" i="2"/>
  <c r="AU712" i="2"/>
  <c r="AU443" i="2"/>
  <c r="AU158" i="2"/>
  <c r="AU37" i="2"/>
  <c r="AU98" i="2"/>
  <c r="AU102" i="2"/>
  <c r="AU683" i="2"/>
  <c r="AU376" i="2"/>
  <c r="AU575" i="2"/>
  <c r="AU58" i="2"/>
  <c r="AU479" i="2"/>
  <c r="AU524" i="2"/>
  <c r="AU676" i="2"/>
  <c r="AU115" i="2"/>
  <c r="AU375" i="2"/>
  <c r="AU381" i="2"/>
  <c r="AU402" i="2"/>
  <c r="AU78" i="2"/>
  <c r="AU367" i="2"/>
  <c r="AU231" i="2"/>
  <c r="AU309" i="2"/>
  <c r="AU641" i="2"/>
  <c r="AU583" i="2"/>
  <c r="AU286" i="2"/>
  <c r="AT434" i="2"/>
  <c r="AT210" i="2"/>
  <c r="AT481" i="2"/>
  <c r="AT405" i="2"/>
  <c r="AT221" i="2"/>
  <c r="AT369" i="2"/>
  <c r="AR332" i="2"/>
  <c r="AR70" i="2"/>
  <c r="AR175" i="2"/>
  <c r="AR81" i="2"/>
  <c r="AR20" i="2"/>
  <c r="AR266" i="2"/>
  <c r="AR179" i="2"/>
  <c r="AR10" i="2"/>
  <c r="AR173" i="2"/>
  <c r="AR206" i="2"/>
  <c r="AR258" i="2"/>
  <c r="AR2" i="2"/>
  <c r="AR104" i="2"/>
  <c r="AR107" i="2"/>
  <c r="AR216" i="2"/>
  <c r="AR95" i="2"/>
  <c r="AR69" i="2"/>
  <c r="AR406" i="2"/>
  <c r="AR320" i="2"/>
  <c r="AU724" i="2"/>
  <c r="AU636" i="2"/>
  <c r="AU619" i="2"/>
  <c r="AU294" i="2"/>
  <c r="AU284" i="2"/>
  <c r="AU199" i="2"/>
  <c r="AU398" i="2"/>
  <c r="AU262" i="2"/>
  <c r="AU542" i="2"/>
  <c r="AU600" i="2"/>
  <c r="AU277" i="2"/>
  <c r="AU497" i="2"/>
  <c r="AU148" i="2"/>
  <c r="AU429" i="2"/>
  <c r="AU710" i="2"/>
  <c r="AU513" i="2"/>
  <c r="AU373" i="2"/>
  <c r="AU56" i="2"/>
  <c r="AU269" i="2"/>
  <c r="AU644" i="2"/>
  <c r="AU665" i="2"/>
  <c r="AU552" i="2"/>
  <c r="AU193" i="2"/>
  <c r="AU293" i="2"/>
  <c r="AU106" i="2"/>
  <c r="AU119" i="2"/>
  <c r="AU482" i="2"/>
  <c r="AU560" i="2"/>
  <c r="AU365" i="2"/>
  <c r="AU308" i="2"/>
  <c r="AU643" i="2"/>
  <c r="AU164" i="2"/>
  <c r="AU319" i="2"/>
  <c r="AU558" i="2"/>
  <c r="AU92" i="2"/>
  <c r="AU727" i="2"/>
  <c r="AU83" i="2"/>
  <c r="AU535" i="2"/>
  <c r="AU716" i="2"/>
  <c r="AU389" i="2"/>
  <c r="AU651" i="2"/>
  <c r="AU257" i="2"/>
  <c r="AU296" i="2"/>
  <c r="AU3" i="2"/>
  <c r="AU46" i="2"/>
  <c r="AU17" i="2"/>
  <c r="AU526" i="2"/>
  <c r="AU494" i="2"/>
  <c r="AU445" i="2"/>
  <c r="AU403" i="2"/>
  <c r="AU124" i="2"/>
  <c r="AU290" i="2"/>
  <c r="AU170" i="2"/>
  <c r="AU528" i="2"/>
  <c r="AU35" i="2"/>
  <c r="AU434" i="2"/>
  <c r="AU210" i="2"/>
  <c r="AU481" i="2"/>
  <c r="AU405" i="2"/>
  <c r="AT204" i="2"/>
  <c r="AT156" i="2"/>
  <c r="AT626" i="2"/>
  <c r="AT451" i="2"/>
  <c r="AT194" i="2"/>
  <c r="AR123" i="2"/>
  <c r="AR300" i="2"/>
  <c r="AU738" i="2"/>
  <c r="AU469" i="2"/>
  <c r="AU285" i="2"/>
  <c r="AU578" i="2"/>
  <c r="AU378" i="2"/>
  <c r="AU561" i="2"/>
  <c r="AU343" i="2"/>
  <c r="AU324" i="2"/>
  <c r="AU166" i="2"/>
  <c r="AU640" i="2"/>
  <c r="AU267" i="2"/>
  <c r="AU281" i="2"/>
  <c r="AU103" i="2"/>
  <c r="AU372" i="2"/>
  <c r="AU278" i="2"/>
  <c r="AU413" i="2"/>
  <c r="AU680" i="2"/>
  <c r="AU49" i="2"/>
  <c r="AU567" i="2"/>
  <c r="AU569" i="2"/>
  <c r="AU239" i="2"/>
  <c r="AU305" i="2"/>
  <c r="AU196" i="2"/>
  <c r="AU66" i="2"/>
  <c r="AU8" i="2"/>
  <c r="AU91" i="2"/>
  <c r="AU253" i="2"/>
  <c r="AU693" i="2"/>
  <c r="AU4" i="2"/>
  <c r="AU604" i="2"/>
  <c r="AU73" i="2"/>
  <c r="AU84" i="2"/>
  <c r="AU64" i="2"/>
  <c r="AU61" i="2"/>
  <c r="AU246" i="2"/>
  <c r="AU449" i="2"/>
  <c r="AU233" i="2"/>
  <c r="AU63" i="2"/>
  <c r="AU167" i="2"/>
  <c r="AU357" i="2"/>
  <c r="AU668" i="2"/>
  <c r="AU446" i="2"/>
  <c r="AU90" i="2"/>
  <c r="AU301" i="2"/>
  <c r="AU47" i="2"/>
  <c r="AU275" i="2"/>
  <c r="AU662" i="2"/>
  <c r="AU516" i="2"/>
  <c r="AU594" i="2"/>
  <c r="AU425" i="2"/>
  <c r="AU629" i="2"/>
  <c r="AU227" i="2"/>
  <c r="AU28" i="2"/>
  <c r="AU492" i="2"/>
  <c r="AU337" i="2"/>
  <c r="AU153" i="2"/>
  <c r="AU263" i="2"/>
  <c r="AU204" i="2"/>
  <c r="AU156" i="2"/>
  <c r="AU626" i="2"/>
  <c r="AT184" i="2"/>
  <c r="AT603" i="2"/>
  <c r="AT117" i="2"/>
  <c r="AR116" i="2"/>
  <c r="AR13" i="2"/>
  <c r="AR71" i="2"/>
  <c r="AR68" i="2"/>
  <c r="AR342" i="2"/>
  <c r="AR404" i="2"/>
  <c r="AR176" i="2"/>
  <c r="AR349" i="2"/>
  <c r="AR202" i="2"/>
  <c r="AU731" i="2"/>
  <c r="AU728" i="2"/>
  <c r="AU690" i="2"/>
  <c r="AU457" i="2"/>
  <c r="AU708" i="2"/>
  <c r="AU533" i="2"/>
  <c r="AU160" i="2"/>
  <c r="AU543" i="2"/>
  <c r="AU255" i="2"/>
  <c r="AU336" i="2"/>
  <c r="AU313" i="2"/>
  <c r="AU150" i="2"/>
  <c r="AU217" i="2"/>
  <c r="AU582" i="2"/>
  <c r="AU453" i="2"/>
  <c r="AU420" i="2"/>
  <c r="AU19" i="2"/>
  <c r="AU335" i="2"/>
  <c r="AU711" i="2"/>
  <c r="AU677" i="2"/>
  <c r="AU521" i="2"/>
  <c r="AU105" i="2"/>
  <c r="AU549" i="2"/>
  <c r="AU498" i="2"/>
  <c r="AU265" i="2"/>
  <c r="AU608" i="2"/>
  <c r="AU152" i="2"/>
  <c r="AU577" i="2"/>
  <c r="AU229" i="2"/>
  <c r="AU162" i="2"/>
  <c r="AU501" i="2"/>
  <c r="AU299" i="2"/>
  <c r="AU679" i="2"/>
  <c r="AU203" i="2"/>
  <c r="AU297" i="2"/>
  <c r="AU353" i="2"/>
  <c r="AU5" i="2"/>
  <c r="AU432" i="2"/>
  <c r="AU401" i="2"/>
  <c r="AU261" i="2"/>
  <c r="AU62" i="2"/>
  <c r="AU101" i="2"/>
  <c r="AU478" i="2"/>
  <c r="AU639" i="2"/>
  <c r="AU270" i="2"/>
  <c r="AU419" i="2"/>
  <c r="AU613" i="2"/>
  <c r="AU399" i="2"/>
  <c r="AU23" i="2"/>
  <c r="AU211" i="2"/>
  <c r="AU505" i="2"/>
  <c r="AU325" i="2"/>
  <c r="AU41" i="2"/>
  <c r="AU96" i="2"/>
  <c r="AU38" i="2"/>
  <c r="AU226" i="2"/>
  <c r="AU330" i="2"/>
  <c r="AU232" i="2"/>
  <c r="AU460" i="2"/>
  <c r="AU184" i="2"/>
  <c r="AT520" i="2"/>
  <c r="AT94" i="2"/>
  <c r="AT122" i="2"/>
  <c r="AT50" i="2"/>
  <c r="AT464" i="2"/>
  <c r="AR34" i="2"/>
  <c r="AR244" i="2"/>
  <c r="AR366" i="2"/>
  <c r="AR32" i="2"/>
  <c r="AR187" i="2"/>
  <c r="AR126" i="2"/>
  <c r="AR154" i="2"/>
  <c r="AR243" i="2"/>
  <c r="AR12" i="2"/>
  <c r="AR465" i="2"/>
  <c r="AU650" i="2"/>
  <c r="AU618" i="2"/>
  <c r="AU734" i="2"/>
  <c r="AU183" i="2"/>
  <c r="AU333" i="2"/>
  <c r="AU368" i="2"/>
  <c r="AU730" i="2"/>
  <c r="AU225" i="2"/>
  <c r="AU205" i="2"/>
  <c r="AU218" i="2"/>
  <c r="AU177" i="2"/>
  <c r="AU287" i="2"/>
  <c r="AU593" i="2"/>
  <c r="AU664" i="2"/>
  <c r="AU72" i="2"/>
  <c r="AU605" i="2"/>
  <c r="AU463" i="2"/>
  <c r="AU79" i="2"/>
  <c r="AU719" i="2"/>
  <c r="AU235" i="2"/>
  <c r="AU726" i="2"/>
  <c r="AU280" i="2"/>
  <c r="AU462" i="2"/>
  <c r="AU698" i="2"/>
  <c r="AU178" i="2"/>
  <c r="AU307" i="2"/>
  <c r="AU27" i="2"/>
  <c r="AU228" i="2"/>
  <c r="AU26" i="2"/>
  <c r="AU135" i="2"/>
  <c r="AU171" i="2"/>
  <c r="AU444" i="2"/>
  <c r="AU456" i="2"/>
  <c r="AU334" i="2"/>
  <c r="AU630" i="2"/>
  <c r="AU24" i="2"/>
  <c r="AU500" i="2"/>
  <c r="AU572" i="2"/>
  <c r="AU467" i="2"/>
  <c r="AU350" i="2"/>
  <c r="AU329" i="2"/>
  <c r="AU458" i="2"/>
  <c r="AU182" i="2"/>
  <c r="AU222" i="2"/>
  <c r="AU254" i="2"/>
  <c r="AU442" i="2"/>
  <c r="AU622" i="2"/>
  <c r="AU303" i="2"/>
  <c r="AU212" i="2"/>
  <c r="AU21" i="2"/>
  <c r="AU424" i="2"/>
  <c r="AU722" i="2"/>
  <c r="AU418" i="2"/>
  <c r="AU675" i="2"/>
  <c r="AU133" i="2"/>
  <c r="AU169" i="2"/>
  <c r="AU339" i="2"/>
  <c r="AU520" i="2"/>
  <c r="AU94" i="2"/>
  <c r="AU122" i="2"/>
  <c r="AU50" i="2"/>
  <c r="AU221" i="2"/>
  <c r="AU369" i="2"/>
  <c r="AU451" i="2"/>
  <c r="AU194" i="2"/>
  <c r="AU603" i="2"/>
  <c r="AU117" i="2"/>
  <c r="AU464" i="2"/>
  <c r="AU657" i="2"/>
  <c r="AU437" i="2"/>
  <c r="AU628" i="2"/>
  <c r="AU550" i="2"/>
  <c r="AU300" i="2"/>
  <c r="AU349" i="2"/>
  <c r="AU202" i="2"/>
  <c r="AU195" i="2"/>
  <c r="AU565" i="2"/>
  <c r="AU410" i="2"/>
  <c r="AU598" i="2"/>
  <c r="AU356" i="2"/>
  <c r="AU288" i="2"/>
  <c r="W28" i="3" l="1"/>
  <c r="W115" i="3"/>
  <c r="Y49" i="3"/>
  <c r="Y22" i="3"/>
  <c r="W64" i="3"/>
  <c r="W18" i="3"/>
  <c r="W38" i="3"/>
  <c r="W16" i="3"/>
  <c r="Y20" i="3"/>
  <c r="Y54" i="3"/>
  <c r="Y30" i="3"/>
  <c r="W48" i="3"/>
  <c r="W9" i="3"/>
  <c r="Y73" i="3"/>
  <c r="Y88" i="3"/>
  <c r="Y96" i="3"/>
  <c r="Y98" i="3"/>
  <c r="W70" i="3"/>
  <c r="W58" i="3"/>
  <c r="Y40" i="3"/>
  <c r="Y38" i="3"/>
  <c r="W2" i="3"/>
  <c r="Y41" i="3"/>
  <c r="Y89" i="3"/>
  <c r="Y19" i="3"/>
  <c r="W107" i="3"/>
  <c r="W44" i="3"/>
  <c r="W101" i="3"/>
  <c r="Y113" i="3"/>
  <c r="W89" i="3"/>
  <c r="Y48" i="3"/>
  <c r="W67" i="3"/>
  <c r="Y78" i="3"/>
  <c r="W39" i="3"/>
  <c r="W31" i="3"/>
  <c r="W17" i="3"/>
  <c r="W34" i="3"/>
  <c r="W109" i="3"/>
  <c r="W37" i="3"/>
  <c r="Y26" i="3"/>
  <c r="Y8" i="3"/>
  <c r="Y81" i="3"/>
  <c r="Y25" i="3"/>
  <c r="Y3" i="3"/>
  <c r="W54" i="3"/>
  <c r="W59" i="3"/>
  <c r="W105" i="3"/>
  <c r="Y23" i="3"/>
  <c r="W56" i="3"/>
  <c r="Y95" i="3"/>
  <c r="W102" i="3"/>
  <c r="Y102" i="3"/>
  <c r="W96" i="3"/>
  <c r="W14" i="3"/>
  <c r="Y64" i="3"/>
  <c r="W32" i="3"/>
  <c r="W43" i="3"/>
  <c r="Y72" i="3"/>
  <c r="W27" i="3"/>
  <c r="W62" i="3"/>
  <c r="Y35" i="3"/>
  <c r="W42" i="3"/>
  <c r="Y47" i="3"/>
  <c r="W25" i="3"/>
  <c r="W118" i="3"/>
  <c r="Y124" i="3"/>
  <c r="Y61" i="3"/>
  <c r="Y74" i="3"/>
  <c r="Y126" i="3"/>
  <c r="Y44" i="3"/>
  <c r="Y15" i="3"/>
  <c r="Y14" i="3"/>
  <c r="Y69" i="3"/>
  <c r="Y42" i="3"/>
  <c r="Y108" i="3"/>
  <c r="Y29" i="3"/>
  <c r="Y32" i="3"/>
  <c r="W99" i="3"/>
  <c r="Y33" i="3"/>
  <c r="W3" i="3"/>
  <c r="W123" i="3"/>
  <c r="Y99" i="3"/>
  <c r="W97" i="3"/>
  <c r="W61" i="3"/>
  <c r="Y114" i="3"/>
  <c r="Y65" i="3"/>
  <c r="W100" i="3"/>
  <c r="W66" i="3"/>
  <c r="W93" i="3"/>
  <c r="Y70" i="3"/>
  <c r="Y91" i="3"/>
  <c r="Y18" i="3"/>
  <c r="Y60" i="3"/>
  <c r="W26" i="3"/>
  <c r="W63" i="3"/>
  <c r="Y105" i="3"/>
  <c r="W33" i="3"/>
  <c r="Y66" i="3"/>
  <c r="W10" i="3"/>
  <c r="W21" i="3"/>
  <c r="W88" i="3"/>
  <c r="W91" i="3"/>
  <c r="Y115" i="3"/>
  <c r="W92" i="3"/>
  <c r="W120" i="3"/>
  <c r="W40" i="3"/>
  <c r="Y7" i="3"/>
  <c r="W30" i="3"/>
  <c r="Y68" i="3"/>
  <c r="Y106" i="3"/>
  <c r="W69" i="3"/>
  <c r="Y37" i="3"/>
  <c r="Y4" i="3"/>
  <c r="W35" i="3"/>
  <c r="W50" i="3"/>
  <c r="Y45" i="3"/>
  <c r="Y13" i="3"/>
  <c r="Y86" i="3"/>
  <c r="Y43" i="3"/>
  <c r="Y93" i="3"/>
  <c r="W117" i="3"/>
  <c r="W78" i="3"/>
  <c r="Y112" i="3"/>
  <c r="W6" i="3"/>
  <c r="Y71" i="3"/>
  <c r="W85" i="3"/>
  <c r="Y2" i="3"/>
  <c r="W57" i="3"/>
  <c r="Y87" i="3"/>
  <c r="W103" i="3"/>
  <c r="W122" i="3"/>
  <c r="W79" i="3"/>
  <c r="Y63" i="3"/>
  <c r="Y94" i="3"/>
  <c r="Y123" i="3"/>
  <c r="W49" i="3"/>
  <c r="W126" i="3"/>
  <c r="Y121" i="3"/>
  <c r="Y111" i="3"/>
  <c r="W121" i="3"/>
  <c r="Y6" i="3"/>
  <c r="Y24" i="3"/>
  <c r="W46" i="3"/>
  <c r="Y5" i="3"/>
  <c r="W4" i="3"/>
  <c r="Y75" i="3"/>
  <c r="W45" i="3"/>
  <c r="W68" i="3"/>
  <c r="Y80" i="3"/>
  <c r="Y100" i="3"/>
  <c r="Y77" i="3"/>
  <c r="Y79" i="3"/>
  <c r="W7" i="3"/>
  <c r="Y118" i="3"/>
  <c r="W98" i="3"/>
  <c r="W113" i="3"/>
  <c r="Y125" i="3"/>
  <c r="Y31" i="3"/>
  <c r="W72" i="3"/>
  <c r="Y107" i="3"/>
  <c r="W71" i="3"/>
  <c r="Y11" i="3"/>
  <c r="W8" i="3"/>
  <c r="Y10" i="3"/>
  <c r="W108" i="3"/>
  <c r="W76" i="3"/>
  <c r="W47" i="3"/>
  <c r="W84" i="3"/>
  <c r="W95" i="3"/>
  <c r="Y103" i="3"/>
  <c r="W36" i="3"/>
  <c r="Y117" i="3"/>
  <c r="W55" i="3"/>
  <c r="Y58" i="3"/>
  <c r="Y82" i="3"/>
  <c r="W20" i="3"/>
  <c r="W90" i="3"/>
  <c r="Y90" i="3"/>
  <c r="Y17" i="3"/>
  <c r="Y50" i="3"/>
  <c r="Y28" i="3"/>
  <c r="Y27" i="3"/>
  <c r="Y62" i="3"/>
  <c r="Y76" i="3"/>
  <c r="Y51" i="3"/>
  <c r="Y46" i="3"/>
  <c r="Y57" i="3"/>
  <c r="Y34" i="3"/>
  <c r="Y55" i="3"/>
  <c r="Y12" i="3"/>
  <c r="Y36" i="3"/>
  <c r="Y109" i="3"/>
  <c r="Y53" i="3"/>
  <c r="Y9" i="3"/>
  <c r="Y101" i="3"/>
  <c r="Y97" i="3"/>
  <c r="Y110" i="3"/>
  <c r="Y120" i="3"/>
  <c r="Y92" i="3"/>
  <c r="Y39" i="3"/>
  <c r="W24" i="3"/>
  <c r="W15" i="3"/>
  <c r="Y56" i="3"/>
  <c r="Y85" i="3"/>
  <c r="Y16" i="3"/>
  <c r="W5" i="3"/>
  <c r="Y21" i="3"/>
  <c r="W80" i="3"/>
  <c r="Y104" i="3"/>
  <c r="Y59" i="3"/>
  <c r="W12" i="3"/>
  <c r="W94" i="3"/>
  <c r="W114" i="3"/>
  <c r="Y122" i="3"/>
  <c r="W75" i="3"/>
  <c r="W11" i="3"/>
  <c r="W111" i="3"/>
  <c r="Y119" i="3"/>
  <c r="W22" i="3"/>
  <c r="W52" i="3"/>
  <c r="W60" i="3"/>
  <c r="W86" i="3"/>
  <c r="W29" i="3"/>
  <c r="W23" i="3"/>
  <c r="W87" i="3"/>
  <c r="W65" i="3"/>
  <c r="W74" i="3"/>
  <c r="W106" i="3"/>
  <c r="W19" i="3"/>
  <c r="W81" i="3"/>
  <c r="W73" i="3"/>
  <c r="W77" i="3"/>
  <c r="W104" i="3"/>
  <c r="W82" i="3"/>
  <c r="W124" i="3"/>
  <c r="W119" i="3"/>
  <c r="W125" i="3"/>
  <c r="W110" i="3"/>
  <c r="W53" i="3"/>
  <c r="W41" i="3"/>
  <c r="W51" i="3"/>
  <c r="Y67" i="3"/>
  <c r="Y52" i="3"/>
  <c r="W83" i="3"/>
  <c r="Y84" i="3"/>
  <c r="Y83" i="3"/>
  <c r="W13" i="3"/>
  <c r="Y116" i="3"/>
  <c r="W112" i="3"/>
  <c r="W116" i="3"/>
  <c r="AV172" i="2"/>
  <c r="AV282" i="2"/>
  <c r="AV328" i="2"/>
  <c r="AV129" i="2"/>
  <c r="AV142" i="2"/>
  <c r="AV606" i="2"/>
  <c r="AV197" i="2"/>
  <c r="AV461" i="2"/>
  <c r="AV653" i="2"/>
  <c r="AV480" i="2"/>
  <c r="AV584" i="2"/>
  <c r="AV82" i="2"/>
  <c r="AV348" i="2"/>
  <c r="AV508" i="2"/>
  <c r="AV655" i="2"/>
  <c r="AV692" i="2"/>
  <c r="AV347" i="2"/>
  <c r="AV647" i="2"/>
  <c r="AV493" i="2"/>
  <c r="AV289" i="2"/>
  <c r="AV259" i="2"/>
  <c r="AV88" i="2"/>
  <c r="AV374" i="2"/>
  <c r="AV536" i="2"/>
  <c r="AV527" i="2"/>
  <c r="AV337" i="2"/>
  <c r="AV90" i="2"/>
  <c r="AV73" i="2"/>
  <c r="AV567" i="2"/>
  <c r="AV343" i="2"/>
  <c r="AV373" i="2"/>
  <c r="AV284" i="2"/>
  <c r="AV455" i="2"/>
  <c r="AV583" i="2"/>
  <c r="AV479" i="2"/>
  <c r="AV386" i="2"/>
  <c r="AV541" i="2"/>
  <c r="AV659" i="2"/>
  <c r="AV269" i="2"/>
  <c r="AV313" i="2"/>
  <c r="AV697" i="2"/>
  <c r="AV122" i="2"/>
  <c r="AV303" i="2"/>
  <c r="AV24" i="2"/>
  <c r="AV698" i="2"/>
  <c r="AV287" i="2"/>
  <c r="AV460" i="2"/>
  <c r="AV590" i="2"/>
  <c r="AV351" i="2"/>
  <c r="AV121" i="2"/>
  <c r="AV422" i="2"/>
  <c r="AV704" i="2"/>
  <c r="AV639" i="2"/>
  <c r="AV16" i="2"/>
  <c r="AV633" i="2"/>
  <c r="AV409" i="2"/>
  <c r="AV11" i="2"/>
  <c r="AV638" i="2"/>
  <c r="AV125" i="2"/>
  <c r="AV406" i="2"/>
  <c r="AV145" i="2"/>
  <c r="AV732" i="2"/>
  <c r="AV175" i="2"/>
  <c r="AV723" i="2"/>
  <c r="AV208" i="2"/>
  <c r="AV326" i="2"/>
  <c r="AV642" i="2"/>
  <c r="AV588" i="2"/>
  <c r="AV706" i="2"/>
  <c r="AV322" i="2"/>
  <c r="AV77" i="2"/>
  <c r="AV55" i="2"/>
  <c r="AV14" i="2"/>
  <c r="AV274" i="2"/>
  <c r="AV394" i="2"/>
  <c r="AV587" i="2"/>
  <c r="AV195" i="2"/>
  <c r="AV476" i="2"/>
  <c r="AV187" i="2"/>
  <c r="AV54" i="2"/>
  <c r="AV678" i="2"/>
  <c r="AV603" i="2"/>
  <c r="AV22" i="2"/>
  <c r="AV315" i="2"/>
  <c r="AV213" i="2"/>
  <c r="AV147" i="2"/>
  <c r="AV649" i="2"/>
  <c r="AV75" i="2"/>
  <c r="AV298" i="2"/>
  <c r="AV646" i="2"/>
  <c r="AV111" i="2"/>
  <c r="AV720" i="2"/>
  <c r="AV624" i="2"/>
  <c r="AV188" i="2"/>
  <c r="AV415" i="2"/>
  <c r="AV29" i="2"/>
  <c r="AV620" i="2"/>
  <c r="AV141" i="2"/>
  <c r="AV224" i="2"/>
  <c r="AV510" i="2"/>
  <c r="AV302" i="2"/>
  <c r="AV214" i="2"/>
  <c r="AV355" i="2"/>
  <c r="AV477" i="2"/>
  <c r="AV713" i="2"/>
  <c r="AV256" i="2"/>
  <c r="AV97" i="2"/>
  <c r="AV574" i="2"/>
  <c r="AV466" i="2"/>
  <c r="AV41" i="2"/>
  <c r="AV483" i="2"/>
  <c r="AV514" i="2"/>
  <c r="AV404" i="2"/>
  <c r="AV545" i="2"/>
  <c r="AV76" i="2"/>
  <c r="AV687" i="2"/>
  <c r="AV353" i="2"/>
  <c r="AV317" i="2"/>
  <c r="AV674" i="2"/>
  <c r="AV438" i="2"/>
  <c r="AV200" i="2"/>
  <c r="AV198" i="2"/>
  <c r="AV261" i="2"/>
  <c r="AV190" i="2"/>
  <c r="AV69" i="2"/>
  <c r="AV216" i="2"/>
  <c r="AV666" i="2"/>
  <c r="AV70" i="2"/>
  <c r="AV330" i="2"/>
  <c r="AV323" i="2"/>
  <c r="AV117" i="2"/>
  <c r="AV136" i="2"/>
  <c r="AV94" i="2"/>
  <c r="AV622" i="2"/>
  <c r="AV630" i="2"/>
  <c r="AV462" i="2"/>
  <c r="AV177" i="2"/>
  <c r="AV505" i="2"/>
  <c r="AV690" i="2"/>
  <c r="AV492" i="2"/>
  <c r="AV446" i="2"/>
  <c r="AV604" i="2"/>
  <c r="AV49" i="2"/>
  <c r="AV561" i="2"/>
  <c r="AV400" i="2"/>
  <c r="AV170" i="2"/>
  <c r="AV651" i="2"/>
  <c r="AV365" i="2"/>
  <c r="AV513" i="2"/>
  <c r="AV294" i="2"/>
  <c r="AV718" i="2"/>
  <c r="AV641" i="2"/>
  <c r="AV58" i="2"/>
  <c r="AV556" i="2"/>
  <c r="AV623" i="2"/>
  <c r="AV576" i="2"/>
  <c r="AV399" i="2"/>
  <c r="AV257" i="2"/>
  <c r="AV358" i="2"/>
  <c r="AV52" i="2"/>
  <c r="AV36" i="2"/>
  <c r="AV721" i="2"/>
  <c r="AV661" i="2"/>
  <c r="AV648" i="2"/>
  <c r="AV465" i="2"/>
  <c r="AV154" i="2"/>
  <c r="AV610" i="2"/>
  <c r="AV391" i="2"/>
  <c r="AV686" i="2"/>
  <c r="AV419" i="2"/>
  <c r="AV546" i="2"/>
  <c r="AV219" i="2"/>
  <c r="AV617" i="2"/>
  <c r="AV440" i="2"/>
  <c r="AV359" i="2"/>
  <c r="AV229" i="2"/>
  <c r="AV700" i="2"/>
  <c r="AV370" i="2"/>
  <c r="AV33" i="2"/>
  <c r="AV241" i="2"/>
  <c r="AV292" i="2"/>
  <c r="AV299" i="2"/>
  <c r="AV392" i="2"/>
  <c r="AV421" i="2"/>
  <c r="AV107" i="2"/>
  <c r="AV354" i="2"/>
  <c r="AV80" i="2"/>
  <c r="AV23" i="2"/>
  <c r="AV396" i="2"/>
  <c r="AV96" i="2"/>
  <c r="AV520" i="2"/>
  <c r="AV442" i="2"/>
  <c r="AV334" i="2"/>
  <c r="AV280" i="2"/>
  <c r="AV218" i="2"/>
  <c r="AV478" i="2"/>
  <c r="AV503" i="2"/>
  <c r="AV28" i="2"/>
  <c r="AV668" i="2"/>
  <c r="AV4" i="2"/>
  <c r="AV680" i="2"/>
  <c r="AV378" i="2"/>
  <c r="AV430" i="2"/>
  <c r="AV290" i="2"/>
  <c r="AV389" i="2"/>
  <c r="AV560" i="2"/>
  <c r="AV710" i="2"/>
  <c r="AV619" i="2"/>
  <c r="AV309" i="2"/>
  <c r="AV575" i="2"/>
  <c r="AV311" i="2"/>
  <c r="AV18" i="2"/>
  <c r="AV138" i="2"/>
  <c r="AV308" i="2"/>
  <c r="AV598" i="2"/>
  <c r="AV149" i="2"/>
  <c r="AV192" i="2"/>
  <c r="AV631" i="2"/>
  <c r="AV89" i="2"/>
  <c r="AV637" i="2"/>
  <c r="AV407" i="2"/>
  <c r="AV595" i="2"/>
  <c r="AV390" i="2"/>
  <c r="AV484" i="2"/>
  <c r="AV426" i="2"/>
  <c r="AV432" i="2"/>
  <c r="AV176" i="2"/>
  <c r="AV342" i="2"/>
  <c r="AV599" i="2"/>
  <c r="AV344" i="2"/>
  <c r="AV248" i="2"/>
  <c r="AV521" i="2"/>
  <c r="AV395" i="2"/>
  <c r="AV151" i="2"/>
  <c r="AV128" i="2"/>
  <c r="AV120" i="2"/>
  <c r="AV589" i="2"/>
  <c r="AV498" i="2"/>
  <c r="AV310" i="2"/>
  <c r="AV43" i="2"/>
  <c r="AV104" i="2"/>
  <c r="AV266" i="2"/>
  <c r="AV656" i="2"/>
  <c r="AV62" i="2"/>
  <c r="AV613" i="2"/>
  <c r="AV339" i="2"/>
  <c r="AV254" i="2"/>
  <c r="AV456" i="2"/>
  <c r="AV726" i="2"/>
  <c r="AV205" i="2"/>
  <c r="AV297" i="2"/>
  <c r="AV537" i="2"/>
  <c r="AV227" i="2"/>
  <c r="AV357" i="2"/>
  <c r="AV693" i="2"/>
  <c r="AV413" i="2"/>
  <c r="AV578" i="2"/>
  <c r="AV416" i="2"/>
  <c r="AV124" i="2"/>
  <c r="AV716" i="2"/>
  <c r="AV482" i="2"/>
  <c r="AV429" i="2"/>
  <c r="AV636" i="2"/>
  <c r="AV231" i="2"/>
  <c r="AV376" i="2"/>
  <c r="AV276" i="2"/>
  <c r="AV271" i="2"/>
  <c r="AV65" i="2"/>
  <c r="AV528" i="2"/>
  <c r="AV410" i="2"/>
  <c r="AV127" i="2"/>
  <c r="AV663" i="2"/>
  <c r="AV428" i="2"/>
  <c r="AV529" i="2"/>
  <c r="AV226" i="2"/>
  <c r="AV383" i="2"/>
  <c r="AV694" i="2"/>
  <c r="AV511" i="2"/>
  <c r="AV554" i="2"/>
  <c r="AV645" i="2"/>
  <c r="AV162" i="2"/>
  <c r="AV318" i="2"/>
  <c r="AV671" i="2"/>
  <c r="AV71" i="2"/>
  <c r="AV609" i="2"/>
  <c r="AV116" i="2"/>
  <c r="AV217" i="2"/>
  <c r="AV379" i="2"/>
  <c r="AV627" i="2"/>
  <c r="AV729" i="2"/>
  <c r="AV360" i="2"/>
  <c r="AV504" i="2"/>
  <c r="AV453" i="2"/>
  <c r="AV223" i="2"/>
  <c r="AV441" i="2"/>
  <c r="AV2" i="2"/>
  <c r="AV20" i="2"/>
  <c r="AV705" i="2"/>
  <c r="AV679" i="2"/>
  <c r="AV401" i="2"/>
  <c r="AV169" i="2"/>
  <c r="AV222" i="2"/>
  <c r="AV444" i="2"/>
  <c r="AV235" i="2"/>
  <c r="AV225" i="2"/>
  <c r="AV577" i="2"/>
  <c r="AV249" i="2"/>
  <c r="AV629" i="2"/>
  <c r="AV167" i="2"/>
  <c r="AV253" i="2"/>
  <c r="AV278" i="2"/>
  <c r="AV285" i="2"/>
  <c r="AV635" i="2"/>
  <c r="AV403" i="2"/>
  <c r="AV535" i="2"/>
  <c r="AV119" i="2"/>
  <c r="AV148" i="2"/>
  <c r="AV724" i="2"/>
  <c r="AV367" i="2"/>
  <c r="AV683" i="2"/>
  <c r="AV108" i="2"/>
  <c r="AV252" i="2"/>
  <c r="AV673" i="2"/>
  <c r="AV657" i="2"/>
  <c r="AV495" i="2"/>
  <c r="AV201" i="2"/>
  <c r="AV109" i="2"/>
  <c r="AV140" i="2"/>
  <c r="AV607" i="2"/>
  <c r="AV270" i="2"/>
  <c r="AV523" i="2"/>
  <c r="AV538" i="2"/>
  <c r="AV32" i="2"/>
  <c r="AV611" i="2"/>
  <c r="AV423" i="2"/>
  <c r="AV105" i="2"/>
  <c r="AV44" i="2"/>
  <c r="AV251" i="2"/>
  <c r="AV295" i="2"/>
  <c r="AV174" i="2"/>
  <c r="AV427" i="2"/>
  <c r="AV708" i="2"/>
  <c r="AV123" i="2"/>
  <c r="AV331" i="2"/>
  <c r="AV93" i="2"/>
  <c r="AV555" i="2"/>
  <c r="AV553" i="2"/>
  <c r="AV160" i="2"/>
  <c r="AV220" i="2"/>
  <c r="AV57" i="2"/>
  <c r="AV258" i="2"/>
  <c r="AV250" i="2"/>
  <c r="AV601" i="2"/>
  <c r="AV265" i="2"/>
  <c r="AV501" i="2"/>
  <c r="AV133" i="2"/>
  <c r="AV182" i="2"/>
  <c r="AV171" i="2"/>
  <c r="AV719" i="2"/>
  <c r="AV730" i="2"/>
  <c r="AV677" i="2"/>
  <c r="AV186" i="2"/>
  <c r="AV194" i="2"/>
  <c r="AV425" i="2"/>
  <c r="AV63" i="2"/>
  <c r="AV91" i="2"/>
  <c r="AV372" i="2"/>
  <c r="AV469" i="2"/>
  <c r="AV411" i="2"/>
  <c r="AV369" i="2"/>
  <c r="AV445" i="2"/>
  <c r="AV83" i="2"/>
  <c r="AV106" i="2"/>
  <c r="AV497" i="2"/>
  <c r="AV78" i="2"/>
  <c r="AV102" i="2"/>
  <c r="AV86" i="2"/>
  <c r="AV525" i="2"/>
  <c r="AV566" i="2"/>
  <c r="AV473" i="2"/>
  <c r="AV238" i="2"/>
  <c r="AV393" i="2"/>
  <c r="AV6" i="2"/>
  <c r="AV459" i="2"/>
  <c r="AV268" i="2"/>
  <c r="AV5" i="2"/>
  <c r="AV159" i="2"/>
  <c r="AV126" i="2"/>
  <c r="AV701" i="2"/>
  <c r="AV244" i="2"/>
  <c r="AV236" i="2"/>
  <c r="AV582" i="2"/>
  <c r="AV519" i="2"/>
  <c r="AV563" i="2"/>
  <c r="AV321" i="2"/>
  <c r="AV364" i="2"/>
  <c r="AV436" i="2"/>
  <c r="AV454" i="2"/>
  <c r="AV384" i="2"/>
  <c r="AV338" i="2"/>
  <c r="AV447" i="2"/>
  <c r="AV471" i="2"/>
  <c r="AV699" i="2"/>
  <c r="AV320" i="2"/>
  <c r="AV382" i="2"/>
  <c r="AV206" i="2"/>
  <c r="AV242" i="2"/>
  <c r="AV634" i="2"/>
  <c r="AV19" i="2"/>
  <c r="AV549" i="2"/>
  <c r="AV675" i="2"/>
  <c r="AV458" i="2"/>
  <c r="AV135" i="2"/>
  <c r="AV79" i="2"/>
  <c r="AV368" i="2"/>
  <c r="AV150" i="2"/>
  <c r="AV232" i="2"/>
  <c r="AV377" i="2"/>
  <c r="AV451" i="2"/>
  <c r="AV594" i="2"/>
  <c r="AV233" i="2"/>
  <c r="AV8" i="2"/>
  <c r="AV103" i="2"/>
  <c r="AV738" i="2"/>
  <c r="AV221" i="2"/>
  <c r="AV494" i="2"/>
  <c r="AV727" i="2"/>
  <c r="AV293" i="2"/>
  <c r="AV277" i="2"/>
  <c r="AV402" i="2"/>
  <c r="AV98" i="2"/>
  <c r="AV486" i="2"/>
  <c r="AV433" i="2"/>
  <c r="AV100" i="2"/>
  <c r="AV51" i="2"/>
  <c r="AV518" i="2"/>
  <c r="AV670" i="2"/>
  <c r="AV146" i="2"/>
  <c r="AV388" i="2"/>
  <c r="AV596" i="2"/>
  <c r="AV152" i="2"/>
  <c r="AV283" i="2"/>
  <c r="AV340" i="2"/>
  <c r="AV491" i="2"/>
  <c r="AV327" i="2"/>
  <c r="AV652" i="2"/>
  <c r="AV533" i="2"/>
  <c r="AV371" i="2"/>
  <c r="AV439" i="2"/>
  <c r="AV435" i="2"/>
  <c r="AV580" i="2"/>
  <c r="AV688" i="2"/>
  <c r="AV506" i="2"/>
  <c r="AV247" i="2"/>
  <c r="AV702" i="2"/>
  <c r="AV157" i="2"/>
  <c r="AV489" i="2"/>
  <c r="AV544" i="2"/>
  <c r="AV502" i="2"/>
  <c r="AV614" i="2"/>
  <c r="AV412" i="2"/>
  <c r="AV173" i="2"/>
  <c r="AV658" i="2"/>
  <c r="AV209" i="2"/>
  <c r="AV255" i="2"/>
  <c r="AV25" i="2"/>
  <c r="AV499" i="2"/>
  <c r="AV67" i="2"/>
  <c r="AV717" i="2"/>
  <c r="AV725" i="2"/>
  <c r="AV420" i="2"/>
  <c r="AV418" i="2"/>
  <c r="AV329" i="2"/>
  <c r="AV26" i="2"/>
  <c r="AV463" i="2"/>
  <c r="AV333" i="2"/>
  <c r="AV457" i="2"/>
  <c r="AV211" i="2"/>
  <c r="AV626" i="2"/>
  <c r="AV516" i="2"/>
  <c r="AV449" i="2"/>
  <c r="AV66" i="2"/>
  <c r="AV281" i="2"/>
  <c r="AV405" i="2"/>
  <c r="AV526" i="2"/>
  <c r="AV92" i="2"/>
  <c r="AV193" i="2"/>
  <c r="AV600" i="2"/>
  <c r="AV381" i="2"/>
  <c r="AV37" i="2"/>
  <c r="AV48" i="2"/>
  <c r="AV87" i="2"/>
  <c r="AV507" i="2"/>
  <c r="AV155" i="2"/>
  <c r="AV591" i="2"/>
  <c r="AV487" i="2"/>
  <c r="AV474" i="2"/>
  <c r="AV312" i="2"/>
  <c r="AV585" i="2"/>
  <c r="AV711" i="2"/>
  <c r="AV363" i="2"/>
  <c r="AV512" i="2"/>
  <c r="AV579" i="2"/>
  <c r="AV34" i="2"/>
  <c r="AV586" i="2"/>
  <c r="AV562" i="2"/>
  <c r="AV612" i="2"/>
  <c r="AV485" i="2"/>
  <c r="AV615" i="2"/>
  <c r="AV452" i="2"/>
  <c r="AV564" i="2"/>
  <c r="AV240" i="2"/>
  <c r="AV380" i="2"/>
  <c r="AV654" i="2"/>
  <c r="AV134" i="2"/>
  <c r="AV509" i="2"/>
  <c r="AV517" i="2"/>
  <c r="AV616" i="2"/>
  <c r="AV95" i="2"/>
  <c r="AV10" i="2"/>
  <c r="AV362" i="2"/>
  <c r="AV539" i="2"/>
  <c r="AV728" i="2"/>
  <c r="AV543" i="2"/>
  <c r="AV722" i="2"/>
  <c r="AV350" i="2"/>
  <c r="AV228" i="2"/>
  <c r="AV605" i="2"/>
  <c r="AV183" i="2"/>
  <c r="AV356" i="2"/>
  <c r="AV101" i="2"/>
  <c r="AV156" i="2"/>
  <c r="AV662" i="2"/>
  <c r="AV246" i="2"/>
  <c r="AV196" i="2"/>
  <c r="AV267" i="2"/>
  <c r="AV481" i="2"/>
  <c r="AV17" i="2"/>
  <c r="AV558" i="2"/>
  <c r="AV552" i="2"/>
  <c r="AV542" i="2"/>
  <c r="AV375" i="2"/>
  <c r="AV158" i="2"/>
  <c r="AV448" i="2"/>
  <c r="AV230" i="2"/>
  <c r="AV168" i="2"/>
  <c r="AV113" i="2"/>
  <c r="AV660" i="2"/>
  <c r="AV45" i="2"/>
  <c r="AV139" i="2"/>
  <c r="AV181" i="2"/>
  <c r="AV682" i="2"/>
  <c r="AV532" i="2"/>
  <c r="AV737" i="2"/>
  <c r="AV336" i="2"/>
  <c r="AV12" i="2"/>
  <c r="AV490" i="2"/>
  <c r="AV366" i="2"/>
  <c r="AV189" i="2"/>
  <c r="AV684" i="2"/>
  <c r="AV207" i="2"/>
  <c r="AV202" i="2"/>
  <c r="AV672" i="2"/>
  <c r="AV475" i="2"/>
  <c r="AV548" i="2"/>
  <c r="AV735" i="2"/>
  <c r="AV703" i="2"/>
  <c r="AV132" i="2"/>
  <c r="AV408" i="2"/>
  <c r="AV131" i="2"/>
  <c r="AV496" i="2"/>
  <c r="AV602" i="2"/>
  <c r="AV696" i="2"/>
  <c r="AV112" i="2"/>
  <c r="AV306" i="2"/>
  <c r="AV581" i="2"/>
  <c r="AV143" i="2"/>
  <c r="AV530" i="2"/>
  <c r="AV332" i="2"/>
  <c r="AV288" i="2"/>
  <c r="AV74" i="2"/>
  <c r="AV424" i="2"/>
  <c r="AV467" i="2"/>
  <c r="AV27" i="2"/>
  <c r="AV72" i="2"/>
  <c r="AV734" i="2"/>
  <c r="AV470" i="2"/>
  <c r="AV203" i="2"/>
  <c r="AV204" i="2"/>
  <c r="AV275" i="2"/>
  <c r="AV61" i="2"/>
  <c r="AV305" i="2"/>
  <c r="AV640" i="2"/>
  <c r="AV210" i="2"/>
  <c r="AV46" i="2"/>
  <c r="AV319" i="2"/>
  <c r="AV665" i="2"/>
  <c r="AV262" i="2"/>
  <c r="AV110" i="2"/>
  <c r="AV115" i="2"/>
  <c r="AV443" i="2"/>
  <c r="AV681" i="2"/>
  <c r="AV431" i="2"/>
  <c r="AV163" i="2"/>
  <c r="AV341" i="2"/>
  <c r="AV346" i="2"/>
  <c r="AV39" i="2"/>
  <c r="AV191" i="2"/>
  <c r="AV568" i="2"/>
  <c r="AV570" i="2"/>
  <c r="AV731" i="2"/>
  <c r="AV243" i="2"/>
  <c r="AV30" i="2"/>
  <c r="AV215" i="2"/>
  <c r="AV592" i="2"/>
  <c r="AV667" i="2"/>
  <c r="AV291" i="2"/>
  <c r="AV349" i="2"/>
  <c r="AV60" i="2"/>
  <c r="AV68" i="2"/>
  <c r="AV488" i="2"/>
  <c r="AV352" i="2"/>
  <c r="AV184" i="2"/>
  <c r="AV515" i="2"/>
  <c r="AV300" i="2"/>
  <c r="AV273" i="2"/>
  <c r="AV621" i="2"/>
  <c r="AV234" i="2"/>
  <c r="AV99" i="2"/>
  <c r="AV691" i="2"/>
  <c r="AV85" i="2"/>
  <c r="AV316" i="2"/>
  <c r="AV40" i="2"/>
  <c r="AV669" i="2"/>
  <c r="AV81" i="2"/>
  <c r="AV625" i="2"/>
  <c r="AV714" i="2"/>
  <c r="AV736" i="2"/>
  <c r="AV464" i="2"/>
  <c r="AV21" i="2"/>
  <c r="AV572" i="2"/>
  <c r="AV307" i="2"/>
  <c r="AV664" i="2"/>
  <c r="AV618" i="2"/>
  <c r="AV114" i="2"/>
  <c r="AV608" i="2"/>
  <c r="AV263" i="2"/>
  <c r="AV47" i="2"/>
  <c r="AV64" i="2"/>
  <c r="AV239" i="2"/>
  <c r="AV166" i="2"/>
  <c r="AV434" i="2"/>
  <c r="AV3" i="2"/>
  <c r="AV164" i="2"/>
  <c r="AV644" i="2"/>
  <c r="AV398" i="2"/>
  <c r="AV31" i="2"/>
  <c r="AV676" i="2"/>
  <c r="AV712" i="2"/>
  <c r="AV15" i="2"/>
  <c r="AV715" i="2"/>
  <c r="AV685" i="2"/>
  <c r="AV42" i="2"/>
  <c r="AV387" i="2"/>
  <c r="AV571" i="2"/>
  <c r="AV245" i="2"/>
  <c r="AV707" i="2"/>
  <c r="AV733" i="2"/>
  <c r="AV565" i="2"/>
  <c r="AV397" i="2"/>
  <c r="AV59" i="2"/>
  <c r="AV264" i="2"/>
  <c r="AV137" i="2"/>
  <c r="AV689" i="2"/>
  <c r="AV531" i="2"/>
  <c r="AV709" i="2"/>
  <c r="AV547" i="2"/>
  <c r="AV185" i="2"/>
  <c r="AV13" i="2"/>
  <c r="AV450" i="2"/>
  <c r="AV325" i="2"/>
  <c r="AV550" i="2"/>
  <c r="AV272" i="2"/>
  <c r="AV468" i="2"/>
  <c r="AV9" i="2"/>
  <c r="AV557" i="2"/>
  <c r="AV38" i="2"/>
  <c r="AV534" i="2"/>
  <c r="AV628" i="2"/>
  <c r="AV118" i="2"/>
  <c r="AV361" i="2"/>
  <c r="AV179" i="2"/>
  <c r="AV417" i="2"/>
  <c r="AV540" i="2"/>
  <c r="AV345" i="2"/>
  <c r="AV437" i="2"/>
  <c r="AV472" i="2"/>
  <c r="AV161" i="2"/>
  <c r="AV559" i="2"/>
  <c r="AV53" i="2"/>
  <c r="AV597" i="2"/>
  <c r="AV130" i="2"/>
  <c r="AV50" i="2"/>
  <c r="AV212" i="2"/>
  <c r="AV500" i="2"/>
  <c r="AV178" i="2"/>
  <c r="AV593" i="2"/>
  <c r="AV650" i="2"/>
  <c r="AV144" i="2"/>
  <c r="AV335" i="2"/>
  <c r="AV153" i="2"/>
  <c r="AV301" i="2"/>
  <c r="AV84" i="2"/>
  <c r="AV569" i="2"/>
  <c r="AV324" i="2"/>
  <c r="AV35" i="2"/>
  <c r="AV296" i="2"/>
  <c r="AV643" i="2"/>
  <c r="AV56" i="2"/>
  <c r="AV199" i="2"/>
  <c r="AV385" i="2"/>
  <c r="AV286" i="2"/>
  <c r="AV524" i="2"/>
  <c r="AV165" i="2"/>
  <c r="AV180" i="2"/>
  <c r="AV522" i="2"/>
  <c r="AV695" i="2"/>
  <c r="X112" i="3" l="1"/>
  <c r="Z116" i="3"/>
  <c r="Z83" i="3"/>
  <c r="X116" i="3"/>
  <c r="X53" i="3"/>
  <c r="X41" i="3"/>
  <c r="X106" i="3"/>
  <c r="X11" i="3"/>
  <c r="Z85" i="3"/>
  <c r="Z109" i="3"/>
  <c r="Z50" i="3"/>
  <c r="X84" i="3"/>
  <c r="X113" i="3"/>
  <c r="Z5" i="3"/>
  <c r="X79" i="3"/>
  <c r="Z93" i="3"/>
  <c r="X30" i="3"/>
  <c r="Z105" i="3"/>
  <c r="X61" i="3"/>
  <c r="Z14" i="3"/>
  <c r="X62" i="3"/>
  <c r="Z23" i="3"/>
  <c r="X17" i="3"/>
  <c r="Z89" i="3"/>
  <c r="X48" i="3"/>
  <c r="X74" i="3"/>
  <c r="X75" i="3"/>
  <c r="Z56" i="3"/>
  <c r="Z36" i="3"/>
  <c r="Z17" i="3"/>
  <c r="X47" i="3"/>
  <c r="X98" i="3"/>
  <c r="X46" i="3"/>
  <c r="X122" i="3"/>
  <c r="Z43" i="3"/>
  <c r="Z7" i="3"/>
  <c r="X63" i="3"/>
  <c r="X97" i="3"/>
  <c r="Z15" i="3"/>
  <c r="X27" i="3"/>
  <c r="X105" i="3"/>
  <c r="X31" i="3"/>
  <c r="Z41" i="3"/>
  <c r="Z30" i="3"/>
  <c r="X110" i="3"/>
  <c r="X65" i="3"/>
  <c r="Z122" i="3"/>
  <c r="X15" i="3"/>
  <c r="Z12" i="3"/>
  <c r="Z90" i="3"/>
  <c r="X76" i="3"/>
  <c r="Z118" i="3"/>
  <c r="Z24" i="3"/>
  <c r="X103" i="3"/>
  <c r="Z86" i="3"/>
  <c r="X40" i="3"/>
  <c r="X26" i="3"/>
  <c r="Z99" i="3"/>
  <c r="Z44" i="3"/>
  <c r="Z72" i="3"/>
  <c r="X59" i="3"/>
  <c r="X39" i="3"/>
  <c r="X2" i="3"/>
  <c r="Z54" i="3"/>
  <c r="X125" i="3"/>
  <c r="X87" i="3"/>
  <c r="X114" i="3"/>
  <c r="X24" i="3"/>
  <c r="Z55" i="3"/>
  <c r="X90" i="3"/>
  <c r="X108" i="3"/>
  <c r="X7" i="3"/>
  <c r="Z6" i="3"/>
  <c r="Z87" i="3"/>
  <c r="Z13" i="3"/>
  <c r="X120" i="3"/>
  <c r="Z60" i="3"/>
  <c r="X123" i="3"/>
  <c r="Z126" i="3"/>
  <c r="X43" i="3"/>
  <c r="X54" i="3"/>
  <c r="Z78" i="3"/>
  <c r="Z38" i="3"/>
  <c r="Z20" i="3"/>
  <c r="X119" i="3"/>
  <c r="X23" i="3"/>
  <c r="X94" i="3"/>
  <c r="Z39" i="3"/>
  <c r="Z34" i="3"/>
  <c r="X20" i="3"/>
  <c r="Z10" i="3"/>
  <c r="Z79" i="3"/>
  <c r="X121" i="3"/>
  <c r="X57" i="3"/>
  <c r="Z45" i="3"/>
  <c r="X92" i="3"/>
  <c r="Z18" i="3"/>
  <c r="X3" i="3"/>
  <c r="Z74" i="3"/>
  <c r="X32" i="3"/>
  <c r="Z3" i="3"/>
  <c r="X67" i="3"/>
  <c r="Z40" i="3"/>
  <c r="X16" i="3"/>
  <c r="X13" i="3"/>
  <c r="X124" i="3"/>
  <c r="X29" i="3"/>
  <c r="X12" i="3"/>
  <c r="Z92" i="3"/>
  <c r="Z57" i="3"/>
  <c r="Z82" i="3"/>
  <c r="X8" i="3"/>
  <c r="Z77" i="3"/>
  <c r="Z111" i="3"/>
  <c r="Z2" i="3"/>
  <c r="X50" i="3"/>
  <c r="Z115" i="3"/>
  <c r="Z91" i="3"/>
  <c r="Z33" i="3"/>
  <c r="Z61" i="3"/>
  <c r="Z64" i="3"/>
  <c r="Z25" i="3"/>
  <c r="Z48" i="3"/>
  <c r="X58" i="3"/>
  <c r="X38" i="3"/>
  <c r="X82" i="3"/>
  <c r="X86" i="3"/>
  <c r="Z59" i="3"/>
  <c r="Z120" i="3"/>
  <c r="Z46" i="3"/>
  <c r="Z58" i="3"/>
  <c r="Z11" i="3"/>
  <c r="Z100" i="3"/>
  <c r="Z121" i="3"/>
  <c r="X85" i="3"/>
  <c r="X35" i="3"/>
  <c r="X91" i="3"/>
  <c r="Z70" i="3"/>
  <c r="X99" i="3"/>
  <c r="Z124" i="3"/>
  <c r="X14" i="3"/>
  <c r="Z81" i="3"/>
  <c r="X89" i="3"/>
  <c r="X70" i="3"/>
  <c r="X18" i="3"/>
  <c r="Z84" i="3"/>
  <c r="X104" i="3"/>
  <c r="X60" i="3"/>
  <c r="Z104" i="3"/>
  <c r="Z110" i="3"/>
  <c r="Z51" i="3"/>
  <c r="X55" i="3"/>
  <c r="X71" i="3"/>
  <c r="Z80" i="3"/>
  <c r="X126" i="3"/>
  <c r="Z71" i="3"/>
  <c r="Z4" i="3"/>
  <c r="X88" i="3"/>
  <c r="X93" i="3"/>
  <c r="Z32" i="3"/>
  <c r="X118" i="3"/>
  <c r="X96" i="3"/>
  <c r="Z8" i="3"/>
  <c r="Z113" i="3"/>
  <c r="Z98" i="3"/>
  <c r="X64" i="3"/>
  <c r="X83" i="3"/>
  <c r="X77" i="3"/>
  <c r="X52" i="3"/>
  <c r="X80" i="3"/>
  <c r="Z97" i="3"/>
  <c r="Z76" i="3"/>
  <c r="Z117" i="3"/>
  <c r="Z107" i="3"/>
  <c r="X68" i="3"/>
  <c r="X49" i="3"/>
  <c r="X6" i="3"/>
  <c r="Z37" i="3"/>
  <c r="X21" i="3"/>
  <c r="X66" i="3"/>
  <c r="Z29" i="3"/>
  <c r="X25" i="3"/>
  <c r="Z102" i="3"/>
  <c r="Z26" i="3"/>
  <c r="X101" i="3"/>
  <c r="Z96" i="3"/>
  <c r="Z22" i="3"/>
  <c r="Z52" i="3"/>
  <c r="X73" i="3"/>
  <c r="X22" i="3"/>
  <c r="Z21" i="3"/>
  <c r="Z101" i="3"/>
  <c r="Z62" i="3"/>
  <c r="X36" i="3"/>
  <c r="X72" i="3"/>
  <c r="X45" i="3"/>
  <c r="Z123" i="3"/>
  <c r="Z112" i="3"/>
  <c r="X69" i="3"/>
  <c r="X10" i="3"/>
  <c r="X100" i="3"/>
  <c r="Z108" i="3"/>
  <c r="Z47" i="3"/>
  <c r="X102" i="3"/>
  <c r="X37" i="3"/>
  <c r="X44" i="3"/>
  <c r="Z88" i="3"/>
  <c r="X28" i="3"/>
  <c r="Z67" i="3"/>
  <c r="X81" i="3"/>
  <c r="Z119" i="3"/>
  <c r="X5" i="3"/>
  <c r="Z9" i="3"/>
  <c r="Z27" i="3"/>
  <c r="Z103" i="3"/>
  <c r="Z31" i="3"/>
  <c r="Z75" i="3"/>
  <c r="Z94" i="3"/>
  <c r="X78" i="3"/>
  <c r="Z106" i="3"/>
  <c r="Z66" i="3"/>
  <c r="Z65" i="3"/>
  <c r="Z42" i="3"/>
  <c r="X42" i="3"/>
  <c r="Z95" i="3"/>
  <c r="X109" i="3"/>
  <c r="X107" i="3"/>
  <c r="Z73" i="3"/>
  <c r="X115" i="3"/>
  <c r="X51" i="3"/>
  <c r="X19" i="3"/>
  <c r="X111" i="3"/>
  <c r="Z16" i="3"/>
  <c r="Z53" i="3"/>
  <c r="Z28" i="3"/>
  <c r="X95" i="3"/>
  <c r="Z125" i="3"/>
  <c r="X4" i="3"/>
  <c r="Z63" i="3"/>
  <c r="X117" i="3"/>
  <c r="Z68" i="3"/>
  <c r="X33" i="3"/>
  <c r="Z114" i="3"/>
  <c r="Z69" i="3"/>
  <c r="Z35" i="3"/>
  <c r="X56" i="3"/>
  <c r="X34" i="3"/>
  <c r="Z19" i="3"/>
  <c r="X9" i="3"/>
  <c r="Z49" i="3"/>
</calcChain>
</file>

<file path=xl/sharedStrings.xml><?xml version="1.0" encoding="utf-8"?>
<sst xmlns="http://schemas.openxmlformats.org/spreadsheetml/2006/main" count="10510" uniqueCount="3189">
  <si>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</si>
  <si>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</si>
  <si>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</si>
  <si>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</si>
  <si>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</si>
  <si>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</si>
  <si>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</si>
  <si>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</si>
  <si>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</si>
  <si>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</si>
  <si>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</si>
  <si>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</si>
  <si>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</si>
  <si>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</si>
  <si>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</si>
  <si>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</si>
  <si>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</si>
  <si>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</si>
  <si>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</si>
  <si>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</si>
  <si>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</si>
  <si>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</si>
  <si>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</si>
  <si>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</si>
  <si>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</si>
  <si>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</si>
  <si>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</si>
  <si>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</si>
  <si>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</si>
  <si>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</si>
  <si>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Infosys Ltd</t>
  </si>
  <si>
    <t>INFY</t>
  </si>
  <si>
    <t>State Bank of India</t>
  </si>
  <si>
    <t>SBIN</t>
  </si>
  <si>
    <t>Public Banks</t>
  </si>
  <si>
    <t>ITC Ltd</t>
  </si>
  <si>
    <t>ITC</t>
  </si>
  <si>
    <t>FMCG - Tobacco</t>
  </si>
  <si>
    <t>Hindustan Unilever Ltd</t>
  </si>
  <si>
    <t>HINDUNILVR</t>
  </si>
  <si>
    <t>FMCG - Household Products</t>
  </si>
  <si>
    <t>Life Insurance Corporation Of India</t>
  </si>
  <si>
    <t>LICI</t>
  </si>
  <si>
    <t>Insurance</t>
  </si>
  <si>
    <t>HCL Technologies Ltd</t>
  </si>
  <si>
    <t>HCLTECH</t>
  </si>
  <si>
    <t>Larsen and Toubro Ltd</t>
  </si>
  <si>
    <t>LT</t>
  </si>
  <si>
    <t>Construction &amp; Engineering</t>
  </si>
  <si>
    <t>Sun Pharmaceutical Industries Ltd</t>
  </si>
  <si>
    <t>SUNPHARMA</t>
  </si>
  <si>
    <t>Pharmaceuticals</t>
  </si>
  <si>
    <t>Bajaj Finance Ltd</t>
  </si>
  <si>
    <t>BAJFINANCE</t>
  </si>
  <si>
    <t>Consumer Finance</t>
  </si>
  <si>
    <t>Mahindra and Mahindra Ltd</t>
  </si>
  <si>
    <t>M&amp;M</t>
  </si>
  <si>
    <t>Four Wheelers</t>
  </si>
  <si>
    <t>Kotak Mahindra Bank Ltd</t>
  </si>
  <si>
    <t>KOTAKBANK</t>
  </si>
  <si>
    <t>Axis Bank Ltd</t>
  </si>
  <si>
    <t>AXISBANK</t>
  </si>
  <si>
    <t>NTPC Ltd</t>
  </si>
  <si>
    <t>NTPC</t>
  </si>
  <si>
    <t>Power Generation</t>
  </si>
  <si>
    <t>Maruti Suzuki India Ltd</t>
  </si>
  <si>
    <t>MARUTI</t>
  </si>
  <si>
    <t>UltraTech Cement Ltd</t>
  </si>
  <si>
    <t>ULTRACEMCO</t>
  </si>
  <si>
    <t>Cement</t>
  </si>
  <si>
    <t>Oil and Natural Gas Corporation Ltd</t>
  </si>
  <si>
    <t>ONGC</t>
  </si>
  <si>
    <t>Oil &amp; Gas - Exploration &amp; Production</t>
  </si>
  <si>
    <t>Power Grid Corporation of India Ltd</t>
  </si>
  <si>
    <t>POWERGRID</t>
  </si>
  <si>
    <t>Power Transmission &amp; Distribution</t>
  </si>
  <si>
    <t>Wipro Ltd</t>
  </si>
  <si>
    <t>WIPRO</t>
  </si>
  <si>
    <t>Titan Company Ltd</t>
  </si>
  <si>
    <t>TITAN</t>
  </si>
  <si>
    <t>Precious Metals, Jewellery &amp; Watches</t>
  </si>
  <si>
    <t>Hindustan Aeronautics Ltd</t>
  </si>
  <si>
    <t>HAL</t>
  </si>
  <si>
    <t>Aerospace &amp; Defense Equipments</t>
  </si>
  <si>
    <t>Tata Motors Ltd</t>
  </si>
  <si>
    <t>TATAMOTORS</t>
  </si>
  <si>
    <t>Siemens Ltd</t>
  </si>
  <si>
    <t>SIEMENS</t>
  </si>
  <si>
    <t>Conglomerates</t>
  </si>
  <si>
    <t>Bajaj Auto Limited</t>
  </si>
  <si>
    <t>BAJAJ-AUTO</t>
  </si>
  <si>
    <t>Two Wheelers</t>
  </si>
  <si>
    <t>Bajaj Finserv Ltd</t>
  </si>
  <si>
    <t>BAJAJFINSV</t>
  </si>
  <si>
    <t>Coal India Ltd</t>
  </si>
  <si>
    <t>COALINDIA</t>
  </si>
  <si>
    <t>Mining - Coal</t>
  </si>
  <si>
    <t>Adani Enterprises Ltd</t>
  </si>
  <si>
    <t>ADANIENT</t>
  </si>
  <si>
    <t>Commodities Trading</t>
  </si>
  <si>
    <t>Zomato Ltd</t>
  </si>
  <si>
    <t>ZOMATO</t>
  </si>
  <si>
    <t>Online Services</t>
  </si>
  <si>
    <t>Adani Ports and Special Economic Zone Ltd</t>
  </si>
  <si>
    <t>ADANIPORTS</t>
  </si>
  <si>
    <t>Ports</t>
  </si>
  <si>
    <t>Asian Paints Ltd</t>
  </si>
  <si>
    <t>ASIANPAINT</t>
  </si>
  <si>
    <t>Paints</t>
  </si>
  <si>
    <t>Avenue Supermarts Ltd</t>
  </si>
  <si>
    <t>DMART</t>
  </si>
  <si>
    <t>Retail - Department Stores</t>
  </si>
  <si>
    <t>Trent Ltd</t>
  </si>
  <si>
    <t>TRENT</t>
  </si>
  <si>
    <t>Retail - Apparel</t>
  </si>
  <si>
    <t>JSW Steel Ltd</t>
  </si>
  <si>
    <t>JSWSTEEL</t>
  </si>
  <si>
    <t>Iron &amp; Steel</t>
  </si>
  <si>
    <t>Nestle India Ltd</t>
  </si>
  <si>
    <t>NESTLEIND</t>
  </si>
  <si>
    <t>FMCG - Foods</t>
  </si>
  <si>
    <t>Bharat Electronics Ltd</t>
  </si>
  <si>
    <t>BEL</t>
  </si>
  <si>
    <t>Electronic Equipments</t>
  </si>
  <si>
    <t>Hindustan Zinc Ltd</t>
  </si>
  <si>
    <t>HINDZINC</t>
  </si>
  <si>
    <t>Mining - Diversified</t>
  </si>
  <si>
    <t>Varun Beverages Ltd</t>
  </si>
  <si>
    <t>VBL</t>
  </si>
  <si>
    <t>Soft Drinks</t>
  </si>
  <si>
    <t>Jio Financial Services Ltd</t>
  </si>
  <si>
    <t>JIOFIN</t>
  </si>
  <si>
    <t>DLF Ltd</t>
  </si>
  <si>
    <t>DLF</t>
  </si>
  <si>
    <t>Real Estate</t>
  </si>
  <si>
    <t>Indian Oil Corporation Ltd</t>
  </si>
  <si>
    <t>IOC</t>
  </si>
  <si>
    <t>Indian Railway Finance Corp Ltd</t>
  </si>
  <si>
    <t>IRFC</t>
  </si>
  <si>
    <t>Specialized Finance</t>
  </si>
  <si>
    <t>LTIMindtree Ltd</t>
  </si>
  <si>
    <t>LTIM</t>
  </si>
  <si>
    <t>Tata Steel Ltd</t>
  </si>
  <si>
    <t>TATASTEEL</t>
  </si>
  <si>
    <t>Grasim Industries Ltd</t>
  </si>
  <si>
    <t>GRASIM</t>
  </si>
  <si>
    <t>Vedanta Ltd</t>
  </si>
  <si>
    <t>VEDL</t>
  </si>
  <si>
    <t>Metals - Diversified</t>
  </si>
  <si>
    <t>Tech Mahindra Ltd</t>
  </si>
  <si>
    <t>TECHM</t>
  </si>
  <si>
    <t>Adani Power Ltd</t>
  </si>
  <si>
    <t>ADANIPOWER</t>
  </si>
  <si>
    <t>Interglobe Aviation Ltd</t>
  </si>
  <si>
    <t>INDIGO</t>
  </si>
  <si>
    <t>Airlines</t>
  </si>
  <si>
    <t>Divi's Laboratories Ltd</t>
  </si>
  <si>
    <t>DIVISLAB</t>
  </si>
  <si>
    <t>Labs &amp; Life Sciences Services</t>
  </si>
  <si>
    <t>Power Finance Corporation Ltd</t>
  </si>
  <si>
    <t>PFC</t>
  </si>
  <si>
    <t>ABB India Ltd</t>
  </si>
  <si>
    <t>ABB</t>
  </si>
  <si>
    <t>Heavy Electrical Equipments</t>
  </si>
  <si>
    <t>Pidilite Industries Ltd</t>
  </si>
  <si>
    <t>PIDILITIND</t>
  </si>
  <si>
    <t>Diversified Chemicals</t>
  </si>
  <si>
    <t>Hyundai Motor India Ltd</t>
  </si>
  <si>
    <t>HYUNDAI</t>
  </si>
  <si>
    <t>SBI Life Insurance Company Ltd</t>
  </si>
  <si>
    <t>SBILIFE</t>
  </si>
  <si>
    <t>Hindalco Industries Ltd</t>
  </si>
  <si>
    <t>HINDALCO</t>
  </si>
  <si>
    <t>Metals - Aluminium</t>
  </si>
  <si>
    <t>HDFC Life Insurance Company Ltd</t>
  </si>
  <si>
    <t>HDFCLIFE</t>
  </si>
  <si>
    <t>Adani Green Energy Ltd</t>
  </si>
  <si>
    <t>ADANIGREEN</t>
  </si>
  <si>
    <t>Renewable Energy</t>
  </si>
  <si>
    <t>REC Limited</t>
  </si>
  <si>
    <t>RECLTD</t>
  </si>
  <si>
    <t>Eicher Motors Ltd</t>
  </si>
  <si>
    <t>EICHERMOT</t>
  </si>
  <si>
    <t>Trucks &amp; Buses</t>
  </si>
  <si>
    <t>Tata Power Company Ltd</t>
  </si>
  <si>
    <t>TATAPOWER</t>
  </si>
  <si>
    <t>Bank of Baroda Ltd</t>
  </si>
  <si>
    <t>BANKBARODA</t>
  </si>
  <si>
    <t>Gail (India) Ltd</t>
  </si>
  <si>
    <t>GAIL</t>
  </si>
  <si>
    <t>Gas Distribution</t>
  </si>
  <si>
    <t>Bharat Petroleum Corporation Ltd</t>
  </si>
  <si>
    <t>BPCL</t>
  </si>
  <si>
    <t>Macrotech Developers Ltd</t>
  </si>
  <si>
    <t>LODHA</t>
  </si>
  <si>
    <t>Godrej Consumer Products Ltd</t>
  </si>
  <si>
    <t>GODREJCP</t>
  </si>
  <si>
    <t>FMCG - Personal Products</t>
  </si>
  <si>
    <t>Ambuja Cements Ltd</t>
  </si>
  <si>
    <t>AMBUJACEM</t>
  </si>
  <si>
    <t>Punjab National Bank</t>
  </si>
  <si>
    <t>PNB</t>
  </si>
  <si>
    <t>Britannia Industries Ltd</t>
  </si>
  <si>
    <t>BRITANNIA</t>
  </si>
  <si>
    <t>Cipla Ltd</t>
  </si>
  <si>
    <t>CIPLA</t>
  </si>
  <si>
    <t>Samvardhana Motherson International Ltd</t>
  </si>
  <si>
    <t>MOTHERSON</t>
  </si>
  <si>
    <t>Auto Parts</t>
  </si>
  <si>
    <t>Bajaj Holdings and Investment Ltd</t>
  </si>
  <si>
    <t>BAJAJHLDNG</t>
  </si>
  <si>
    <t>Asset Management</t>
  </si>
  <si>
    <t>TVS Motor Company Ltd</t>
  </si>
  <si>
    <t>TVSMOTOR</t>
  </si>
  <si>
    <t>JSW Energy Ltd</t>
  </si>
  <si>
    <t>JSWENERGY</t>
  </si>
  <si>
    <t>Shriram Finance Ltd</t>
  </si>
  <si>
    <t>SHRIRAMFIN</t>
  </si>
  <si>
    <t>Indian Hotels Company Ltd</t>
  </si>
  <si>
    <t>INDHOTEL</t>
  </si>
  <si>
    <t>Hotels, Resorts &amp; Cruise Lines</t>
  </si>
  <si>
    <t>CG Power and Industrial Solutions Ltd</t>
  </si>
  <si>
    <t>CGPOWER</t>
  </si>
  <si>
    <t>United Spirits Ltd</t>
  </si>
  <si>
    <t>UNITDSPR</t>
  </si>
  <si>
    <t>Alcoholic Beverages</t>
  </si>
  <si>
    <t>Torrent Pharmaceuticals Ltd</t>
  </si>
  <si>
    <t>TORNTPHARM</t>
  </si>
  <si>
    <t>Bajaj Housing Finance Ltd</t>
  </si>
  <si>
    <t>BAJAJHFL</t>
  </si>
  <si>
    <t>Havells India Ltd</t>
  </si>
  <si>
    <t>HAVELLS</t>
  </si>
  <si>
    <t>Electrical Components &amp; Equipments</t>
  </si>
  <si>
    <t>Info Edge (India) Ltd</t>
  </si>
  <si>
    <t>NAUKRI</t>
  </si>
  <si>
    <t>Cholamandalam Investment and Finance Company Ltd</t>
  </si>
  <si>
    <t>CHOLAFIN</t>
  </si>
  <si>
    <t>Mankind Pharma Ltd</t>
  </si>
  <si>
    <t>MANKIND</t>
  </si>
  <si>
    <t>Swiggy Ltd</t>
  </si>
  <si>
    <t>SWIGGY</t>
  </si>
  <si>
    <t>Polycab India Ltd</t>
  </si>
  <si>
    <t>POLYCAB</t>
  </si>
  <si>
    <t>Bosch Ltd</t>
  </si>
  <si>
    <t>BOSCHLTD</t>
  </si>
  <si>
    <t>Oracle Financial Services Software Ltd</t>
  </si>
  <si>
    <t>OFSS</t>
  </si>
  <si>
    <t>Software Services</t>
  </si>
  <si>
    <t>Apollo Hospitals Enterprise Ltd</t>
  </si>
  <si>
    <t>APOLLOHOSP</t>
  </si>
  <si>
    <t>Hospitals &amp; Diagnostic Centres</t>
  </si>
  <si>
    <t>Dr Reddy's Laboratories Ltd</t>
  </si>
  <si>
    <t>DRREDDY</t>
  </si>
  <si>
    <t>ICICI Prudential Life Insurance Company Ltd</t>
  </si>
  <si>
    <t>ICICIPRULI</t>
  </si>
  <si>
    <t>Indian Overseas Bank</t>
  </si>
  <si>
    <t>IOB</t>
  </si>
  <si>
    <t>Hero MotoCorp Ltd</t>
  </si>
  <si>
    <t>HEROMOTOCO</t>
  </si>
  <si>
    <t>Cummins India Ltd</t>
  </si>
  <si>
    <t>CUMMINSIND</t>
  </si>
  <si>
    <t>Industrial Machinery</t>
  </si>
  <si>
    <t>Zydus Lifesciences Ltd</t>
  </si>
  <si>
    <t>ZYDUSLIFE</t>
  </si>
  <si>
    <t>Max Healthcare Institute Ltd</t>
  </si>
  <si>
    <t>MAXHEALTH</t>
  </si>
  <si>
    <t>Tata Consumer Products Ltd</t>
  </si>
  <si>
    <t>TATACONSUM</t>
  </si>
  <si>
    <t>Tea &amp; Coffee</t>
  </si>
  <si>
    <t>Dixon Technologies (India) Ltd</t>
  </si>
  <si>
    <t>DIXON</t>
  </si>
  <si>
    <t>Home Electronics &amp; Appliances</t>
  </si>
  <si>
    <t>Dabur India Ltd</t>
  </si>
  <si>
    <t>DABUR</t>
  </si>
  <si>
    <t>Lupin Ltd</t>
  </si>
  <si>
    <t>LUPIN</t>
  </si>
  <si>
    <t>Union Bank of India Ltd</t>
  </si>
  <si>
    <t>UNIONBANK</t>
  </si>
  <si>
    <t>Solar Industries India Ltd</t>
  </si>
  <si>
    <t>SOLARINDS</t>
  </si>
  <si>
    <t>Commodity Chemicals</t>
  </si>
  <si>
    <t>Canara Bank Ltd</t>
  </si>
  <si>
    <t>CANBK</t>
  </si>
  <si>
    <t>ICICI Lombard General Insurance Company Ltd</t>
  </si>
  <si>
    <t>ICICIGI</t>
  </si>
  <si>
    <t>Persistent Systems Ltd</t>
  </si>
  <si>
    <t>PERSISTENT</t>
  </si>
  <si>
    <t>HDFC Asset Management Company Ltd</t>
  </si>
  <si>
    <t>HDFCAMC</t>
  </si>
  <si>
    <t>Rail Vikas Nigam Ltd</t>
  </si>
  <si>
    <t>RVNL</t>
  </si>
  <si>
    <t>Jindal Steel And Power Ltd</t>
  </si>
  <si>
    <t>JINDALSTEL</t>
  </si>
  <si>
    <t>Shree Cement Ltd</t>
  </si>
  <si>
    <t>SHREECEM</t>
  </si>
  <si>
    <t>Indus Towers Ltd</t>
  </si>
  <si>
    <t>INDUSTOWER</t>
  </si>
  <si>
    <t>Telecom Infrastructure</t>
  </si>
  <si>
    <t>IDBI Bank Ltd</t>
  </si>
  <si>
    <t>IDBI</t>
  </si>
  <si>
    <t>Private Bank</t>
  </si>
  <si>
    <t>Suzlon Energy Ltd</t>
  </si>
  <si>
    <t>SUZLON</t>
  </si>
  <si>
    <t>Renewable Energy Equipment &amp; Services</t>
  </si>
  <si>
    <t>Mazagon Dock Shipbuilders Ltd</t>
  </si>
  <si>
    <t>MAZDOCK</t>
  </si>
  <si>
    <t>Shipbuilding</t>
  </si>
  <si>
    <t>Bharat Heavy Electricals Ltd</t>
  </si>
  <si>
    <t>BHEL</t>
  </si>
  <si>
    <t>GMR Airports Ltd</t>
  </si>
  <si>
    <t>GMRINFRA</t>
  </si>
  <si>
    <t>PB Fintech Ltd</t>
  </si>
  <si>
    <t>POLICYBZR</t>
  </si>
  <si>
    <t>Oil India Ltd</t>
  </si>
  <si>
    <t>OIL</t>
  </si>
  <si>
    <t>NHPC Ltd</t>
  </si>
  <si>
    <t>NHPC</t>
  </si>
  <si>
    <t>Marico Ltd</t>
  </si>
  <si>
    <t>MARICO</t>
  </si>
  <si>
    <t>Hindustan Petroleum Corp Ltd</t>
  </si>
  <si>
    <t>HINDPETRO</t>
  </si>
  <si>
    <t>Godrej Properties Ltd</t>
  </si>
  <si>
    <t>GODREJPROP</t>
  </si>
  <si>
    <t>Colgate-Palmolive (India) Ltd</t>
  </si>
  <si>
    <t>COLPAL</t>
  </si>
  <si>
    <t>Indusind Bank Ltd</t>
  </si>
  <si>
    <t>INDUSINDBK</t>
  </si>
  <si>
    <t>Muthoot Finance Ltd</t>
  </si>
  <si>
    <t>MUTHOOTFIN</t>
  </si>
  <si>
    <t>Indian Bank</t>
  </si>
  <si>
    <t>INDIANB</t>
  </si>
  <si>
    <t>Torrent Power Ltd</t>
  </si>
  <si>
    <t>TORNTPOWER</t>
  </si>
  <si>
    <t>Prestige Estates Projects Ltd</t>
  </si>
  <si>
    <t>PRESTIGE</t>
  </si>
  <si>
    <t>Waaree Energies Ltd</t>
  </si>
  <si>
    <t>WAAREEENER</t>
  </si>
  <si>
    <t>Adani Energy Solutions Ltd</t>
  </si>
  <si>
    <t>ADANIENSOL</t>
  </si>
  <si>
    <t>Power Infrastructure</t>
  </si>
  <si>
    <t>Oberoi Realty Ltd</t>
  </si>
  <si>
    <t>OBEROIRLTY</t>
  </si>
  <si>
    <t>Kalyan Jewellers India Ltd</t>
  </si>
  <si>
    <t>KALYANKJIL</t>
  </si>
  <si>
    <t>Aurobindo Pharma Ltd</t>
  </si>
  <si>
    <t>AUROPHARMA</t>
  </si>
  <si>
    <t>General Insurance Corporation of India</t>
  </si>
  <si>
    <t>GICRE</t>
  </si>
  <si>
    <t>Ashok Leyland Ltd</t>
  </si>
  <si>
    <t>ASHOKLEY</t>
  </si>
  <si>
    <t>SBI Cards and Payment Services Ltd</t>
  </si>
  <si>
    <t>SBICARD</t>
  </si>
  <si>
    <t>Payment Infrastructure</t>
  </si>
  <si>
    <t>NMDC Ltd</t>
  </si>
  <si>
    <t>NMDC</t>
  </si>
  <si>
    <t>Mining - Iron Ore</t>
  </si>
  <si>
    <t>Tube Investments of India Ltd</t>
  </si>
  <si>
    <t>TIINDIA</t>
  </si>
  <si>
    <t>Cycles</t>
  </si>
  <si>
    <t>SRF Ltd</t>
  </si>
  <si>
    <t>SRF</t>
  </si>
  <si>
    <t>Alkem Laboratories Ltd</t>
  </si>
  <si>
    <t>ALKEM</t>
  </si>
  <si>
    <t>Bharti Hexacom Ltd</t>
  </si>
  <si>
    <t>BHARTIHEXA</t>
  </si>
  <si>
    <t>Indian Railway Catering and Tourism Corporation Ltd</t>
  </si>
  <si>
    <t>IRCTC</t>
  </si>
  <si>
    <t>Adani Total Gas Ltd</t>
  </si>
  <si>
    <t>ATGL</t>
  </si>
  <si>
    <t>JSW Infrastructure Ltd</t>
  </si>
  <si>
    <t>JSWINFRA</t>
  </si>
  <si>
    <t>Patanjali Foods Ltd</t>
  </si>
  <si>
    <t>PATANJALI</t>
  </si>
  <si>
    <t>Packaged Foods &amp; Meats</t>
  </si>
  <si>
    <t>Yes Bank Ltd</t>
  </si>
  <si>
    <t>YESBANK</t>
  </si>
  <si>
    <t>PI Industries Ltd</t>
  </si>
  <si>
    <t>PIIND</t>
  </si>
  <si>
    <t>UNO Minda Ltd</t>
  </si>
  <si>
    <t>UNOMINDA</t>
  </si>
  <si>
    <t>Bharat Forge Ltd</t>
  </si>
  <si>
    <t>BHARATFORG</t>
  </si>
  <si>
    <t>BSE Ltd</t>
  </si>
  <si>
    <t>BSE</t>
  </si>
  <si>
    <t>Stock Exchanges &amp; Ratings</t>
  </si>
  <si>
    <t>Phoenix Mills Ltd</t>
  </si>
  <si>
    <t>PHOENIXLTD</t>
  </si>
  <si>
    <t>Abbott India Ltd</t>
  </si>
  <si>
    <t>ABBOTINDIA</t>
  </si>
  <si>
    <t>L&amp;T Technology Services Ltd</t>
  </si>
  <si>
    <t>LTTS</t>
  </si>
  <si>
    <t>Supreme Industries Ltd</t>
  </si>
  <si>
    <t>SUPREMEIND</t>
  </si>
  <si>
    <t>Plastic Products</t>
  </si>
  <si>
    <t>Linde India Ltd</t>
  </si>
  <si>
    <t>LINDEINDIA</t>
  </si>
  <si>
    <t>Coforge Ltd</t>
  </si>
  <si>
    <t>COFORGE</t>
  </si>
  <si>
    <t>Mphasis Ltd</t>
  </si>
  <si>
    <t>MPHASIS</t>
  </si>
  <si>
    <t>Berger Paints India Ltd</t>
  </si>
  <si>
    <t>BERGEPAINT</t>
  </si>
  <si>
    <t>Jindal Stainless Ltd</t>
  </si>
  <si>
    <t>JSL</t>
  </si>
  <si>
    <t>One 97 Communications Ltd</t>
  </si>
  <si>
    <t>PAYTM</t>
  </si>
  <si>
    <t>Business Support Services</t>
  </si>
  <si>
    <t>Voltas Ltd</t>
  </si>
  <si>
    <t>VOLTAS</t>
  </si>
  <si>
    <t>Fertilisers And Chemicals Travancore Ltd</t>
  </si>
  <si>
    <t>FACT</t>
  </si>
  <si>
    <t>Fertilizers &amp; Agro Chemicals</t>
  </si>
  <si>
    <t>Motilal Oswal Financial Services Ltd</t>
  </si>
  <si>
    <t>MOTILALOFS</t>
  </si>
  <si>
    <t>Diversified Financials</t>
  </si>
  <si>
    <t>Balkrishna Industries Ltd</t>
  </si>
  <si>
    <t>BALKRISIND</t>
  </si>
  <si>
    <t>Tires &amp; Rubber</t>
  </si>
  <si>
    <t>Schaeffler India Ltd</t>
  </si>
  <si>
    <t>SCHAEFFLER</t>
  </si>
  <si>
    <t>MRF Ltd</t>
  </si>
  <si>
    <t>MRF</t>
  </si>
  <si>
    <t>Vodafone Idea Ltd</t>
  </si>
  <si>
    <t>IDEA</t>
  </si>
  <si>
    <t>Federal Bank Ltd</t>
  </si>
  <si>
    <t>FEDERALBNK</t>
  </si>
  <si>
    <t>UCO Bank</t>
  </si>
  <si>
    <t>UCOBANK</t>
  </si>
  <si>
    <t>Hitachi Energy India Ltd</t>
  </si>
  <si>
    <t>POWERINDIA</t>
  </si>
  <si>
    <t>Thermax Limited</t>
  </si>
  <si>
    <t>THERMAX</t>
  </si>
  <si>
    <t>Coromandel International Ltd</t>
  </si>
  <si>
    <t>COROMANDEL</t>
  </si>
  <si>
    <t>Procter &amp; Gamble Hygiene and Health Care Ltd</t>
  </si>
  <si>
    <t>PGHH</t>
  </si>
  <si>
    <t>Indian Renewable Energy Development Agency Ltd</t>
  </si>
  <si>
    <t>IREDA</t>
  </si>
  <si>
    <t>Page Industries Ltd</t>
  </si>
  <si>
    <t>PAGEIND</t>
  </si>
  <si>
    <t>Apparel &amp; Accessories</t>
  </si>
  <si>
    <t>United Breweries Ltd</t>
  </si>
  <si>
    <t>UBL</t>
  </si>
  <si>
    <t>Tata Communications Ltd</t>
  </si>
  <si>
    <t>TATACOMM</t>
  </si>
  <si>
    <t>Fortis Healthcare Ltd</t>
  </si>
  <si>
    <t>FORTIS</t>
  </si>
  <si>
    <t>Aditya Birla Capital Ltd</t>
  </si>
  <si>
    <t>ABCAPITAL</t>
  </si>
  <si>
    <t>Premier Energies Ltd</t>
  </si>
  <si>
    <t>PREMIERENE</t>
  </si>
  <si>
    <t>Lloyds Metals And Energy Ltd</t>
  </si>
  <si>
    <t>LLOYDSME</t>
  </si>
  <si>
    <t>Petronet LNG Ltd</t>
  </si>
  <si>
    <t>PETRONET</t>
  </si>
  <si>
    <t>Oil &amp; Gas - Storage &amp; Transportation</t>
  </si>
  <si>
    <t>Bank of India Ltd</t>
  </si>
  <si>
    <t>BANKINDIA</t>
  </si>
  <si>
    <t>Container Corporation of India Ltd</t>
  </si>
  <si>
    <t>CONCOR</t>
  </si>
  <si>
    <t>Logistics</t>
  </si>
  <si>
    <t>Central Bank of India Ltd</t>
  </si>
  <si>
    <t>CENTRALBK</t>
  </si>
  <si>
    <t>Astral Ltd</t>
  </si>
  <si>
    <t>ASTRAL</t>
  </si>
  <si>
    <t>Building Products - Pipes</t>
  </si>
  <si>
    <t>Fsn E-Commerce Ventures Ltd</t>
  </si>
  <si>
    <t>NYKAA</t>
  </si>
  <si>
    <t>Wellness Services</t>
  </si>
  <si>
    <t>Steel Authority of India Ltd</t>
  </si>
  <si>
    <t>SAIL</t>
  </si>
  <si>
    <t>IDFC First Bank Ltd</t>
  </si>
  <si>
    <t>IDFCFIRSTB</t>
  </si>
  <si>
    <t>GE Vernova T&amp;D India Ltd</t>
  </si>
  <si>
    <t>GVT&amp;D</t>
  </si>
  <si>
    <t>UPL Ltd</t>
  </si>
  <si>
    <t>UPL</t>
  </si>
  <si>
    <t>National Aluminium Co Ltd</t>
  </si>
  <si>
    <t>NATIONALUM</t>
  </si>
  <si>
    <t>Sundaram Finance Ltd</t>
  </si>
  <si>
    <t>SUNDARMFIN</t>
  </si>
  <si>
    <t>Nippon Life India Asset Management Ltd</t>
  </si>
  <si>
    <t>NAM-INDIA</t>
  </si>
  <si>
    <t>SJVN Ltd</t>
  </si>
  <si>
    <t>SJVN</t>
  </si>
  <si>
    <t>AU Small Finance Bank Ltd</t>
  </si>
  <si>
    <t>AUBANK</t>
  </si>
  <si>
    <t>Glenmark Pharmaceuticals Ltd</t>
  </si>
  <si>
    <t>GLENMARK</t>
  </si>
  <si>
    <t>Housing and Urban Development Corporation Ltd</t>
  </si>
  <si>
    <t>HUDCO</t>
  </si>
  <si>
    <t>Jubilant Foodworks Ltd</t>
  </si>
  <si>
    <t>JUBLFOOD</t>
  </si>
  <si>
    <t>Restaurants &amp; Cafes</t>
  </si>
  <si>
    <t>Bank of Maharashtra Ltd</t>
  </si>
  <si>
    <t>MAHABANK</t>
  </si>
  <si>
    <t>Gujarat Fluorochemicals Ltd</t>
  </si>
  <si>
    <t>FLUOROCHEM</t>
  </si>
  <si>
    <t>Specialty Chemicals</t>
  </si>
  <si>
    <t>360 One Wam Ltd</t>
  </si>
  <si>
    <t>360ONE</t>
  </si>
  <si>
    <t>Investment Banking &amp; Brokerage</t>
  </si>
  <si>
    <t>Biocon Ltd</t>
  </si>
  <si>
    <t>BIOCON</t>
  </si>
  <si>
    <t>Biotechnology</t>
  </si>
  <si>
    <t>Sona BLW Precision Forgings Ltd</t>
  </si>
  <si>
    <t>SONACOMS</t>
  </si>
  <si>
    <t>Tata Elxsi Ltd</t>
  </si>
  <si>
    <t>TATAELXSI</t>
  </si>
  <si>
    <t>APL Apollo Tubes Ltd</t>
  </si>
  <si>
    <t>APLAPOLLO</t>
  </si>
  <si>
    <t>Max Financial Services Ltd</t>
  </si>
  <si>
    <t>MFSL</t>
  </si>
  <si>
    <t>GlaxoSmithKline Pharmaceuticals Ltd</t>
  </si>
  <si>
    <t>GLAXO</t>
  </si>
  <si>
    <t>Escorts Kubota Ltd</t>
  </si>
  <si>
    <t>ESCORTS</t>
  </si>
  <si>
    <t>Tractors</t>
  </si>
  <si>
    <t>ACC Ltd</t>
  </si>
  <si>
    <t>ACC</t>
  </si>
  <si>
    <t>IPCA Laboratories Ltd</t>
  </si>
  <si>
    <t>IPCALAB</t>
  </si>
  <si>
    <t>CRISIL Ltd</t>
  </si>
  <si>
    <t>CRISIL</t>
  </si>
  <si>
    <t>Apar Industries Ltd</t>
  </si>
  <si>
    <t>APARINDS</t>
  </si>
  <si>
    <t>Kaynes Technology India Ltd</t>
  </si>
  <si>
    <t>KAYNES</t>
  </si>
  <si>
    <t>Tata Technologies Ltd</t>
  </si>
  <si>
    <t>TATATECH</t>
  </si>
  <si>
    <t>Bharat Dynamics Ltd</t>
  </si>
  <si>
    <t>BDL</t>
  </si>
  <si>
    <t>KPIT Technologies Ltd</t>
  </si>
  <si>
    <t>KPITTECH</t>
  </si>
  <si>
    <t>Adani Wilmar Ltd</t>
  </si>
  <si>
    <t>AWL</t>
  </si>
  <si>
    <t>Cochin Shipyard Ltd</t>
  </si>
  <si>
    <t>COCHINSHIP</t>
  </si>
  <si>
    <t>Ajanta Pharma Ltd</t>
  </si>
  <si>
    <t>AJANTPHARM</t>
  </si>
  <si>
    <t>Blue Star Ltd</t>
  </si>
  <si>
    <t>BLUESTARCO</t>
  </si>
  <si>
    <t>Deepak Nitrite Ltd</t>
  </si>
  <si>
    <t>DEEPAKNTR</t>
  </si>
  <si>
    <t>KEI Industries Ltd</t>
  </si>
  <si>
    <t>KEI</t>
  </si>
  <si>
    <t>Cables</t>
  </si>
  <si>
    <t>Honeywell Automation India Ltd</t>
  </si>
  <si>
    <t>HONAUT</t>
  </si>
  <si>
    <t>Syngene International Ltd</t>
  </si>
  <si>
    <t>SYNGENE</t>
  </si>
  <si>
    <t>Exide Industries Ltd</t>
  </si>
  <si>
    <t>EXIDEIND</t>
  </si>
  <si>
    <t>Batteries</t>
  </si>
  <si>
    <t>NLC India Ltd</t>
  </si>
  <si>
    <t>NLCINDIA</t>
  </si>
  <si>
    <t>3M India Ltd</t>
  </si>
  <si>
    <t>3MINDIA</t>
  </si>
  <si>
    <t>Stationery</t>
  </si>
  <si>
    <t>Godrej Industries Ltd</t>
  </si>
  <si>
    <t>GODREJIND</t>
  </si>
  <si>
    <t>L&amp;T Finance Ltd</t>
  </si>
  <si>
    <t>LTF</t>
  </si>
  <si>
    <t>Vedant Fashions Ltd</t>
  </si>
  <si>
    <t>MANYAVAR</t>
  </si>
  <si>
    <t>Textiles</t>
  </si>
  <si>
    <t>Dalmia Bharat Ltd</t>
  </si>
  <si>
    <t>DALBHARAT</t>
  </si>
  <si>
    <t>LIC Housing Finance Ltd</t>
  </si>
  <si>
    <t>LICHSGFIN</t>
  </si>
  <si>
    <t>Home Financing</t>
  </si>
  <si>
    <t>Endurance Technologies Ltd</t>
  </si>
  <si>
    <t>ENDURANCE</t>
  </si>
  <si>
    <t>Tata Investment Corporation Ltd</t>
  </si>
  <si>
    <t>TATAINVEST</t>
  </si>
  <si>
    <t>Mahindra and Mahindra Financial Services Ltd</t>
  </si>
  <si>
    <t>M&amp;MFIN</t>
  </si>
  <si>
    <t>Central Depository Services (India) Ltd</t>
  </si>
  <si>
    <t>CDSL</t>
  </si>
  <si>
    <t>Punjab &amp; Sind Bank</t>
  </si>
  <si>
    <t>PSB</t>
  </si>
  <si>
    <t>Apollo Tyres Ltd</t>
  </si>
  <si>
    <t>APOLLOTYRE</t>
  </si>
  <si>
    <t>Piramal Pharma Ltd</t>
  </si>
  <si>
    <t>PPLPHARMA</t>
  </si>
  <si>
    <t>Aditya Birla Fashion and Retail Ltd</t>
  </si>
  <si>
    <t>ABFRL</t>
  </si>
  <si>
    <t>Suven Pharmaceuticals Ltd</t>
  </si>
  <si>
    <t>SUVENPHAR</t>
  </si>
  <si>
    <t>Gillette India Ltd</t>
  </si>
  <si>
    <t>GILLETTE</t>
  </si>
  <si>
    <t>Gujarat Gas Ltd</t>
  </si>
  <si>
    <t>GUJGASLTD</t>
  </si>
  <si>
    <t>KPR Mill Ltd</t>
  </si>
  <si>
    <t>KPRMILL</t>
  </si>
  <si>
    <t>Metro Brands Ltd</t>
  </si>
  <si>
    <t>METROBRAND</t>
  </si>
  <si>
    <t>Footwear</t>
  </si>
  <si>
    <t>AIA Engineering Ltd</t>
  </si>
  <si>
    <t>AIAENG</t>
  </si>
  <si>
    <t>J K Cement Ltd</t>
  </si>
  <si>
    <t>JKCEMENT</t>
  </si>
  <si>
    <t>Embassy Office Parks REIT</t>
  </si>
  <si>
    <t>EMBASSY</t>
  </si>
  <si>
    <t>Radico Khaitan Ltd</t>
  </si>
  <si>
    <t>RADICO</t>
  </si>
  <si>
    <t>Go Digit General Insurance Ltd</t>
  </si>
  <si>
    <t>GODIGIT</t>
  </si>
  <si>
    <t>IRB Infrastructure Developers Ltd</t>
  </si>
  <si>
    <t>IRB</t>
  </si>
  <si>
    <t>New India Assurance Company Ltd</t>
  </si>
  <si>
    <t>NIACL</t>
  </si>
  <si>
    <t>Multi Commodity Exchange of India Ltd</t>
  </si>
  <si>
    <t>MCX</t>
  </si>
  <si>
    <t>Ola Electric Mobility Ltd</t>
  </si>
  <si>
    <t>OLAELEC</t>
  </si>
  <si>
    <t>Godfrey Phillips India Ltd</t>
  </si>
  <si>
    <t>GODFRYPHLP</t>
  </si>
  <si>
    <t>Brainbees Solutions Ltd</t>
  </si>
  <si>
    <t>FIRSTCRY</t>
  </si>
  <si>
    <t>Sun Tv Network Ltd</t>
  </si>
  <si>
    <t>SUNTV</t>
  </si>
  <si>
    <t>TV Channels &amp; Broadcasters</t>
  </si>
  <si>
    <t>Global Health Ltd</t>
  </si>
  <si>
    <t>MEDANTA</t>
  </si>
  <si>
    <t>Brigade Enterprises Ltd</t>
  </si>
  <si>
    <t>BRIGADE</t>
  </si>
  <si>
    <t>Laurus Labs Ltd</t>
  </si>
  <si>
    <t>LAURUSLABS</t>
  </si>
  <si>
    <t>Aegis Logistics Ltd</t>
  </si>
  <si>
    <t>AEGISLOG</t>
  </si>
  <si>
    <t>Cholamandalam Financial Holdings Ltd</t>
  </si>
  <si>
    <t>CHOLAHLDNG</t>
  </si>
  <si>
    <t>Emami Ltd</t>
  </si>
  <si>
    <t>EMAMILTD</t>
  </si>
  <si>
    <t>Aditya Birla Real Estate Ltd</t>
  </si>
  <si>
    <t>ABREL</t>
  </si>
  <si>
    <t>Gland Pharma Ltd</t>
  </si>
  <si>
    <t>GLAND</t>
  </si>
  <si>
    <t>ICICI Securities Ltd</t>
  </si>
  <si>
    <t>ISEC</t>
  </si>
  <si>
    <t>Jyoti CNC Automation Ltd</t>
  </si>
  <si>
    <t>JYOTICNC</t>
  </si>
  <si>
    <t>Computer Hardware</t>
  </si>
  <si>
    <t>Poonawalla Fincorp Ltd</t>
  </si>
  <si>
    <t>POONAWALLA</t>
  </si>
  <si>
    <t>Poly Medicure Ltd</t>
  </si>
  <si>
    <t>POLYMED</t>
  </si>
  <si>
    <t>Health Care Equipment &amp; Supplies</t>
  </si>
  <si>
    <t>Tata Chemicals Ltd</t>
  </si>
  <si>
    <t>TATACHEM</t>
  </si>
  <si>
    <t>Motherson Sumi Wiring India Ltd</t>
  </si>
  <si>
    <t>MSUMI</t>
  </si>
  <si>
    <t>Bandhan Bank Ltd</t>
  </si>
  <si>
    <t>BANDHANBNK</t>
  </si>
  <si>
    <t>ZF Commercial Vehicle Control Systems India Ltd</t>
  </si>
  <si>
    <t>ZFCVINDIA</t>
  </si>
  <si>
    <t>KEC International Ltd</t>
  </si>
  <si>
    <t>KEC</t>
  </si>
  <si>
    <t>J B Chemicals and Pharmaceuticals Ltd</t>
  </si>
  <si>
    <t>JBCHEPHARM</t>
  </si>
  <si>
    <t>Sumitomo Chemical India Ltd</t>
  </si>
  <si>
    <t>SUMICHEM</t>
  </si>
  <si>
    <t>Hindustan Copper Ltd</t>
  </si>
  <si>
    <t>HINDCOPPER</t>
  </si>
  <si>
    <t>Mining - Copper</t>
  </si>
  <si>
    <t>Star Health and Allied Insurance Company Ltd</t>
  </si>
  <si>
    <t>STARHEALTH</t>
  </si>
  <si>
    <t>Mangalore Refinery and Petrochemicals Ltd</t>
  </si>
  <si>
    <t>MRPL</t>
  </si>
  <si>
    <t>Piramal Enterprises Ltd</t>
  </si>
  <si>
    <t>PEL</t>
  </si>
  <si>
    <t>Carborundum Universal Ltd</t>
  </si>
  <si>
    <t>CARBORUNIV</t>
  </si>
  <si>
    <t>ITI Ltd</t>
  </si>
  <si>
    <t>ITI</t>
  </si>
  <si>
    <t>Telecom Equipments</t>
  </si>
  <si>
    <t>Authum Investment &amp; Infrastructure Ltd</t>
  </si>
  <si>
    <t>AIIL</t>
  </si>
  <si>
    <t>TVS Holdings Ltd</t>
  </si>
  <si>
    <t>TVSHLTD</t>
  </si>
  <si>
    <t>Crompton Greaves Consumer Electricals Ltd</t>
  </si>
  <si>
    <t>CROMPTON</t>
  </si>
  <si>
    <t>Angel One Ltd</t>
  </si>
  <si>
    <t>ANGELONE</t>
  </si>
  <si>
    <t>Triveni Turbine Ltd</t>
  </si>
  <si>
    <t>TRITURBINE</t>
  </si>
  <si>
    <t>Bayer Cropscience Ltd</t>
  </si>
  <si>
    <t>BAYERCROP</t>
  </si>
  <si>
    <t>Emcure Pharmaceuticals Ltd</t>
  </si>
  <si>
    <t>EMCURE</t>
  </si>
  <si>
    <t>Dr. Lal PathLabs Ltd</t>
  </si>
  <si>
    <t>LALPATHLAB</t>
  </si>
  <si>
    <t>Narayana Hrudayalaya Ltd</t>
  </si>
  <si>
    <t>NH</t>
  </si>
  <si>
    <t>NBCC (India) Ltd</t>
  </si>
  <si>
    <t>NBCC</t>
  </si>
  <si>
    <t>Timken India Ltd</t>
  </si>
  <si>
    <t>TIMKEN</t>
  </si>
  <si>
    <t>Delhivery Ltd</t>
  </si>
  <si>
    <t>DELHIVERY</t>
  </si>
  <si>
    <t>BASF India Ltd</t>
  </si>
  <si>
    <t>BASF</t>
  </si>
  <si>
    <t>Firstsource Solutions Ltd</t>
  </si>
  <si>
    <t>FSL</t>
  </si>
  <si>
    <t>Outsourced services</t>
  </si>
  <si>
    <t>Himadri Speciality Chemical Ltd</t>
  </si>
  <si>
    <t>HSCL</t>
  </si>
  <si>
    <t>SKF India Ltd</t>
  </si>
  <si>
    <t>SKFINDIA</t>
  </si>
  <si>
    <t>Aditya Birla Sun Life AMC Ltd</t>
  </si>
  <si>
    <t>ABSLAMC</t>
  </si>
  <si>
    <t>Ratnamani Metals and Tubes Ltd</t>
  </si>
  <si>
    <t>RATNAMANI</t>
  </si>
  <si>
    <t>Natco Pharma Ltd</t>
  </si>
  <si>
    <t>NATCOPHARM</t>
  </si>
  <si>
    <t>Sundram Fasteners Ltd</t>
  </si>
  <si>
    <t>SUNDRMFAST</t>
  </si>
  <si>
    <t>Pfizer Ltd</t>
  </si>
  <si>
    <t>PFIZER</t>
  </si>
  <si>
    <t>Inox Wind Ltd</t>
  </si>
  <si>
    <t>INOXWIND</t>
  </si>
  <si>
    <t>Krishna Institute of Medical Sciences Ltd</t>
  </si>
  <si>
    <t>KIMS</t>
  </si>
  <si>
    <t>Hatsun Agro Product Ltd</t>
  </si>
  <si>
    <t>HATSUN</t>
  </si>
  <si>
    <t>Computer Age Management Services Ltd</t>
  </si>
  <si>
    <t>CAMS</t>
  </si>
  <si>
    <t>Tejas Networks Ltd</t>
  </si>
  <si>
    <t>TEJASNET</t>
  </si>
  <si>
    <t>Nuvama Wealth Management Ltd</t>
  </si>
  <si>
    <t>NUVAMA</t>
  </si>
  <si>
    <t>Shyam Metalics and Energy Ltd</t>
  </si>
  <si>
    <t>SHYAMMETL</t>
  </si>
  <si>
    <t>Whirlpool of India Ltd</t>
  </si>
  <si>
    <t>WHIRLPOOL</t>
  </si>
  <si>
    <t>CPSE ETF</t>
  </si>
  <si>
    <t>CPSEETF</t>
  </si>
  <si>
    <t>Equity</t>
  </si>
  <si>
    <t>Grindwell Norton Ltd</t>
  </si>
  <si>
    <t>GRINDWELL</t>
  </si>
  <si>
    <t>CESC Ltd</t>
  </si>
  <si>
    <t>CESC</t>
  </si>
  <si>
    <t>EIH Ltd</t>
  </si>
  <si>
    <t>EIHOTEL</t>
  </si>
  <si>
    <t>Ramco Cements Limited</t>
  </si>
  <si>
    <t>RAMCOCEM</t>
  </si>
  <si>
    <t>Anant Raj Ltd</t>
  </si>
  <si>
    <t>ANANTRAJ</t>
  </si>
  <si>
    <t>Amara Raja Energy &amp; Mobility Ltd</t>
  </si>
  <si>
    <t>ARE&amp;M</t>
  </si>
  <si>
    <t>Indraprastha Gas Ltd</t>
  </si>
  <si>
    <t>IGL</t>
  </si>
  <si>
    <t>PNB Housing Finance Ltd</t>
  </si>
  <si>
    <t>PNBHOUSING</t>
  </si>
  <si>
    <t>Affle (India) Ltd</t>
  </si>
  <si>
    <t>AFFLE</t>
  </si>
  <si>
    <t>Advertising</t>
  </si>
  <si>
    <t>Kansai Nerolac Paints Ltd</t>
  </si>
  <si>
    <t>KANSAINER</t>
  </si>
  <si>
    <t>Aster DM Healthcare Ltd</t>
  </si>
  <si>
    <t>ASTERDM</t>
  </si>
  <si>
    <t>Amber Enterprises India Ltd</t>
  </si>
  <si>
    <t>AMBER</t>
  </si>
  <si>
    <t>Atul Ltd</t>
  </si>
  <si>
    <t>ATUL</t>
  </si>
  <si>
    <t>Concord Biotech Ltd</t>
  </si>
  <si>
    <t>CONCORDBIO</t>
  </si>
  <si>
    <t>Alembic Pharmaceuticals Ltd</t>
  </si>
  <si>
    <t>APLLTD</t>
  </si>
  <si>
    <t>Wockhardt Ltd</t>
  </si>
  <si>
    <t>WOCKPHARMA</t>
  </si>
  <si>
    <t>KIOCL Ltd</t>
  </si>
  <si>
    <t>KIOCL</t>
  </si>
  <si>
    <t>Elgi Equipments Ltd</t>
  </si>
  <si>
    <t>ELGIEQUIP</t>
  </si>
  <si>
    <t>Cyient Ltd</t>
  </si>
  <si>
    <t>CYIENT</t>
  </si>
  <si>
    <t>Nexus Select Trust</t>
  </si>
  <si>
    <t>NXST</t>
  </si>
  <si>
    <t>Mindspace Business Parks REIT</t>
  </si>
  <si>
    <t>MINDSPACE</t>
  </si>
  <si>
    <t>Eris Lifesciences Ltd</t>
  </si>
  <si>
    <t>ERIS</t>
  </si>
  <si>
    <t>Devyani International Ltd</t>
  </si>
  <si>
    <t>DEVYANI</t>
  </si>
  <si>
    <t>Kfin Technologies Ltd</t>
  </si>
  <si>
    <t>KFINTECH</t>
  </si>
  <si>
    <t>Welspun Corp Ltd</t>
  </si>
  <si>
    <t>WELCORP</t>
  </si>
  <si>
    <t>Bikaji Foods International Ltd</t>
  </si>
  <si>
    <t>BIKAJI</t>
  </si>
  <si>
    <t>Jindal SAW Ltd</t>
  </si>
  <si>
    <t>JINDALSAW</t>
  </si>
  <si>
    <t>Gujarat State Petronet Ltd</t>
  </si>
  <si>
    <t>GSPL</t>
  </si>
  <si>
    <t>Chalet Hotels Ltd</t>
  </si>
  <si>
    <t>CHALET</t>
  </si>
  <si>
    <t>Castrol India Ltd</t>
  </si>
  <si>
    <t>CASTROLIND</t>
  </si>
  <si>
    <t>Kajaria Ceramics Ltd</t>
  </si>
  <si>
    <t>KAJARIACER</t>
  </si>
  <si>
    <t>Building Products - Ceramics</t>
  </si>
  <si>
    <t>Jupiter Wagons Ltd</t>
  </si>
  <si>
    <t>JWL</t>
  </si>
  <si>
    <t>Rail</t>
  </si>
  <si>
    <t>Afcons Infrastructure Ltd</t>
  </si>
  <si>
    <t>AFCONS</t>
  </si>
  <si>
    <t>Swan Energy Ltd</t>
  </si>
  <si>
    <t>SWANENERGY</t>
  </si>
  <si>
    <t>Vinati Organics Ltd</t>
  </si>
  <si>
    <t>VINATIORGA</t>
  </si>
  <si>
    <t>Chambal Fertilisers and Chemicals Ltd</t>
  </si>
  <si>
    <t>CHAMBLFERT</t>
  </si>
  <si>
    <t>Schneider Electric Infrastructure Ltd</t>
  </si>
  <si>
    <t>SCHNEIDER</t>
  </si>
  <si>
    <t>Neuland Laboratories Ltd</t>
  </si>
  <si>
    <t>NEULANDLAB</t>
  </si>
  <si>
    <t>Five-Star Business Finance Ltd</t>
  </si>
  <si>
    <t>FIVESTAR</t>
  </si>
  <si>
    <t>NCC Ltd</t>
  </si>
  <si>
    <t>NCC</t>
  </si>
  <si>
    <t>Ircon International Ltd</t>
  </si>
  <si>
    <t>IRCON</t>
  </si>
  <si>
    <t>Karur Vysya Bank Ltd</t>
  </si>
  <si>
    <t>KARURVYSYA</t>
  </si>
  <si>
    <t>HFCL Ltd</t>
  </si>
  <si>
    <t>HFCL</t>
  </si>
  <si>
    <t>Signatureglobal (India) Ltd</t>
  </si>
  <si>
    <t>SIGNATURE</t>
  </si>
  <si>
    <t>Kalpataru Projects International Ltd</t>
  </si>
  <si>
    <t>KPIL</t>
  </si>
  <si>
    <t>Jubilant Pharmova Ltd</t>
  </si>
  <si>
    <t>JUBLPHARMA</t>
  </si>
  <si>
    <t>Sobha Ltd</t>
  </si>
  <si>
    <t>SOBHA</t>
  </si>
  <si>
    <t>V Guard Industries Ltd</t>
  </si>
  <si>
    <t>VGUARD</t>
  </si>
  <si>
    <t>CIE Automotive India Ltd</t>
  </si>
  <si>
    <t>CIEINDIA</t>
  </si>
  <si>
    <t>Doms Industries Ltd</t>
  </si>
  <si>
    <t>DOMS</t>
  </si>
  <si>
    <t>Office Supplies</t>
  </si>
  <si>
    <t>DCM Shriram Ltd</t>
  </si>
  <si>
    <t>DCMSHRIRAM</t>
  </si>
  <si>
    <t>Blue Dart Express Ltd</t>
  </si>
  <si>
    <t>BLUEDART</t>
  </si>
  <si>
    <t>Kirloskar Brothers Ltd</t>
  </si>
  <si>
    <t>KIRLOSBROS</t>
  </si>
  <si>
    <t>PG Electroplast Ltd</t>
  </si>
  <si>
    <t>PGEL</t>
  </si>
  <si>
    <t>Garden Reach Shipbuilders &amp; Engineers Ltd</t>
  </si>
  <si>
    <t>GRSE</t>
  </si>
  <si>
    <t>JBM Auto Ltd</t>
  </si>
  <si>
    <t>JBMA</t>
  </si>
  <si>
    <t>Bata India Ltd</t>
  </si>
  <si>
    <t>BATAINDIA</t>
  </si>
  <si>
    <t>Bombay Burmah Trading Corporation</t>
  </si>
  <si>
    <t>BBTC</t>
  </si>
  <si>
    <t>PTC Industries Ltd</t>
  </si>
  <si>
    <t>PTCIL</t>
  </si>
  <si>
    <t>Aadhar Housing Finance Ltd</t>
  </si>
  <si>
    <t>AADHARHFC</t>
  </si>
  <si>
    <t>Ramkrishna Forgings Ltd</t>
  </si>
  <si>
    <t>RKFORGE</t>
  </si>
  <si>
    <t>IIFL Finance Ltd</t>
  </si>
  <si>
    <t>IIFL</t>
  </si>
  <si>
    <t>Capri Global Capital Ltd</t>
  </si>
  <si>
    <t>CGCL</t>
  </si>
  <si>
    <t>Finolex Cables Ltd</t>
  </si>
  <si>
    <t>FINCABLES</t>
  </si>
  <si>
    <t>Navin Fluorine International Ltd</t>
  </si>
  <si>
    <t>NAVINFLUOR</t>
  </si>
  <si>
    <t>Anand Rathi Wealth Ltd</t>
  </si>
  <si>
    <t>ANANDRATHI</t>
  </si>
  <si>
    <t>Zensar Technologies Ltd</t>
  </si>
  <si>
    <t>ZENSARTECH</t>
  </si>
  <si>
    <t>Techno Electric &amp; Engineering Company Ltd</t>
  </si>
  <si>
    <t>TECHNOE</t>
  </si>
  <si>
    <t>LMW Ltd</t>
  </si>
  <si>
    <t>LMW</t>
  </si>
  <si>
    <t>BEML Ltd</t>
  </si>
  <si>
    <t>BEML</t>
  </si>
  <si>
    <t>JSW Holdings Ltd</t>
  </si>
  <si>
    <t>JSWHL</t>
  </si>
  <si>
    <t>Rainbow Children's Medicare Ltd</t>
  </si>
  <si>
    <t>RAINBOW</t>
  </si>
  <si>
    <t>Cello World Ltd</t>
  </si>
  <si>
    <t>CELLO</t>
  </si>
  <si>
    <t>IFCI Ltd</t>
  </si>
  <si>
    <t>IFCI</t>
  </si>
  <si>
    <t>Sonata Software Ltd</t>
  </si>
  <si>
    <t>SONATSOFTW</t>
  </si>
  <si>
    <t>R R Kabel Ltd</t>
  </si>
  <si>
    <t>RRKABEL</t>
  </si>
  <si>
    <t>Deepak Fertilisers and Petrochemicals Corp Ltd</t>
  </si>
  <si>
    <t>DEEPAKFERT</t>
  </si>
  <si>
    <t>Akzo Nobel India Ltd</t>
  </si>
  <si>
    <t>AKZOINDIA</t>
  </si>
  <si>
    <t>Birlasoft Ltd</t>
  </si>
  <si>
    <t>BSOFT</t>
  </si>
  <si>
    <t>Aarti Industries Ltd</t>
  </si>
  <si>
    <t>AARTIIND</t>
  </si>
  <si>
    <t>UTI Asset Management Company Ltd</t>
  </si>
  <si>
    <t>UTIAMC</t>
  </si>
  <si>
    <t>Zen Technologies Ltd</t>
  </si>
  <si>
    <t>ZENTEC</t>
  </si>
  <si>
    <t>Jai Balaji Industries Ltd</t>
  </si>
  <si>
    <t>JAIBALAJI</t>
  </si>
  <si>
    <t>Finolex Industries Ltd</t>
  </si>
  <si>
    <t>FINPIPE</t>
  </si>
  <si>
    <t>Bls International Services Ltd</t>
  </si>
  <si>
    <t>BLS</t>
  </si>
  <si>
    <t>Tbo Tek Ltd</t>
  </si>
  <si>
    <t>TBOTEK</t>
  </si>
  <si>
    <t>Tour &amp; Travel Services</t>
  </si>
  <si>
    <t>Astrazeneca Pharma India Ltd</t>
  </si>
  <si>
    <t>ASTRAZEN</t>
  </si>
  <si>
    <t>Century Plyboards (India) Ltd</t>
  </si>
  <si>
    <t>CENTURYPLY</t>
  </si>
  <si>
    <t>Wood Products</t>
  </si>
  <si>
    <t>Asahi India Glass Ltd</t>
  </si>
  <si>
    <t>ASAHIINDIA</t>
  </si>
  <si>
    <t>Kirloskar Oil Engines Ltd</t>
  </si>
  <si>
    <t>KIRLOSENG</t>
  </si>
  <si>
    <t>Trident Ltd</t>
  </si>
  <si>
    <t>TRIDENT</t>
  </si>
  <si>
    <t>Caplin Point Laboratories Ltd</t>
  </si>
  <si>
    <t>CAPLIPOINT</t>
  </si>
  <si>
    <t>HBL Engineering Ltd</t>
  </si>
  <si>
    <t>HBLPOWER</t>
  </si>
  <si>
    <t>Relaxo Footwears Ltd</t>
  </si>
  <si>
    <t>RELAXO</t>
  </si>
  <si>
    <t>Netweb Technologies India Ltd</t>
  </si>
  <si>
    <t>NETWEB</t>
  </si>
  <si>
    <t>Newgen Software Technologies Ltd</t>
  </si>
  <si>
    <t>NEWGEN</t>
  </si>
  <si>
    <t>Indegene Ltd</t>
  </si>
  <si>
    <t>INDGN</t>
  </si>
  <si>
    <t>eClerx Services Limited</t>
  </si>
  <si>
    <t>ECLERX</t>
  </si>
  <si>
    <t>Great Eastern Shipping Company Ltd</t>
  </si>
  <si>
    <t>GESHIP</t>
  </si>
  <si>
    <t>Tata Teleservices (Maharashtra) Ltd</t>
  </si>
  <si>
    <t>TTML</t>
  </si>
  <si>
    <t>Bharat Global Developers Ltd</t>
  </si>
  <si>
    <t>BGDL</t>
  </si>
  <si>
    <t>Retail - Speciality</t>
  </si>
  <si>
    <t>Fine Organic Industries Ltd</t>
  </si>
  <si>
    <t>FINEORG</t>
  </si>
  <si>
    <t>PCBL Chemical Ltd</t>
  </si>
  <si>
    <t>PCBL</t>
  </si>
  <si>
    <t>CreditAccess Grameen Ltd</t>
  </si>
  <si>
    <t>CREDITACC</t>
  </si>
  <si>
    <t>UTI S&amp;P BSE Sensex ETF</t>
  </si>
  <si>
    <t>UTISENSETF</t>
  </si>
  <si>
    <t>Aptus Value Housing Finance India Ltd</t>
  </si>
  <si>
    <t>APTUS</t>
  </si>
  <si>
    <t>Redington Ltd</t>
  </si>
  <si>
    <t>REDINGTON</t>
  </si>
  <si>
    <t>Technology Hardware</t>
  </si>
  <si>
    <t>Titagarh Rail Systems Ltd</t>
  </si>
  <si>
    <t>TITAGARH</t>
  </si>
  <si>
    <t>G R Infraprojects Ltd</t>
  </si>
  <si>
    <t>GRINFRA</t>
  </si>
  <si>
    <t>ACME Solar Holdings Ltd</t>
  </si>
  <si>
    <t>ACMESOLAR</t>
  </si>
  <si>
    <t>Marksans Pharma Ltd</t>
  </si>
  <si>
    <t>MARKSANS</t>
  </si>
  <si>
    <t>E I D-Parry (India) Ltd</t>
  </si>
  <si>
    <t>EIDPARRY</t>
  </si>
  <si>
    <t>Sugar</t>
  </si>
  <si>
    <t>Sarda Energy &amp; Minerals Ltd</t>
  </si>
  <si>
    <t>SARDAEN</t>
  </si>
  <si>
    <t>Action Construction Equipment Ltd</t>
  </si>
  <si>
    <t>ACE</t>
  </si>
  <si>
    <t>Heavy Machinery</t>
  </si>
  <si>
    <t>Nava Limited</t>
  </si>
  <si>
    <t>NAVA</t>
  </si>
  <si>
    <t>Indian Energy Exchange Ltd</t>
  </si>
  <si>
    <t>IEX</t>
  </si>
  <si>
    <t>Power Trading &amp; Consultancy</t>
  </si>
  <si>
    <t>Jyothy Labs Ltd</t>
  </si>
  <si>
    <t>JYOTHYLAB</t>
  </si>
  <si>
    <t>Sagility India Ltd</t>
  </si>
  <si>
    <t>SAGILITY</t>
  </si>
  <si>
    <t>Waaree Renewable Technologies Ltd</t>
  </si>
  <si>
    <t>WAAREERTL</t>
  </si>
  <si>
    <t>Praj Industries Ltd</t>
  </si>
  <si>
    <t>PRAJIND</t>
  </si>
  <si>
    <t>Transformers and Rectifiers (India) Ltd</t>
  </si>
  <si>
    <t>TARIL</t>
  </si>
  <si>
    <t>Gravita India Ltd</t>
  </si>
  <si>
    <t>GRAVITA</t>
  </si>
  <si>
    <t>Metals - Lead</t>
  </si>
  <si>
    <t>Reliance Power Ltd</t>
  </si>
  <si>
    <t>RPOWER</t>
  </si>
  <si>
    <t>PVR INOX Ltd</t>
  </si>
  <si>
    <t>PVRINOX</t>
  </si>
  <si>
    <t>Theatres</t>
  </si>
  <si>
    <t>KSB Ltd</t>
  </si>
  <si>
    <t>KSB</t>
  </si>
  <si>
    <t>Ingersoll-Rand (India) Ltd</t>
  </si>
  <si>
    <t>INGERRAND</t>
  </si>
  <si>
    <t>Granules India Ltd</t>
  </si>
  <si>
    <t>GRANULES</t>
  </si>
  <si>
    <t>Sanofi India Ltd</t>
  </si>
  <si>
    <t>SANOFI</t>
  </si>
  <si>
    <t>Godrej Agrovet Ltd</t>
  </si>
  <si>
    <t>GODREJAGRO</t>
  </si>
  <si>
    <t>Agro Products</t>
  </si>
  <si>
    <t>Welspun Living Ltd</t>
  </si>
  <si>
    <t>WELSPUNLIV</t>
  </si>
  <si>
    <t>Indiamart Intermesh Ltd</t>
  </si>
  <si>
    <t>INDIAMART</t>
  </si>
  <si>
    <t>Niva Bupa Health Insurance Company Ltd</t>
  </si>
  <si>
    <t>NIVABUPA</t>
  </si>
  <si>
    <t>RITES Ltd</t>
  </si>
  <si>
    <t>RITES</t>
  </si>
  <si>
    <t>Clean Science and Technology Ltd</t>
  </si>
  <si>
    <t>CLEAN</t>
  </si>
  <si>
    <t>Vardhman Textiles Ltd</t>
  </si>
  <si>
    <t>VTL</t>
  </si>
  <si>
    <t>Genus Power Infrastructures Ltd</t>
  </si>
  <si>
    <t>GENUSPOWER</t>
  </si>
  <si>
    <t>Supreme Petrochem Ltd</t>
  </si>
  <si>
    <t>SPLPETRO</t>
  </si>
  <si>
    <t>City Union Bank Ltd</t>
  </si>
  <si>
    <t>CUB</t>
  </si>
  <si>
    <t>Data Patterns (India) Ltd</t>
  </si>
  <si>
    <t>DATAPATTNS</t>
  </si>
  <si>
    <t>Manappuram Finance Ltd</t>
  </si>
  <si>
    <t>MANAPPURAM</t>
  </si>
  <si>
    <t>NMDC Steel Ltd</t>
  </si>
  <si>
    <t>NSLNISP</t>
  </si>
  <si>
    <t>Aavas Financiers Ltd</t>
  </si>
  <si>
    <t>AAVAS</t>
  </si>
  <si>
    <t>Strides Pharma Science Ltd</t>
  </si>
  <si>
    <t>STAR</t>
  </si>
  <si>
    <t>Glenmark Life Sciences Ltd</t>
  </si>
  <si>
    <t>GLS</t>
  </si>
  <si>
    <t>Cube Highways Trust</t>
  </si>
  <si>
    <t>CUBEINVIT</t>
  </si>
  <si>
    <t>Roads</t>
  </si>
  <si>
    <t>Elecon Engineering Company Ltd</t>
  </si>
  <si>
    <t>ELECON</t>
  </si>
  <si>
    <t>JM Financial Ltd</t>
  </si>
  <si>
    <t>JMFINANCIL</t>
  </si>
  <si>
    <t>Prudent Corporate Advisory Services Ltd</t>
  </si>
  <si>
    <t>PRUDENT</t>
  </si>
  <si>
    <t>Railtel Corporation of India Ltd</t>
  </si>
  <si>
    <t>RAILTEL</t>
  </si>
  <si>
    <t>Communication &amp; Networking</t>
  </si>
  <si>
    <t>LT Foods Ltd</t>
  </si>
  <si>
    <t>LTFOODS</t>
  </si>
  <si>
    <t>Raymond Lifestyle Ltd</t>
  </si>
  <si>
    <t>RAYMONDLSL</t>
  </si>
  <si>
    <t>Godawari Power and Ispat Ltd</t>
  </si>
  <si>
    <t>GPIL</t>
  </si>
  <si>
    <t>Zydus Wellness Ltd</t>
  </si>
  <si>
    <t>ZYDUSWELL</t>
  </si>
  <si>
    <t>Olectra Greentech Ltd</t>
  </si>
  <si>
    <t>OLECTRA</t>
  </si>
  <si>
    <t>Safari Industries (India) Ltd</t>
  </si>
  <si>
    <t>SAFARI</t>
  </si>
  <si>
    <t>Network18 Media &amp; Investments Ltd</t>
  </si>
  <si>
    <t>NETWORK18</t>
  </si>
  <si>
    <t>Movies &amp; TV Serials</t>
  </si>
  <si>
    <t>Craftsman Automation Ltd</t>
  </si>
  <si>
    <t>CRAFTSMAN</t>
  </si>
  <si>
    <t>Inox Wind Energy Ltd</t>
  </si>
  <si>
    <t>IWEL</t>
  </si>
  <si>
    <t>Nuvoco Vistas Corporation Ltd</t>
  </si>
  <si>
    <t>NUVOCO</t>
  </si>
  <si>
    <t>Tega Industries Ltd</t>
  </si>
  <si>
    <t>TEGA</t>
  </si>
  <si>
    <t>Vijaya Diagnostic Centre Ltd</t>
  </si>
  <si>
    <t>VIJAYA</t>
  </si>
  <si>
    <t>CEAT Ltd</t>
  </si>
  <si>
    <t>CEATLTD</t>
  </si>
  <si>
    <t>Jubilant Ingrevia Ltd</t>
  </si>
  <si>
    <t>JUBLINGREA</t>
  </si>
  <si>
    <t>Sammaan Capital Ltd</t>
  </si>
  <si>
    <t>SAMMAANCAP</t>
  </si>
  <si>
    <t>MMTC Ltd</t>
  </si>
  <si>
    <t>MMTC</t>
  </si>
  <si>
    <t>TTK Prestige Ltd</t>
  </si>
  <si>
    <t>TTKPRESTIG</t>
  </si>
  <si>
    <t>Mahanagar Gas Ltd</t>
  </si>
  <si>
    <t>MGL</t>
  </si>
  <si>
    <t>Usha Martin Ltd</t>
  </si>
  <si>
    <t>USHAMART</t>
  </si>
  <si>
    <t>Zee Entertainment Enterprises Ltd</t>
  </si>
  <si>
    <t>ZEEL</t>
  </si>
  <si>
    <t>Westlife Foodworld Ltd</t>
  </si>
  <si>
    <t>WESTLIFE</t>
  </si>
  <si>
    <t>Powergrid Infrastructure Investment Trust</t>
  </si>
  <si>
    <t>PGINVIT</t>
  </si>
  <si>
    <t>Minda Corporation Ltd</t>
  </si>
  <si>
    <t>MINDACORP</t>
  </si>
  <si>
    <t>Balrampur Chini Mills Ltd</t>
  </si>
  <si>
    <t>BALRAMCHIN</t>
  </si>
  <si>
    <t>Tips Music Ltd</t>
  </si>
  <si>
    <t>TIPSMUSIC</t>
  </si>
  <si>
    <t>RedTape</t>
  </si>
  <si>
    <t>REDTAPE</t>
  </si>
  <si>
    <t>Sterling and Wilson Renewable Energy Ltd</t>
  </si>
  <si>
    <t>SWSOLAR</t>
  </si>
  <si>
    <t>India Cements Ltd</t>
  </si>
  <si>
    <t>INDIACEM</t>
  </si>
  <si>
    <t>Jaiprakash Power Ventures Ltd</t>
  </si>
  <si>
    <t>JPPOWER</t>
  </si>
  <si>
    <t>Raymond Ltd</t>
  </si>
  <si>
    <t>RAYMOND</t>
  </si>
  <si>
    <t>Metropolis Healthcare Ltd</t>
  </si>
  <si>
    <t>METROPOLIS</t>
  </si>
  <si>
    <t>Sanofi Consumer Healthcare India Ltd</t>
  </si>
  <si>
    <t>SANOFICONR</t>
  </si>
  <si>
    <t>Garware Hi-Tech Films Ltd</t>
  </si>
  <si>
    <t>GRWRHITECH</t>
  </si>
  <si>
    <t>RHI Magnesita India Ltd</t>
  </si>
  <si>
    <t>RHIM</t>
  </si>
  <si>
    <t>Can Fin Homes Ltd</t>
  </si>
  <si>
    <t>CANFINHOME</t>
  </si>
  <si>
    <t>Happiest Minds Technologies Ltd</t>
  </si>
  <si>
    <t>HAPPSTMNDS</t>
  </si>
  <si>
    <t>Gujarat Mineral Development Corporation Ltd</t>
  </si>
  <si>
    <t>GMDCLTD</t>
  </si>
  <si>
    <t>Mrs. Bectors Food Specialities Ltd</t>
  </si>
  <si>
    <t>BECTORFOOD</t>
  </si>
  <si>
    <t>Eureka Forbes Ltd</t>
  </si>
  <si>
    <t>EUREKAFORB</t>
  </si>
  <si>
    <t>Household Appliances</t>
  </si>
  <si>
    <t>Vesuvius India Ltd</t>
  </si>
  <si>
    <t>VESUVIUS</t>
  </si>
  <si>
    <t>Aether Industries Ltd</t>
  </si>
  <si>
    <t>AETHER</t>
  </si>
  <si>
    <t>Reliance Infrastructure Ltd</t>
  </si>
  <si>
    <t>RELINFRA</t>
  </si>
  <si>
    <t>Kirloskar Pneumatic Company Ltd</t>
  </si>
  <si>
    <t>KIRLPNU</t>
  </si>
  <si>
    <t>Bharat 22 ETF</t>
  </si>
  <si>
    <t>ICICIB22</t>
  </si>
  <si>
    <t>Maharashtra Scooters Ltd</t>
  </si>
  <si>
    <t>MAHSCOOTER</t>
  </si>
  <si>
    <t>Jammu and Kashmir Bank Ltd</t>
  </si>
  <si>
    <t>J&amp;KBANK</t>
  </si>
  <si>
    <t>Nippon India ETF Nifty Bank BeES</t>
  </si>
  <si>
    <t>BANKBEES</t>
  </si>
  <si>
    <t>Bengal &amp; Assam Company Ltd</t>
  </si>
  <si>
    <t>BENGALASM</t>
  </si>
  <si>
    <t>Choice International Ltd</t>
  </si>
  <si>
    <t>CHOICEIN</t>
  </si>
  <si>
    <t>Va Tech Wabag Ltd</t>
  </si>
  <si>
    <t>WABAG</t>
  </si>
  <si>
    <t>Water Management</t>
  </si>
  <si>
    <t>shipping corporation of India Ltd</t>
  </si>
  <si>
    <t>SCI</t>
  </si>
  <si>
    <t>Alok Industries Ltd</t>
  </si>
  <si>
    <t>ALOKINDS</t>
  </si>
  <si>
    <t>Shakti Pumps (India) Ltd</t>
  </si>
  <si>
    <t>SHAKTIPUMP</t>
  </si>
  <si>
    <t>ELANTAS Beck India Ltd</t>
  </si>
  <si>
    <t>ELANTAS</t>
  </si>
  <si>
    <t>Engineers India Ltd</t>
  </si>
  <si>
    <t>ENGINERSIN</t>
  </si>
  <si>
    <t>INOX India Ltd</t>
  </si>
  <si>
    <t>INOXINDIA</t>
  </si>
  <si>
    <t>Sea-Borne Tankers</t>
  </si>
  <si>
    <t>Voltamp Transformers Ltd</t>
  </si>
  <si>
    <t>VOLTAMP</t>
  </si>
  <si>
    <t>Happy Forgings Ltd</t>
  </si>
  <si>
    <t>HAPPYFORGE</t>
  </si>
  <si>
    <t>Auto, Truck &amp; Motorcycle Parts</t>
  </si>
  <si>
    <t>Ganesh Housing Corp Ltd</t>
  </si>
  <si>
    <t>GANESHHOUC</t>
  </si>
  <si>
    <t>IIFL Capital Services Ltd</t>
  </si>
  <si>
    <t>IIFLSEC</t>
  </si>
  <si>
    <t>JK Tyre &amp; Industries Ltd</t>
  </si>
  <si>
    <t>JKTYRE</t>
  </si>
  <si>
    <t>Sapphire Foods India Ltd</t>
  </si>
  <si>
    <t>SAPPHIRE</t>
  </si>
  <si>
    <t>Lemon Tree Hotels Ltd</t>
  </si>
  <si>
    <t>LEMONTREE</t>
  </si>
  <si>
    <t>Azad Engineering Ltd</t>
  </si>
  <si>
    <t>AZAD</t>
  </si>
  <si>
    <t>Akums Drugs and Pharmaceuticals Ltd</t>
  </si>
  <si>
    <t>AKUMS</t>
  </si>
  <si>
    <t>CCL Products (India) Ltd</t>
  </si>
  <si>
    <t>CCL</t>
  </si>
  <si>
    <t>Intellect Design Arena Ltd</t>
  </si>
  <si>
    <t>INTELLECT</t>
  </si>
  <si>
    <t>Jupiter Life Line Hospitals Ltd</t>
  </si>
  <si>
    <t>JLHL</t>
  </si>
  <si>
    <t>Galaxy Surfactants Ltd</t>
  </si>
  <si>
    <t>GALAXYSURF</t>
  </si>
  <si>
    <t>Edelweiss Financial Services Ltd</t>
  </si>
  <si>
    <t>EDELWEISS</t>
  </si>
  <si>
    <t>Mastek Ltd</t>
  </si>
  <si>
    <t>MASTEK</t>
  </si>
  <si>
    <t>Alkyl Amines Chemicals Ltd</t>
  </si>
  <si>
    <t>ALKYLAMINE</t>
  </si>
  <si>
    <t>KPI Green Energy Ltd</t>
  </si>
  <si>
    <t>KPIGREEN</t>
  </si>
  <si>
    <t>Home First Finance Company India Ltd</t>
  </si>
  <si>
    <t>HOMEFIRST</t>
  </si>
  <si>
    <t>Black Box Ltd</t>
  </si>
  <si>
    <t>BBOX</t>
  </si>
  <si>
    <t>Arvind Ltd</t>
  </si>
  <si>
    <t>ARVIND</t>
  </si>
  <si>
    <t>Kirloskar Ferrous Industries Ltd</t>
  </si>
  <si>
    <t>KIRLFER</t>
  </si>
  <si>
    <t>Syrma SGS Technology Ltd</t>
  </si>
  <si>
    <t>SYRMA</t>
  </si>
  <si>
    <t>Brookfield India Real Estate Trust</t>
  </si>
  <si>
    <t>BIRET</t>
  </si>
  <si>
    <t>Quess Corp Ltd</t>
  </si>
  <si>
    <t>QUESS</t>
  </si>
  <si>
    <t>Employment Services</t>
  </si>
  <si>
    <t>Sansera Engineering Ltd</t>
  </si>
  <si>
    <t>SANSERA</t>
  </si>
  <si>
    <t>Isgec Heavy Engineering Ltd</t>
  </si>
  <si>
    <t>ISGEC</t>
  </si>
  <si>
    <t>Time Technoplast Ltd</t>
  </si>
  <si>
    <t>TIMETECHNO</t>
  </si>
  <si>
    <t>RBL Bank Ltd</t>
  </si>
  <si>
    <t>RBLBANK</t>
  </si>
  <si>
    <t>India Grid Trust</t>
  </si>
  <si>
    <t>INDIGRID</t>
  </si>
  <si>
    <t>Tanla Platforms Ltd</t>
  </si>
  <si>
    <t>TANLA</t>
  </si>
  <si>
    <t>SBFC Finance Ltd</t>
  </si>
  <si>
    <t>SBFC</t>
  </si>
  <si>
    <t>Just Dial Ltd</t>
  </si>
  <si>
    <t>JUSTDIAL</t>
  </si>
  <si>
    <t>CE Info Systems Ltd</t>
  </si>
  <si>
    <t>MAPMYINDIA</t>
  </si>
  <si>
    <t>Ion Exchange (India) Ltd</t>
  </si>
  <si>
    <t>IONEXCHANG</t>
  </si>
  <si>
    <t>Environmental Services</t>
  </si>
  <si>
    <t>Graphite India Ltd</t>
  </si>
  <si>
    <t>GRAPHITE</t>
  </si>
  <si>
    <t>Garware Technical Fibres Ltd</t>
  </si>
  <si>
    <t>GARFIBRES</t>
  </si>
  <si>
    <t>Thomas Cook (India) Ltd</t>
  </si>
  <si>
    <t>THOMASCOOK</t>
  </si>
  <si>
    <t>Cera Sanitaryware Ltd</t>
  </si>
  <si>
    <t>CERA</t>
  </si>
  <si>
    <t>Saregama India Ltd</t>
  </si>
  <si>
    <t>SAREGAMA</t>
  </si>
  <si>
    <t>Shriram Pistons &amp; Rings Ltd</t>
  </si>
  <si>
    <t>SHRIPISTON</t>
  </si>
  <si>
    <t>ESAB India Ltd</t>
  </si>
  <si>
    <t>ESABINDIA</t>
  </si>
  <si>
    <t>Force Motors Ltd</t>
  </si>
  <si>
    <t>FORCEMOT</t>
  </si>
  <si>
    <t>Route Mobile Ltd</t>
  </si>
  <si>
    <t>ROUTE</t>
  </si>
  <si>
    <t>Symphony Ltd</t>
  </si>
  <si>
    <t>SYMPHONY</t>
  </si>
  <si>
    <t>Latent View Analytics Ltd</t>
  </si>
  <si>
    <t>LATENTVIEW</t>
  </si>
  <si>
    <t>Aurionpro Solutions Ltd</t>
  </si>
  <si>
    <t>AURIONPRO</t>
  </si>
  <si>
    <t>Prism Johnson Ltd</t>
  </si>
  <si>
    <t>PRSMJOHNSN</t>
  </si>
  <si>
    <t>JK Lakshmi Cement Ltd</t>
  </si>
  <si>
    <t>JKLAKSHMI</t>
  </si>
  <si>
    <t>Blue Jet Healthcare Ltd</t>
  </si>
  <si>
    <t>BLUEJET</t>
  </si>
  <si>
    <t>Chennai Petroleum Corporation Ltd</t>
  </si>
  <si>
    <t>CHENNPETRO</t>
  </si>
  <si>
    <t>P N Gadgil Jewellers Ltd</t>
  </si>
  <si>
    <t>PNGJL</t>
  </si>
  <si>
    <t>KNR Constructions Ltd</t>
  </si>
  <si>
    <t>KNRCON</t>
  </si>
  <si>
    <t>Keystone Realtors Ltd</t>
  </si>
  <si>
    <t>RUSTOMJEE</t>
  </si>
  <si>
    <t>Shree Renuka Sugars Ltd</t>
  </si>
  <si>
    <t>RENUKA</t>
  </si>
  <si>
    <t>MedPlus Health Services Ltd</t>
  </si>
  <si>
    <t>MEDPLUS</t>
  </si>
  <si>
    <t>Allied Blenders and Distillers Ltd</t>
  </si>
  <si>
    <t>ABDL</t>
  </si>
  <si>
    <t>Electrosteel Castings Ltd</t>
  </si>
  <si>
    <t>ELECTCAST</t>
  </si>
  <si>
    <t>Rashtriya Chemicals and Fertilizers Ltd</t>
  </si>
  <si>
    <t>RCF</t>
  </si>
  <si>
    <t>Senco Gold Ltd</t>
  </si>
  <si>
    <t>SENCO</t>
  </si>
  <si>
    <t>ASK Automotive Ltd</t>
  </si>
  <si>
    <t>ASKAUTOLTD</t>
  </si>
  <si>
    <t>Bajaj Electricals Ltd</t>
  </si>
  <si>
    <t>BAJAJELEC</t>
  </si>
  <si>
    <t>Birla Corporation Ltd</t>
  </si>
  <si>
    <t>BIRLACORPN</t>
  </si>
  <si>
    <t>Procter &amp; Gamble Health Ltd</t>
  </si>
  <si>
    <t>PGHL</t>
  </si>
  <si>
    <t>Ami Organics Ltd</t>
  </si>
  <si>
    <t>AMIORG</t>
  </si>
  <si>
    <t>Gujarat Pipavav Port Ltd</t>
  </si>
  <si>
    <t>GPPL</t>
  </si>
  <si>
    <t>Archean Chemical Industries Ltd</t>
  </si>
  <si>
    <t>ACI</t>
  </si>
  <si>
    <t>Valor Estate Ltd</t>
  </si>
  <si>
    <t>DBREALTY</t>
  </si>
  <si>
    <t>EPL Ltd</t>
  </si>
  <si>
    <t>EPL</t>
  </si>
  <si>
    <t>Packaging</t>
  </si>
  <si>
    <t>Gujarat Narmada Valley Fertilizers &amp; Chemicals Ltd</t>
  </si>
  <si>
    <t>GNFC</t>
  </si>
  <si>
    <t>Maharashtra Seamless Ltd</t>
  </si>
  <si>
    <t>MAHSEAMLES</t>
  </si>
  <si>
    <t>Rattanindia Enterprises Ltd</t>
  </si>
  <si>
    <t>RTNINDIA</t>
  </si>
  <si>
    <t>Sheela Foam Ltd</t>
  </si>
  <si>
    <t>SFL</t>
  </si>
  <si>
    <t>Home Furnishing</t>
  </si>
  <si>
    <t>Shilpa Medicare Ltd</t>
  </si>
  <si>
    <t>SHILPAMED</t>
  </si>
  <si>
    <t>HG Infra Engineering Ltd</t>
  </si>
  <si>
    <t>HGINFRA</t>
  </si>
  <si>
    <t>Insolation Energy Ltd</t>
  </si>
  <si>
    <t>INA</t>
  </si>
  <si>
    <t>Semiconductors</t>
  </si>
  <si>
    <t>Epigral Ltd</t>
  </si>
  <si>
    <t>EPIGRAL</t>
  </si>
  <si>
    <t>Kotak Nifty Bank ETF</t>
  </si>
  <si>
    <t>BANKNIFTY1</t>
  </si>
  <si>
    <t>Triveni Engineering and Industries Ltd</t>
  </si>
  <si>
    <t>TRIVENI</t>
  </si>
  <si>
    <t>National Standard (India) Ltd</t>
  </si>
  <si>
    <t>NATIONSTD</t>
  </si>
  <si>
    <t>Paradeep Phosphates Ltd</t>
  </si>
  <si>
    <t>PARADEEP</t>
  </si>
  <si>
    <t>ITD Cementation India Ltd</t>
  </si>
  <si>
    <t>ITDCEM</t>
  </si>
  <si>
    <t>Max Estates Ltd</t>
  </si>
  <si>
    <t>MAXESTATES</t>
  </si>
  <si>
    <t>Puravankara Ltd</t>
  </si>
  <si>
    <t>PURVA</t>
  </si>
  <si>
    <t>SBI Nifty 50 ETF</t>
  </si>
  <si>
    <t>SETFNIF50</t>
  </si>
  <si>
    <t>BHARAT Bond ETF-April 2023-Growth</t>
  </si>
  <si>
    <t>EBBETF0423</t>
  </si>
  <si>
    <t>Debt</t>
  </si>
  <si>
    <t>F D C Ltd</t>
  </si>
  <si>
    <t>FDC</t>
  </si>
  <si>
    <t>Power Mech Projects Ltd</t>
  </si>
  <si>
    <t>POWERMECH</t>
  </si>
  <si>
    <t>Transport Corporation of India Ltd</t>
  </si>
  <si>
    <t>TCI</t>
  </si>
  <si>
    <t>Equinox India Developments Ltd</t>
  </si>
  <si>
    <t>EMBDL</t>
  </si>
  <si>
    <t>Religare Enterprises Ltd</t>
  </si>
  <si>
    <t>RELIGARE</t>
  </si>
  <si>
    <t>Campus Activewear Ltd</t>
  </si>
  <si>
    <t>CAMPUS</t>
  </si>
  <si>
    <t>Kama Holdings Ltd</t>
  </si>
  <si>
    <t>KAMAHOLD</t>
  </si>
  <si>
    <t>Rategain Travel Technologies Ltd</t>
  </si>
  <si>
    <t>RATEGAIN</t>
  </si>
  <si>
    <t>Banco Products (India) Ltd</t>
  </si>
  <si>
    <t>BANCOINDIA</t>
  </si>
  <si>
    <t>Anupam Rasayan India Ltd</t>
  </si>
  <si>
    <t>ANURAS</t>
  </si>
  <si>
    <t>Gujarat State Fertilizers &amp; Chemicals Ltd</t>
  </si>
  <si>
    <t>GSFC</t>
  </si>
  <si>
    <t>Balu Forge Industries Ltd</t>
  </si>
  <si>
    <t>BALUFORGE</t>
  </si>
  <si>
    <t>Texmaco Rail &amp; Engineering Ltd</t>
  </si>
  <si>
    <t>TEXRAIL</t>
  </si>
  <si>
    <t>Lloyds Engineering Works Ltd</t>
  </si>
  <si>
    <t>LLOYDSENGG</t>
  </si>
  <si>
    <t>CMS Info Systems Ltd</t>
  </si>
  <si>
    <t>CMSINFO</t>
  </si>
  <si>
    <t>Orchid Pharma Ltd</t>
  </si>
  <si>
    <t>ORCHPHARMA</t>
  </si>
  <si>
    <t>Avanti Feeds Ltd</t>
  </si>
  <si>
    <t>AVANTIFEED</t>
  </si>
  <si>
    <t>HEG Ltd</t>
  </si>
  <si>
    <t>HEG</t>
  </si>
  <si>
    <t>PC Jeweller Ltd</t>
  </si>
  <si>
    <t>PCJEWELLER</t>
  </si>
  <si>
    <t>Chemplast Sanmar Ltd</t>
  </si>
  <si>
    <t>CHEMPLASTS</t>
  </si>
  <si>
    <t>GMR Power and Urban Infra Ltd</t>
  </si>
  <si>
    <t>GMRP&amp;UI</t>
  </si>
  <si>
    <t>Varroc Engineering Ltd</t>
  </si>
  <si>
    <t>VARROC</t>
  </si>
  <si>
    <t>TVS Supply Chain Solutions Ltd</t>
  </si>
  <si>
    <t>TVSSCS</t>
  </si>
  <si>
    <t>Karnataka Bank Ltd</t>
  </si>
  <si>
    <t>KTKBANK</t>
  </si>
  <si>
    <t>Sandur Manganese and Iron Ores Ltd</t>
  </si>
  <si>
    <t>SANDUMA</t>
  </si>
  <si>
    <t>Mining - Manganese</t>
  </si>
  <si>
    <t>HMT Ltd</t>
  </si>
  <si>
    <t>HMT</t>
  </si>
  <si>
    <t>PNC Infratech Ltd</t>
  </si>
  <si>
    <t>PNCINFRA</t>
  </si>
  <si>
    <t>Gallantt Ispat Ltd</t>
  </si>
  <si>
    <t>GALLANTT</t>
  </si>
  <si>
    <t>Juniper Hotels Ltd</t>
  </si>
  <si>
    <t>JUNIPER</t>
  </si>
  <si>
    <t>Sunteck Realty Ltd</t>
  </si>
  <si>
    <t>SUNTECK</t>
  </si>
  <si>
    <t>Nazara Technologies Ltd</t>
  </si>
  <si>
    <t>NAZARA</t>
  </si>
  <si>
    <t>Theme Parks &amp; Gaming</t>
  </si>
  <si>
    <t>Arvind Fashions Ltd</t>
  </si>
  <si>
    <t>ARVINDFASN</t>
  </si>
  <si>
    <t>Sharda Cropchem Ltd</t>
  </si>
  <si>
    <t>SHARDACROP</t>
  </si>
  <si>
    <t>Spicejet Ltd</t>
  </si>
  <si>
    <t>SPICEJET</t>
  </si>
  <si>
    <t>V-mart Retail Ltd</t>
  </si>
  <si>
    <t>VMART</t>
  </si>
  <si>
    <t>PDS Limited</t>
  </si>
  <si>
    <t>PDSL</t>
  </si>
  <si>
    <t>Mahindra Lifespace Developers Ltd</t>
  </si>
  <si>
    <t>MAHLIFE</t>
  </si>
  <si>
    <t>Dodla Dairy Ltd</t>
  </si>
  <si>
    <t>DODLA</t>
  </si>
  <si>
    <t>eMudhra Ltd</t>
  </si>
  <si>
    <t>EMUDHRA</t>
  </si>
  <si>
    <t>Ethos Ltd</t>
  </si>
  <si>
    <t>ETHOSLTD</t>
  </si>
  <si>
    <t>Tilaknagar Industries Ltd</t>
  </si>
  <si>
    <t>TI</t>
  </si>
  <si>
    <t>Diamond Power Infrastructure Ltd</t>
  </si>
  <si>
    <t>DIACABS</t>
  </si>
  <si>
    <t>Infibeam Avenues Ltd</t>
  </si>
  <si>
    <t>INFIBEAM</t>
  </si>
  <si>
    <t>Nesco Ltd</t>
  </si>
  <si>
    <t>NESCO</t>
  </si>
  <si>
    <t>Man Infraconstruction Ltd</t>
  </si>
  <si>
    <t>MANINFRA</t>
  </si>
  <si>
    <t>Honasa Consumer Ltd</t>
  </si>
  <si>
    <t>HONASA</t>
  </si>
  <si>
    <t>Piccadily Agro Industries Ltd</t>
  </si>
  <si>
    <t>PICCADIL</t>
  </si>
  <si>
    <t>Astra Microwave Products Ltd</t>
  </si>
  <si>
    <t>ASTRAMICRO</t>
  </si>
  <si>
    <t>Privi Speciality Chemicals Ltd</t>
  </si>
  <si>
    <t>PRIVISCL</t>
  </si>
  <si>
    <t>Protean eGov Technologies Ltd</t>
  </si>
  <si>
    <t>PROTEAN</t>
  </si>
  <si>
    <t>IT Consulting &amp; Other Services</t>
  </si>
  <si>
    <t>E2E Networks Ltd</t>
  </si>
  <si>
    <t>E2E</t>
  </si>
  <si>
    <t>Equitas Small Finance Bank Ltd</t>
  </si>
  <si>
    <t>EQUITASBNK</t>
  </si>
  <si>
    <t>Mahindra Holidays and Resorts India Ltd</t>
  </si>
  <si>
    <t>MHRIL</t>
  </si>
  <si>
    <t>Anup Engineering Ltd</t>
  </si>
  <si>
    <t>ANUP</t>
  </si>
  <si>
    <t>Laxmi Organic Industries Ltd</t>
  </si>
  <si>
    <t>LXCHEM</t>
  </si>
  <si>
    <t>Manorama Industries Ltd</t>
  </si>
  <si>
    <t>MANORAMA</t>
  </si>
  <si>
    <t>Tamilnad Mercantile Bank Ltd</t>
  </si>
  <si>
    <t>TMB</t>
  </si>
  <si>
    <t>Greenlam Industries Ltd</t>
  </si>
  <si>
    <t>GREENLAM</t>
  </si>
  <si>
    <t>Building Products - Laminates</t>
  </si>
  <si>
    <t>Indigo Paints Ltd</t>
  </si>
  <si>
    <t>INDIGOPNTS</t>
  </si>
  <si>
    <t>India Shelter Finance Corporation Ltd</t>
  </si>
  <si>
    <t>INDIASHLTR</t>
  </si>
  <si>
    <t>TD Power Systems Ltd</t>
  </si>
  <si>
    <t>TDPOWERSYS</t>
  </si>
  <si>
    <t>V I P Industries Ltd</t>
  </si>
  <si>
    <t>VIPIND</t>
  </si>
  <si>
    <t>Kennametal India Ltd</t>
  </si>
  <si>
    <t>KENNAMET</t>
  </si>
  <si>
    <t>RattanIndia Power Ltd</t>
  </si>
  <si>
    <t>RTNPOWER</t>
  </si>
  <si>
    <t>Star Cement Ltd</t>
  </si>
  <si>
    <t>STARCEMENT</t>
  </si>
  <si>
    <t>JK Paper Ltd</t>
  </si>
  <si>
    <t>JKPAPER</t>
  </si>
  <si>
    <t>Paper Products</t>
  </si>
  <si>
    <t>Sundaram Finance Holdings Ltd</t>
  </si>
  <si>
    <t>SUNDARMHLD</t>
  </si>
  <si>
    <t>Dhanuka Agritech Ltd</t>
  </si>
  <si>
    <t>DHANUKA</t>
  </si>
  <si>
    <t>KRBL Ltd</t>
  </si>
  <si>
    <t>KRBL</t>
  </si>
  <si>
    <t>Sun Pharma Advanced Research Co Ltd</t>
  </si>
  <si>
    <t>SPARC</t>
  </si>
  <si>
    <t>Welspun Enterprises Ltd</t>
  </si>
  <si>
    <t>WELENT</t>
  </si>
  <si>
    <t>Sudarshan Chemical Industries Ltd</t>
  </si>
  <si>
    <t>SUDARSCHEM</t>
  </si>
  <si>
    <t>Rajesh Exports Ltd</t>
  </si>
  <si>
    <t>RAJESHEXPO</t>
  </si>
  <si>
    <t>Ashoka Buildcon Ltd</t>
  </si>
  <si>
    <t>ASHOKA</t>
  </si>
  <si>
    <t>Pilani Investment And Industries Corporation Ltd</t>
  </si>
  <si>
    <t>PILANIINVS</t>
  </si>
  <si>
    <t>Orient Cement Ltd</t>
  </si>
  <si>
    <t>ORIENTCEM</t>
  </si>
  <si>
    <t>National Highways Infra Trust</t>
  </si>
  <si>
    <t>NHIT</t>
  </si>
  <si>
    <t>Responsive Industries Ltd</t>
  </si>
  <si>
    <t>RESPONIND</t>
  </si>
  <si>
    <t>Building Products - Granite</t>
  </si>
  <si>
    <t>Electronics Mart India Ltd</t>
  </si>
  <si>
    <t>EMIL</t>
  </si>
  <si>
    <t>BHARAT Bond ETF-April 2030-Growth</t>
  </si>
  <si>
    <t>EBBETF0430</t>
  </si>
  <si>
    <t>Healthcare Global Enterprises Ltd</t>
  </si>
  <si>
    <t>HCG</t>
  </si>
  <si>
    <t>Skipper Ltd</t>
  </si>
  <si>
    <t>SKIPPER</t>
  </si>
  <si>
    <t>Kesoram Industries Ltd</t>
  </si>
  <si>
    <t>KESORAMIND</t>
  </si>
  <si>
    <t>Bansal Wire Industries Ltd</t>
  </si>
  <si>
    <t>BANSALWIRE</t>
  </si>
  <si>
    <t>Ahluwalia Contracts (India) Ltd</t>
  </si>
  <si>
    <t>AHLUCONT</t>
  </si>
  <si>
    <t>Shoppers Stop Ltd</t>
  </si>
  <si>
    <t>SHOPERSTOP</t>
  </si>
  <si>
    <t>Balaji Amines Ltd</t>
  </si>
  <si>
    <t>BALAMINES</t>
  </si>
  <si>
    <t>Dilip Buildcon Ltd</t>
  </si>
  <si>
    <t>DBL</t>
  </si>
  <si>
    <t>BHARAT Bond ETF-April 2032</t>
  </si>
  <si>
    <t>BBETF0432</t>
  </si>
  <si>
    <t>Jindal Worldwide Ltd</t>
  </si>
  <si>
    <t>JINDWORLD</t>
  </si>
  <si>
    <t>Ujjivan Small Finance Bank Ltd</t>
  </si>
  <si>
    <t>UJJIVANSFB</t>
  </si>
  <si>
    <t>Gokaldas Exports Ltd</t>
  </si>
  <si>
    <t>GOKEX</t>
  </si>
  <si>
    <t>ICRA Ltd</t>
  </si>
  <si>
    <t>ICRA</t>
  </si>
  <si>
    <t>Indo Count Industries Ltd</t>
  </si>
  <si>
    <t>ICIL</t>
  </si>
  <si>
    <t>Supriya Lifescience Ltd</t>
  </si>
  <si>
    <t>SUPRIYA</t>
  </si>
  <si>
    <t>Hindustan Construction Company Ltd</t>
  </si>
  <si>
    <t>HCC</t>
  </si>
  <si>
    <t>IFB Industries Ltd</t>
  </si>
  <si>
    <t>IFBIND</t>
  </si>
  <si>
    <t>WPIL Ltd</t>
  </si>
  <si>
    <t>WPIL</t>
  </si>
  <si>
    <t>India Infrastructure Trust</t>
  </si>
  <si>
    <t>INFRATRUST</t>
  </si>
  <si>
    <t>Cartrade Tech Ltd</t>
  </si>
  <si>
    <t>CARTRADE</t>
  </si>
  <si>
    <t>Rallis India Ltd</t>
  </si>
  <si>
    <t>RALLIS</t>
  </si>
  <si>
    <t>Shilchar Technologies Ltd</t>
  </si>
  <si>
    <t>SHILCTECH</t>
  </si>
  <si>
    <t>Bondada Engineering Ltd</t>
  </si>
  <si>
    <t>BONDADA</t>
  </si>
  <si>
    <t>Indinfravit Trust</t>
  </si>
  <si>
    <t>INTERISE</t>
  </si>
  <si>
    <t>Gabriel India Ltd</t>
  </si>
  <si>
    <t>GABRIEL</t>
  </si>
  <si>
    <t>Share India Securities Ltd</t>
  </si>
  <si>
    <t>SHAREINDIA</t>
  </si>
  <si>
    <t>Niit Learning Systems Ltd</t>
  </si>
  <si>
    <t>NIITMTS</t>
  </si>
  <si>
    <t>Education Services</t>
  </si>
  <si>
    <t>Moil Ltd</t>
  </si>
  <si>
    <t>MOIL</t>
  </si>
  <si>
    <t>Suprajit Engineering Ltd</t>
  </si>
  <si>
    <t>SUPRAJIT</t>
  </si>
  <si>
    <t>Hindustan Foods Ltd</t>
  </si>
  <si>
    <t>HNDFDS</t>
  </si>
  <si>
    <t>Lloyds Enterprises Ltd</t>
  </si>
  <si>
    <t>LLOYDSENT</t>
  </si>
  <si>
    <t>Trading Companies &amp; Distributors</t>
  </si>
  <si>
    <t>Refex Industries Ltd</t>
  </si>
  <si>
    <t>REFEX</t>
  </si>
  <si>
    <t>Mishra Dhatu Nigam Ltd</t>
  </si>
  <si>
    <t>MIDHANI</t>
  </si>
  <si>
    <t>Tarc Ltd</t>
  </si>
  <si>
    <t>TARC</t>
  </si>
  <si>
    <t>South Indian Bank Ltd</t>
  </si>
  <si>
    <t>SOUTHBANK</t>
  </si>
  <si>
    <t>Avalon Technologies Ltd</t>
  </si>
  <si>
    <t>AVALON</t>
  </si>
  <si>
    <t>Unichem Laboratories Ltd</t>
  </si>
  <si>
    <t>UNICHEMLAB</t>
  </si>
  <si>
    <t>Innova Captab Ltd</t>
  </si>
  <si>
    <t>INNOVACAP</t>
  </si>
  <si>
    <t>Jai Corp Ltd</t>
  </si>
  <si>
    <t>JAICORPLTD</t>
  </si>
  <si>
    <t>AGI Greenpac Ltd</t>
  </si>
  <si>
    <t>AGI</t>
  </si>
  <si>
    <t>Go Fashion (India) Ltd</t>
  </si>
  <si>
    <t>GOCOLORS</t>
  </si>
  <si>
    <t>Sharda Motor Industries Ltd</t>
  </si>
  <si>
    <t>SHARDAMOTR</t>
  </si>
  <si>
    <t>Surya Roshni Ltd</t>
  </si>
  <si>
    <t>SURYAROSNI</t>
  </si>
  <si>
    <t>Ganesha Ecosphere Ltd</t>
  </si>
  <si>
    <t>GANECOS</t>
  </si>
  <si>
    <t>Network People Services Technologies Ltd</t>
  </si>
  <si>
    <t>NPST</t>
  </si>
  <si>
    <t>Aditya Vision Ltd</t>
  </si>
  <si>
    <t>AVL</t>
  </si>
  <si>
    <t>Technocraft Industries (India) Ltd</t>
  </si>
  <si>
    <t>TIIL</t>
  </si>
  <si>
    <t>Easy Trip Planners Ltd</t>
  </si>
  <si>
    <t>EASEMYTRIP</t>
  </si>
  <si>
    <t>Sky Gold Ltd</t>
  </si>
  <si>
    <t>SKYGOLD</t>
  </si>
  <si>
    <t>Zaggle Prepaid Ocean Services Ltd</t>
  </si>
  <si>
    <t>ZAGGLE</t>
  </si>
  <si>
    <t>Ceigall India Ltd</t>
  </si>
  <si>
    <t>CEIGALL</t>
  </si>
  <si>
    <t>Sterlite Technologies Ltd</t>
  </si>
  <si>
    <t>STLTECH</t>
  </si>
  <si>
    <t>Entero Healthcare Solutions Ltd</t>
  </si>
  <si>
    <t>ENTERO</t>
  </si>
  <si>
    <t>Pricol Ltd</t>
  </si>
  <si>
    <t>PRICOLLTD</t>
  </si>
  <si>
    <t>Borosil Renewables Ltd</t>
  </si>
  <si>
    <t>BORORENEW</t>
  </si>
  <si>
    <t>Housewares</t>
  </si>
  <si>
    <t>J Kumar Infraprojects Ltd</t>
  </si>
  <si>
    <t>JKIL</t>
  </si>
  <si>
    <t>National Fertilizers Ltd</t>
  </si>
  <si>
    <t>NFL</t>
  </si>
  <si>
    <t>Aarti Pharmalabs Ltd</t>
  </si>
  <si>
    <t>AARTIPHARM</t>
  </si>
  <si>
    <t>Kovai Medical Center and Hospital Ltd</t>
  </si>
  <si>
    <t>KOVAI</t>
  </si>
  <si>
    <t>Gujarat Ambuja Exports Ltd</t>
  </si>
  <si>
    <t>GAEL</t>
  </si>
  <si>
    <t>Ujaas Energy Ltd</t>
  </si>
  <si>
    <t>UEL</t>
  </si>
  <si>
    <t>Gujarat Alkalies And Chemicals Ltd</t>
  </si>
  <si>
    <t>GUJALKALI</t>
  </si>
  <si>
    <t>Optiemus Infracom Ltd</t>
  </si>
  <si>
    <t>OPTIEMUS</t>
  </si>
  <si>
    <t>Websol Energy System Ltd</t>
  </si>
  <si>
    <t>WEBELSOLAR</t>
  </si>
  <si>
    <t>R Systems International Ltd</t>
  </si>
  <si>
    <t>RSYSTEMS</t>
  </si>
  <si>
    <t>Lux Industries Ltd</t>
  </si>
  <si>
    <t>LUXIND</t>
  </si>
  <si>
    <t>Rolex Rings Ltd</t>
  </si>
  <si>
    <t>ROLEXRINGS</t>
  </si>
  <si>
    <t>GHCL Ltd</t>
  </si>
  <si>
    <t>GHCL</t>
  </si>
  <si>
    <t>GMM Pfaudler Ltd</t>
  </si>
  <si>
    <t>GMMPFAUDLR</t>
  </si>
  <si>
    <t>Neogen Chemicals Ltd</t>
  </si>
  <si>
    <t>NEOGEN</t>
  </si>
  <si>
    <t>MTAR Technologies Ltd</t>
  </si>
  <si>
    <t>MTARTECH</t>
  </si>
  <si>
    <t>SIS Ltd</t>
  </si>
  <si>
    <t>SIS</t>
  </si>
  <si>
    <t>VST Industries Ltd</t>
  </si>
  <si>
    <t>VSTIND</t>
  </si>
  <si>
    <t>Gulf Oil Lubricants India Ltd</t>
  </si>
  <si>
    <t>GULFOILLUB</t>
  </si>
  <si>
    <t>Thangamayil Jewellery Ltd</t>
  </si>
  <si>
    <t>THANGAMAYL</t>
  </si>
  <si>
    <t>Le Travenues Technology Ltd</t>
  </si>
  <si>
    <t>IXIGO</t>
  </si>
  <si>
    <t>Gopal Snacks Ltd</t>
  </si>
  <si>
    <t>GOPAL</t>
  </si>
  <si>
    <t>Thyrocare Technologies Ltd</t>
  </si>
  <si>
    <t>THYROCARE</t>
  </si>
  <si>
    <t>Borosil Ltd</t>
  </si>
  <si>
    <t>BOROLTD</t>
  </si>
  <si>
    <t>Pearl Global Industries Ltd</t>
  </si>
  <si>
    <t>PGIL</t>
  </si>
  <si>
    <t>DB Corp Ltd</t>
  </si>
  <si>
    <t>DBCORP</t>
  </si>
  <si>
    <t>Publishing</t>
  </si>
  <si>
    <t>India Tourism Development Corp Ltd</t>
  </si>
  <si>
    <t>ITDC</t>
  </si>
  <si>
    <t>Inox Green Energy Services Ltd</t>
  </si>
  <si>
    <t>INOXGREEN</t>
  </si>
  <si>
    <t>Yatharth Hospital &amp; Trauma Care Services Ltd</t>
  </si>
  <si>
    <t>YATHARTH</t>
  </si>
  <si>
    <t>CSB Bank Ltd</t>
  </si>
  <si>
    <t>CSBBANK</t>
  </si>
  <si>
    <t>Allcargo Logistics Ltd</t>
  </si>
  <si>
    <t>ALLCARGO</t>
  </si>
  <si>
    <t>Nippon India ETF Gold BeES</t>
  </si>
  <si>
    <t>GOLDBEES</t>
  </si>
  <si>
    <t>Gold</t>
  </si>
  <si>
    <t>Orient Electric Ltd</t>
  </si>
  <si>
    <t>ORIENTELEC</t>
  </si>
  <si>
    <t>Awfis Space Solutions Ltd</t>
  </si>
  <si>
    <t>AWFIS</t>
  </si>
  <si>
    <t>Rain Industries Ltd</t>
  </si>
  <si>
    <t>RAIN</t>
  </si>
  <si>
    <t>Shaily Engineering Plastics Ltd</t>
  </si>
  <si>
    <t>SHAILY</t>
  </si>
  <si>
    <t>MAS Financial Services Ltd</t>
  </si>
  <si>
    <t>MASFIN</t>
  </si>
  <si>
    <t>Johnson Controls-Hitachi Air Conditioning India Ltd</t>
  </si>
  <si>
    <t>JCHAC</t>
  </si>
  <si>
    <t>Cyient DLM Ltd</t>
  </si>
  <si>
    <t>CYIENTDLM</t>
  </si>
  <si>
    <t>Magellanic Cloud Ltd</t>
  </si>
  <si>
    <t>MCLOUD</t>
  </si>
  <si>
    <t>PTC India Ltd</t>
  </si>
  <si>
    <t>PTC</t>
  </si>
  <si>
    <t>SeQuent Scientific Ltd</t>
  </si>
  <si>
    <t>SEQUENT</t>
  </si>
  <si>
    <t>Dynamatic Technologies Ltd</t>
  </si>
  <si>
    <t>DYNAMATECH</t>
  </si>
  <si>
    <t>Bharat Rasayan Ltd</t>
  </si>
  <si>
    <t>BHARATRAS</t>
  </si>
  <si>
    <t>Kirloskar Industries Ltd</t>
  </si>
  <si>
    <t>KIRLOSIND</t>
  </si>
  <si>
    <t>Sundaram Clayton Ltd</t>
  </si>
  <si>
    <t>SUNCLAY</t>
  </si>
  <si>
    <t>Pitti Engineering Ltd</t>
  </si>
  <si>
    <t>PITTIENG</t>
  </si>
  <si>
    <t>Heidelbergcement India Ltd</t>
  </si>
  <si>
    <t>HEIDELBERG</t>
  </si>
  <si>
    <t>Gokul Agro Resources Ltd</t>
  </si>
  <si>
    <t>GOKULAGRO</t>
  </si>
  <si>
    <t>Hikal Ltd</t>
  </si>
  <si>
    <t>HIKAL</t>
  </si>
  <si>
    <t>Jeena Sikho Lifecare Ltd</t>
  </si>
  <si>
    <t>JSLL</t>
  </si>
  <si>
    <t>Jain Irrigation Systems Ltd</t>
  </si>
  <si>
    <t>JISLJALEQS</t>
  </si>
  <si>
    <t>Agricultural &amp; Farm Machinery</t>
  </si>
  <si>
    <t>Hemisphere Properties India Ltd</t>
  </si>
  <si>
    <t>HEMIPROP</t>
  </si>
  <si>
    <t>VRL Logistics Ltd</t>
  </si>
  <si>
    <t>VRLLOG</t>
  </si>
  <si>
    <t>Wonderla Holidays Ltd</t>
  </si>
  <si>
    <t>WONDERLA</t>
  </si>
  <si>
    <t>Prince Pipes and Fittings Ltd</t>
  </si>
  <si>
    <t>PRINCEPIPE</t>
  </si>
  <si>
    <t>MSTC Ltd</t>
  </si>
  <si>
    <t>MSTCLTD</t>
  </si>
  <si>
    <t>Kitex Garments Ltd</t>
  </si>
  <si>
    <t>KITEX</t>
  </si>
  <si>
    <t>Grauer And Weil (India) Ltd</t>
  </si>
  <si>
    <t>GRAUWEIL</t>
  </si>
  <si>
    <t>Sri Adhikari Brothers Television Network Ltd</t>
  </si>
  <si>
    <t>SABTNL</t>
  </si>
  <si>
    <t>KRN Heat Exchanger and Refrigeration Ltd</t>
  </si>
  <si>
    <t>KRN</t>
  </si>
  <si>
    <t>LS Industries Ltd</t>
  </si>
  <si>
    <t>LSIND</t>
  </si>
  <si>
    <t>Orissa Minerals Development Company Ltd</t>
  </si>
  <si>
    <t>ORISSAMINE</t>
  </si>
  <si>
    <t>Rossari Biotech Ltd</t>
  </si>
  <si>
    <t>ROSSARI</t>
  </si>
  <si>
    <t>TeamLease Services Ltd</t>
  </si>
  <si>
    <t>TEAMLEASE</t>
  </si>
  <si>
    <t>Paisalo Digital Ltd</t>
  </si>
  <si>
    <t>PAISALO</t>
  </si>
  <si>
    <t>Vaibhav Global Ltd</t>
  </si>
  <si>
    <t>VAIBHAVGBL</t>
  </si>
  <si>
    <t>Solara Active Pharma Sciences Ltd</t>
  </si>
  <si>
    <t>SOLARA</t>
  </si>
  <si>
    <t>Indian Metals and Ferro Alloys Ltd</t>
  </si>
  <si>
    <t>IMFA</t>
  </si>
  <si>
    <t>Kaveri Seed Company Ltd</t>
  </si>
  <si>
    <t>KSCL</t>
  </si>
  <si>
    <t>Seeds</t>
  </si>
  <si>
    <t>Rajoo Engineers Ltd</t>
  </si>
  <si>
    <t>RAJOOENG</t>
  </si>
  <si>
    <t>CARE Ratings Ltd</t>
  </si>
  <si>
    <t>CARERATING</t>
  </si>
  <si>
    <t>Tinplate Company of India Ltd</t>
  </si>
  <si>
    <t>TINPLATE</t>
  </si>
  <si>
    <t>Hawkins Cookers Ltd</t>
  </si>
  <si>
    <t>HAWKINCOOK</t>
  </si>
  <si>
    <t>SG Mart Ltd</t>
  </si>
  <si>
    <t>SGMART</t>
  </si>
  <si>
    <t>Renewable Electricity</t>
  </si>
  <si>
    <t>Zinka Logistics Solutions Ltd</t>
  </si>
  <si>
    <t>BLACKBUCK</t>
  </si>
  <si>
    <t>EMS Ltd</t>
  </si>
  <si>
    <t>EMSLIMITED</t>
  </si>
  <si>
    <t>Dhani Services Ltd</t>
  </si>
  <si>
    <t>DHANI</t>
  </si>
  <si>
    <t>Nippon India ETF Nifty 50 BeES</t>
  </si>
  <si>
    <t>NIFTYBEES</t>
  </si>
  <si>
    <t>Heritage Foods Ltd</t>
  </si>
  <si>
    <t>HERITGFOOD</t>
  </si>
  <si>
    <t>Cigniti Technologies Ltd</t>
  </si>
  <si>
    <t>CIGNITITEC</t>
  </si>
  <si>
    <t>Artemis Medicare Services Ltd</t>
  </si>
  <si>
    <t>ARTEMISMED</t>
  </si>
  <si>
    <t>Nalwa Sons Investments Ltd</t>
  </si>
  <si>
    <t>NSIL</t>
  </si>
  <si>
    <t>Arvind Smartspaces Ltd</t>
  </si>
  <si>
    <t>ARVSMART</t>
  </si>
  <si>
    <t>Bannari Amman Sugars Ltd</t>
  </si>
  <si>
    <t>BANARISUG</t>
  </si>
  <si>
    <t>Elcid Investments Ltd</t>
  </si>
  <si>
    <t>ELCIDIN</t>
  </si>
  <si>
    <t>V2 Retail Ltd</t>
  </si>
  <si>
    <t>V2RETAIL</t>
  </si>
  <si>
    <t>Harsha Engineers International Ltd</t>
  </si>
  <si>
    <t>HARSHA</t>
  </si>
  <si>
    <t>Bombay Dyeing and Mfg Co Ltd</t>
  </si>
  <si>
    <t>BOMDYEING</t>
  </si>
  <si>
    <t>Stylam Industries Ltd</t>
  </si>
  <si>
    <t>STYLAMIND</t>
  </si>
  <si>
    <t>Jana Small Finance Bank Ltd</t>
  </si>
  <si>
    <t>JSFB</t>
  </si>
  <si>
    <t>Nocil Ltd</t>
  </si>
  <si>
    <t>NOCIL</t>
  </si>
  <si>
    <t>Moschip Technologies Ltd</t>
  </si>
  <si>
    <t>MOSCHIP</t>
  </si>
  <si>
    <t>Bharat Bijlee Ltd</t>
  </si>
  <si>
    <t>BBL</t>
  </si>
  <si>
    <t>Oriana Power Ltd</t>
  </si>
  <si>
    <t>ORIANA</t>
  </si>
  <si>
    <t>Restaurant Brands Asia Ltd</t>
  </si>
  <si>
    <t>RBA</t>
  </si>
  <si>
    <t>Styrenix Performance Materials Ltd</t>
  </si>
  <si>
    <t>STYRENIX</t>
  </si>
  <si>
    <t>JTEKT India Ltd</t>
  </si>
  <si>
    <t>JTEKTINDIA</t>
  </si>
  <si>
    <t>Advanced Enzyme Technologies Ltd</t>
  </si>
  <si>
    <t>ADVENZYMES</t>
  </si>
  <si>
    <t>Greenpanel Industries Ltd</t>
  </si>
  <si>
    <t>GREENPANEL</t>
  </si>
  <si>
    <t>Greaves Cotton Ltd</t>
  </si>
  <si>
    <t>GREAVESCOT</t>
  </si>
  <si>
    <t>Patel Engineering Ltd</t>
  </si>
  <si>
    <t>PATELENG</t>
  </si>
  <si>
    <t>Paras Defence and Space Technologies Ltd</t>
  </si>
  <si>
    <t>PARAS</t>
  </si>
  <si>
    <t>Gateway Distriparks Ltd</t>
  </si>
  <si>
    <t>GATEWAY</t>
  </si>
  <si>
    <t>Bhagiradha Chemicals and Industries Ltd</t>
  </si>
  <si>
    <t>BHAGCHEM</t>
  </si>
  <si>
    <t>Aarti Drugs Ltd</t>
  </si>
  <si>
    <t>AARTIDRUGS</t>
  </si>
  <si>
    <t>Bajaj Hindusthan Sugar Ltd</t>
  </si>
  <si>
    <t>BAJAJHIND</t>
  </si>
  <si>
    <t>Uflex Ltd</t>
  </si>
  <si>
    <t>UFLEX</t>
  </si>
  <si>
    <t>Medi Assist Healthcare Services Ltd</t>
  </si>
  <si>
    <t>MEDIASSIST</t>
  </si>
  <si>
    <t>Avantel Ltd</t>
  </si>
  <si>
    <t>AVANTEL</t>
  </si>
  <si>
    <t>Morepen Laboratories Ltd</t>
  </si>
  <si>
    <t>MOREPENLAB</t>
  </si>
  <si>
    <t>Jamna Auto Industries Ltd</t>
  </si>
  <si>
    <t>JAMNAAUTO</t>
  </si>
  <si>
    <t>Gufic Biosciences Ltd</t>
  </si>
  <si>
    <t>GUFICBIO</t>
  </si>
  <si>
    <t>Samhi Hotels Ltd</t>
  </si>
  <si>
    <t>SAMHI</t>
  </si>
  <si>
    <t>Shrem InvIT</t>
  </si>
  <si>
    <t>SHREMINVIT</t>
  </si>
  <si>
    <t>Greenply Industries Ltd</t>
  </si>
  <si>
    <t>GREENPLY</t>
  </si>
  <si>
    <t>Subros Ltd</t>
  </si>
  <si>
    <t>SUBROS</t>
  </si>
  <si>
    <t>Jayaswal Neco Industries Ltd</t>
  </si>
  <si>
    <t>JAYNECOIND</t>
  </si>
  <si>
    <t>Marsons Ltd</t>
  </si>
  <si>
    <t>MARSONS</t>
  </si>
  <si>
    <t>Ajmera Realty &amp; Infra India Ltd</t>
  </si>
  <si>
    <t>AJMERA</t>
  </si>
  <si>
    <t>Utkarsh Small Finance Bank Ltd</t>
  </si>
  <si>
    <t>UTKARSHBNK</t>
  </si>
  <si>
    <t>Systematix Corporate Services Ltd</t>
  </si>
  <si>
    <t>SYSTMTXC</t>
  </si>
  <si>
    <t>Indraprastha Medical Corporation Ltd</t>
  </si>
  <si>
    <t>INDRAMEDCO</t>
  </si>
  <si>
    <t>LG Balakrishnan &amp; Bros Ltd</t>
  </si>
  <si>
    <t>LGBBROSLTD</t>
  </si>
  <si>
    <t>Servotech Power Systems Ltd</t>
  </si>
  <si>
    <t>SERVOTECH</t>
  </si>
  <si>
    <t>Polyplex Corp Ltd</t>
  </si>
  <si>
    <t>POLYPLEX</t>
  </si>
  <si>
    <t>K.P. Energy Ltd</t>
  </si>
  <si>
    <t>KPEL</t>
  </si>
  <si>
    <t>Imagicaaworld Entertainment Ltd</t>
  </si>
  <si>
    <t>IMAGICAA</t>
  </si>
  <si>
    <t>Shanthi Gears Ltd</t>
  </si>
  <si>
    <t>SHANTIGEAR</t>
  </si>
  <si>
    <t>VST Tillers Tractors Ltd</t>
  </si>
  <si>
    <t>VSTTILLERS</t>
  </si>
  <si>
    <t>Fiem Industries Ltd</t>
  </si>
  <si>
    <t>FIEMIND</t>
  </si>
  <si>
    <t>Jindal Poly Films Ltd</t>
  </si>
  <si>
    <t>JINDALPOLY</t>
  </si>
  <si>
    <t>Fineotex Chemical Ltd</t>
  </si>
  <si>
    <t>FCL</t>
  </si>
  <si>
    <t>S H Kelkar and Company Ltd</t>
  </si>
  <si>
    <t>SHK</t>
  </si>
  <si>
    <t>Ramky Infrastructure Ltd</t>
  </si>
  <si>
    <t>RAMKY</t>
  </si>
  <si>
    <t>JTL Industries Ltd</t>
  </si>
  <si>
    <t>JTLIND</t>
  </si>
  <si>
    <t>Balmer Lawrie and Company Ltd</t>
  </si>
  <si>
    <t>BALMLAWRIE</t>
  </si>
  <si>
    <t>Raghav Productivity Enhancers Ltd</t>
  </si>
  <si>
    <t>RPEL</t>
  </si>
  <si>
    <t>Nirlon Ltd</t>
  </si>
  <si>
    <t>NIRLON</t>
  </si>
  <si>
    <t>DCB Bank Ltd</t>
  </si>
  <si>
    <t>DCBBANK</t>
  </si>
  <si>
    <t>Kewal Kiran Clothing Ltd</t>
  </si>
  <si>
    <t>KKCL</t>
  </si>
  <si>
    <t>Dishman Carbogen Amcis Ltd</t>
  </si>
  <si>
    <t>DCAL</t>
  </si>
  <si>
    <t>IRB InvIT Fund</t>
  </si>
  <si>
    <t>IRBINVIT</t>
  </si>
  <si>
    <t>Motilal Oswal NASDAQ 100 ETF</t>
  </si>
  <si>
    <t>MON100</t>
  </si>
  <si>
    <t>West Coast Paper Mills Ltd</t>
  </si>
  <si>
    <t>WSTCSTPAPR</t>
  </si>
  <si>
    <t>SJS Enterprises Ltd</t>
  </si>
  <si>
    <t>SJS</t>
  </si>
  <si>
    <t>India Glycols Ltd</t>
  </si>
  <si>
    <t>INDIAGLYCO</t>
  </si>
  <si>
    <t>TCNS Clothing Co Ltd</t>
  </si>
  <si>
    <t>TCNSBRANDS</t>
  </si>
  <si>
    <t>Northern ARC Capital Ltd</t>
  </si>
  <si>
    <t>NORTHARC</t>
  </si>
  <si>
    <t>Swaraj Engines Ltd</t>
  </si>
  <si>
    <t>SWARAJENG</t>
  </si>
  <si>
    <t>Prime Focus Ltd</t>
  </si>
  <si>
    <t>PFOCUS</t>
  </si>
  <si>
    <t>Animation</t>
  </si>
  <si>
    <t>Jash Engineering Ltd</t>
  </si>
  <si>
    <t>JASH</t>
  </si>
  <si>
    <t>Epack Durable Ltd</t>
  </si>
  <si>
    <t>EPACK</t>
  </si>
  <si>
    <t>Eraaya Lifespaces Ltd</t>
  </si>
  <si>
    <t>ERAAYA</t>
  </si>
  <si>
    <t>BF Utilities Ltd</t>
  </si>
  <si>
    <t>BFUTILITIE</t>
  </si>
  <si>
    <t>Sunflag Iron and Steel Co Ltd</t>
  </si>
  <si>
    <t>SUNFLAG</t>
  </si>
  <si>
    <t>Vishnu Prakash R Punglia Ltd</t>
  </si>
  <si>
    <t>VPRPL</t>
  </si>
  <si>
    <t>DCX Systems Ltd</t>
  </si>
  <si>
    <t>DCXINDIA</t>
  </si>
  <si>
    <t>RPSG Ventures Ltd</t>
  </si>
  <si>
    <t>RPSGVENT</t>
  </si>
  <si>
    <t>D P Abhushan Ltd</t>
  </si>
  <si>
    <t>DPABHUSHAN</t>
  </si>
  <si>
    <t>ADF Foods Ltd</t>
  </si>
  <si>
    <t>ADFFOODS</t>
  </si>
  <si>
    <t>Gujarat Themis Biosyn Ltd</t>
  </si>
  <si>
    <t>GUJTHEM</t>
  </si>
  <si>
    <t>La Opala R G Ltd</t>
  </si>
  <si>
    <t>LAOPALA</t>
  </si>
  <si>
    <t>Sindhu Trade Links Ltd</t>
  </si>
  <si>
    <t>SINDHUTRAD</t>
  </si>
  <si>
    <t>Hubtown Ltd</t>
  </si>
  <si>
    <t>HUBTOWN</t>
  </si>
  <si>
    <t>Siyaram Silk Mills Ltd</t>
  </si>
  <si>
    <t>SIYSIL</t>
  </si>
  <si>
    <t>Thirumalai Chemicals Ltd</t>
  </si>
  <si>
    <t>TIRUMALCHM</t>
  </si>
  <si>
    <t>Fedbank Financial Services Ltd</t>
  </si>
  <si>
    <t>FEDFINA</t>
  </si>
  <si>
    <t>MPS Ltd</t>
  </si>
  <si>
    <t>MPSLTD</t>
  </si>
  <si>
    <t>Kingfa Science and Technology (India) Ltd</t>
  </si>
  <si>
    <t>KINGFA</t>
  </si>
  <si>
    <t>Lumax AutoTechnologies Ltd</t>
  </si>
  <si>
    <t>LUMAXTECH</t>
  </si>
  <si>
    <t>Genesys International Corporation Ltd</t>
  </si>
  <si>
    <t>GENESYS</t>
  </si>
  <si>
    <t>Summit Securities Ltd</t>
  </si>
  <si>
    <t>SUMMITSEC</t>
  </si>
  <si>
    <t>SEPC Ltd</t>
  </si>
  <si>
    <t>SEPC</t>
  </si>
  <si>
    <t>Kalyani Steels Ltd</t>
  </si>
  <si>
    <t>KSL</t>
  </si>
  <si>
    <t>HPL Electric &amp; Power Ltd</t>
  </si>
  <si>
    <t>HPL</t>
  </si>
  <si>
    <t>Dalmia Bharat Sugar and Industries Ltd</t>
  </si>
  <si>
    <t>DALMIASUG</t>
  </si>
  <si>
    <t>IndoStar Capital Finance Ltd</t>
  </si>
  <si>
    <t>INDOSTAR</t>
  </si>
  <si>
    <t>Hi-Tech Pipes Ltd</t>
  </si>
  <si>
    <t>HITECH</t>
  </si>
  <si>
    <t>KDDL Ltd</t>
  </si>
  <si>
    <t>KDDL</t>
  </si>
  <si>
    <t>PIX Transmissions Ltd</t>
  </si>
  <si>
    <t>PIXTRANS</t>
  </si>
  <si>
    <t>Capacite Infraprojects Ltd</t>
  </si>
  <si>
    <t>CAPACITE</t>
  </si>
  <si>
    <t>Venus Pipes and Tubes Ltd</t>
  </si>
  <si>
    <t>VENUSPIPES</t>
  </si>
  <si>
    <t>Fischer Medical Ventures Ltd</t>
  </si>
  <si>
    <t>FISCHER</t>
  </si>
  <si>
    <t>Sula Vineyards Ltd</t>
  </si>
  <si>
    <t>SULA</t>
  </si>
  <si>
    <t>Goldiam International Ltd</t>
  </si>
  <si>
    <t>GOLDIAM</t>
  </si>
  <si>
    <t>Savita Oil Technologies Ltd</t>
  </si>
  <si>
    <t>SOTL</t>
  </si>
  <si>
    <t>Sasken Technologies Ltd</t>
  </si>
  <si>
    <t>SASKEN</t>
  </si>
  <si>
    <t>RPG Life Sciences Limited</t>
  </si>
  <si>
    <t>RPGLIFE</t>
  </si>
  <si>
    <t>Geojit Financial Services Ltd</t>
  </si>
  <si>
    <t>GEOJITFSL</t>
  </si>
  <si>
    <t>Oriental Hotels Ltd</t>
  </si>
  <si>
    <t>ORIENTHOT</t>
  </si>
  <si>
    <t>Apeejay Surrendra Park Hotels Ltd</t>
  </si>
  <si>
    <t>PARKHOTELS</t>
  </si>
  <si>
    <t>Alembic Ltd</t>
  </si>
  <si>
    <t>ALEMBICLTD</t>
  </si>
  <si>
    <t>JNK India Ltd</t>
  </si>
  <si>
    <t>JNKINDIA</t>
  </si>
  <si>
    <t>Hathway Cable and Datacom Ltd</t>
  </si>
  <si>
    <t>HATHWAY</t>
  </si>
  <si>
    <t>Cable &amp; D2H</t>
  </si>
  <si>
    <t>Datamatics Global Services Ltd</t>
  </si>
  <si>
    <t>DATAMATICS</t>
  </si>
  <si>
    <t>Kiri Industries Ltd</t>
  </si>
  <si>
    <t>KIRIINDUS</t>
  </si>
  <si>
    <t>Deep Industries Ltd</t>
  </si>
  <si>
    <t>DEEPINDS</t>
  </si>
  <si>
    <t>Oil &amp; Gas - Equipment &amp; Services</t>
  </si>
  <si>
    <t>Exicom Tele-Systems Ltd</t>
  </si>
  <si>
    <t>EXICOM</t>
  </si>
  <si>
    <t>Steel Strips Wheels Ltd</t>
  </si>
  <si>
    <t>SSWL</t>
  </si>
  <si>
    <t>Shivalik Bimetal Controls Ltd</t>
  </si>
  <si>
    <t>SBCL</t>
  </si>
  <si>
    <t>Krsnaa Diagnostics Ltd</t>
  </si>
  <si>
    <t>KRSNAA</t>
  </si>
  <si>
    <t>Quick Heal Technologies Ltd</t>
  </si>
  <si>
    <t>QUICKHEAL</t>
  </si>
  <si>
    <t>Marine Electricals (India) Ltd</t>
  </si>
  <si>
    <t>MARINE</t>
  </si>
  <si>
    <t>Monarch Networth Capital Ltd</t>
  </si>
  <si>
    <t>MONARCH</t>
  </si>
  <si>
    <t>TCI Express Ltd</t>
  </si>
  <si>
    <t>TCIEXP</t>
  </si>
  <si>
    <t>Max Ventures and Industries Ltd</t>
  </si>
  <si>
    <t>MAXVIL</t>
  </si>
  <si>
    <t>Wendt (India) Limited</t>
  </si>
  <si>
    <t>WENDT</t>
  </si>
  <si>
    <t>Blue Cloud Softech Solutions Ltd</t>
  </si>
  <si>
    <t>BLUECLOUDS</t>
  </si>
  <si>
    <t>Precision Wires India Ltd</t>
  </si>
  <si>
    <t>PRECWIRE</t>
  </si>
  <si>
    <t>Goodluck India Ltd</t>
  </si>
  <si>
    <t>GOODLUCK</t>
  </si>
  <si>
    <t>Muthoot Microfin Ltd</t>
  </si>
  <si>
    <t>MUTHOOTMF</t>
  </si>
  <si>
    <t>Microfinancing</t>
  </si>
  <si>
    <t>Bhansali Engineering Polymers Ltd</t>
  </si>
  <si>
    <t>BEPL</t>
  </si>
  <si>
    <t>Sandhar Technologies Ltd</t>
  </si>
  <si>
    <t>SANDHAR</t>
  </si>
  <si>
    <t>Ashiana Housing Ltd</t>
  </si>
  <si>
    <t>ASHIANA</t>
  </si>
  <si>
    <t>KCP Ltd</t>
  </si>
  <si>
    <t>KCP</t>
  </si>
  <si>
    <t>Maithan Alloys Ltd</t>
  </si>
  <si>
    <t>MAITHANALL</t>
  </si>
  <si>
    <t>Honda India Power Products Ltd</t>
  </si>
  <si>
    <t>HONDAPOWER</t>
  </si>
  <si>
    <t>Suraj Estate Developers Ltd</t>
  </si>
  <si>
    <t>SURAJEST</t>
  </si>
  <si>
    <t>Real Estate Rental, Development &amp; Operations</t>
  </si>
  <si>
    <t>Shipping Corporation of India Land and Assets Ltd</t>
  </si>
  <si>
    <t>SCILAL</t>
  </si>
  <si>
    <t>Mahanagar Telephone Nigam Ltd</t>
  </si>
  <si>
    <t>MTNL</t>
  </si>
  <si>
    <t>Delta Corp Ltd</t>
  </si>
  <si>
    <t>DELTACORP</t>
  </si>
  <si>
    <t>Navneet Education Ltd</t>
  </si>
  <si>
    <t>NAVNETEDUL</t>
  </si>
  <si>
    <t>Marathon Nextgen Realty Ltd</t>
  </si>
  <si>
    <t>MARATHON</t>
  </si>
  <si>
    <t>Pokarna Ltd</t>
  </si>
  <si>
    <t>POKARNA</t>
  </si>
  <si>
    <t>Seamec Ltd</t>
  </si>
  <si>
    <t>SEAMECLTD</t>
  </si>
  <si>
    <t>Prakash Industries Ltd</t>
  </si>
  <si>
    <t>PRAKASH</t>
  </si>
  <si>
    <t>Gujarat Industries Power Company Ltd</t>
  </si>
  <si>
    <t>GIPCL</t>
  </si>
  <si>
    <t>Veedol Corporation Ltd</t>
  </si>
  <si>
    <t>VEEDOL</t>
  </si>
  <si>
    <t>Fino Payments Bank Ltd</t>
  </si>
  <si>
    <t>FINOPB</t>
  </si>
  <si>
    <t>Precision Camshafts Ltd</t>
  </si>
  <si>
    <t>PRECAM</t>
  </si>
  <si>
    <t>Hinduja Global Solutions Ltd</t>
  </si>
  <si>
    <t>HGS</t>
  </si>
  <si>
    <t>Ddev Plastiks Industries Ltd</t>
  </si>
  <si>
    <t>DDEVPLASTIK</t>
  </si>
  <si>
    <t>Indo Tech Transformers Ltd</t>
  </si>
  <si>
    <t>INDOTECH</t>
  </si>
  <si>
    <t>Flair Writing Industries Ltd</t>
  </si>
  <si>
    <t>FLAIR</t>
  </si>
  <si>
    <t>NIIT Ltd</t>
  </si>
  <si>
    <t>NIITLTD</t>
  </si>
  <si>
    <t>Dollar Industries Ltd</t>
  </si>
  <si>
    <t>DOLLAR</t>
  </si>
  <si>
    <t>KP Green Engineering Ltd</t>
  </si>
  <si>
    <t>KPGEL</t>
  </si>
  <si>
    <t>Heavy Electrical Equipment</t>
  </si>
  <si>
    <t>Indoco Remedies Ltd</t>
  </si>
  <si>
    <t>INDOCO</t>
  </si>
  <si>
    <t>Repco Home Finance Ltd</t>
  </si>
  <si>
    <t>REPCOHOME</t>
  </si>
  <si>
    <t>Shanti Educational Initiatives Ltd</t>
  </si>
  <si>
    <t>SEIL</t>
  </si>
  <si>
    <t>Bajaj Consumer Care Ltd</t>
  </si>
  <si>
    <t>BAJAJCON</t>
  </si>
  <si>
    <t>Gensol Engineering Ltd</t>
  </si>
  <si>
    <t>GENSOL</t>
  </si>
  <si>
    <t>Apollo Micro Systems Ltd</t>
  </si>
  <si>
    <t>APOLLO</t>
  </si>
  <si>
    <t>Kalyani Investment Company Ltd</t>
  </si>
  <si>
    <t>KICL</t>
  </si>
  <si>
    <t>Nucleus Software Exports Ltd</t>
  </si>
  <si>
    <t>NUCLEUS</t>
  </si>
  <si>
    <t>Bajel Projects Ltd</t>
  </si>
  <si>
    <t>BAJEL</t>
  </si>
  <si>
    <t>Electric Utilities</t>
  </si>
  <si>
    <t>DCW Ltd</t>
  </si>
  <si>
    <t>DCW</t>
  </si>
  <si>
    <t>Foseco India Ltd</t>
  </si>
  <si>
    <t>FOSECOIND</t>
  </si>
  <si>
    <t>Mahindra Logistics Ltd</t>
  </si>
  <si>
    <t>MAHLOG</t>
  </si>
  <si>
    <t>Motisons Jewellers Ltd</t>
  </si>
  <si>
    <t>MOTISONS</t>
  </si>
  <si>
    <t>Apparel &amp; Accessories Retailers</t>
  </si>
  <si>
    <t>TVS Srichakra Ltd</t>
  </si>
  <si>
    <t>TVSSRICHAK</t>
  </si>
  <si>
    <t>Nilkamal Ltd</t>
  </si>
  <si>
    <t>NILKAMAL</t>
  </si>
  <si>
    <t>Spectrum Electrical Industries Ltd</t>
  </si>
  <si>
    <t>SPECTRUM</t>
  </si>
  <si>
    <t>Saksoft Ltd</t>
  </si>
  <si>
    <t>SAKSOFT</t>
  </si>
  <si>
    <t>Tasty Bite Eatables Ltd</t>
  </si>
  <si>
    <t>TASTYBITE</t>
  </si>
  <si>
    <t>Eveready Industries India Ltd</t>
  </si>
  <si>
    <t>EVEREADY</t>
  </si>
  <si>
    <t>Salasar Techno Engineering Ltd</t>
  </si>
  <si>
    <t>SALASAR</t>
  </si>
  <si>
    <t>Kolte-Patil Developers Ltd</t>
  </si>
  <si>
    <t>KOLTEPATIL</t>
  </si>
  <si>
    <t>TCPL Packaging Ltd</t>
  </si>
  <si>
    <t>TCPLPACK</t>
  </si>
  <si>
    <t>Sagar Cements Ltd</t>
  </si>
  <si>
    <t>SAGCEM</t>
  </si>
  <si>
    <t>EFC (I) Ltd</t>
  </si>
  <si>
    <t>EFCIL</t>
  </si>
  <si>
    <t>Distributors</t>
  </si>
  <si>
    <t>NRB Bearings Ltd</t>
  </si>
  <si>
    <t>NRBBEARING</t>
  </si>
  <si>
    <t>Sanghvi Movers Ltd</t>
  </si>
  <si>
    <t>SANGHVIMOV</t>
  </si>
  <si>
    <t>Themis Medicare Ltd</t>
  </si>
  <si>
    <t>THEMISMED</t>
  </si>
  <si>
    <t>PTC India Financial Services Ltd</t>
  </si>
  <si>
    <t>PFS</t>
  </si>
  <si>
    <t>Updater Services Ltd</t>
  </si>
  <si>
    <t>UDS</t>
  </si>
  <si>
    <t>BF Investment Ltd</t>
  </si>
  <si>
    <t>BFINVEST</t>
  </si>
  <si>
    <t>Ge Power India Ltd</t>
  </si>
  <si>
    <t>GEPIL</t>
  </si>
  <si>
    <t>Somany Ceramics Ltd</t>
  </si>
  <si>
    <t>SOMANYCERA</t>
  </si>
  <si>
    <t>Ashapura Minechem Ltd</t>
  </si>
  <si>
    <t>ASHAPURMIN</t>
  </si>
  <si>
    <t>Xpro India Ltd</t>
  </si>
  <si>
    <t>XPROINDIA</t>
  </si>
  <si>
    <t>63 Moons Technologies Ltd</t>
  </si>
  <si>
    <t>63MOONS</t>
  </si>
  <si>
    <t>Polo Queen Industrial and Fintech Ltd</t>
  </si>
  <si>
    <t>PQIF</t>
  </si>
  <si>
    <t>Automotive Axles Ltd</t>
  </si>
  <si>
    <t>AUTOAXLES</t>
  </si>
  <si>
    <t>Ceinsys Tech Ltd</t>
  </si>
  <si>
    <t>CEINSYSTECH</t>
  </si>
  <si>
    <t>GTL Infrastructure Ltd</t>
  </si>
  <si>
    <t>GTLINFRA</t>
  </si>
  <si>
    <t>Pennar Industries Ltd</t>
  </si>
  <si>
    <t>PENIND</t>
  </si>
  <si>
    <t>Arkade Developers Ltd</t>
  </si>
  <si>
    <t>ARKADE</t>
  </si>
  <si>
    <t>SBI Gold ETF</t>
  </si>
  <si>
    <t>SETFGOLD</t>
  </si>
  <si>
    <t>Vadilal Industries Ltd</t>
  </si>
  <si>
    <t>VADILALIND</t>
  </si>
  <si>
    <t>Landmark Cars Ltd</t>
  </si>
  <si>
    <t>LANDMARK</t>
  </si>
  <si>
    <t>Spandana Sphoorty Financial Ltd</t>
  </si>
  <si>
    <t>SPANDANA</t>
  </si>
  <si>
    <t>SG Finserve Ltd</t>
  </si>
  <si>
    <t>SGFIN</t>
  </si>
  <si>
    <t>DISA India Ltd</t>
  </si>
  <si>
    <t>DISAQ</t>
  </si>
  <si>
    <t>Novartis India Ltd</t>
  </si>
  <si>
    <t>NOVARTIND</t>
  </si>
  <si>
    <t>HLE Glascoat Ltd</t>
  </si>
  <si>
    <t>HLEGLAS</t>
  </si>
  <si>
    <t>Vishnu Chemicals Ltd</t>
  </si>
  <si>
    <t>VISHNU</t>
  </si>
  <si>
    <t>Stove Kraft Ltd</t>
  </si>
  <si>
    <t>STOVEKRAFT</t>
  </si>
  <si>
    <t>Ram Ratna Wires Ltd</t>
  </si>
  <si>
    <t>RAMRAT</t>
  </si>
  <si>
    <t>Panacea Biotec Ltd</t>
  </si>
  <si>
    <t>PANACEABIO</t>
  </si>
  <si>
    <t>Rane Holdings Ltd</t>
  </si>
  <si>
    <t>RANEHOLDIN</t>
  </si>
  <si>
    <t>Nippon India ETF Nifty 1D Rate Liquid BeES</t>
  </si>
  <si>
    <t>LIQUIDBEES</t>
  </si>
  <si>
    <t>Suven Life Sciences Ltd</t>
  </si>
  <si>
    <t>SUVEN</t>
  </si>
  <si>
    <t>Vakrangee Limited</t>
  </si>
  <si>
    <t>VAKRANGEE</t>
  </si>
  <si>
    <t>Jyoti Structures Ltd</t>
  </si>
  <si>
    <t>JYOTISTRUC</t>
  </si>
  <si>
    <t>Mayur Uniquoters Ltd</t>
  </si>
  <si>
    <t>MAYURUNIQ</t>
  </si>
  <si>
    <t>Kesar India Ltd</t>
  </si>
  <si>
    <t>KESAR</t>
  </si>
  <si>
    <t>Real Estate Development</t>
  </si>
  <si>
    <t>Rashi Peripherals Ltd</t>
  </si>
  <si>
    <t>RPTECH</t>
  </si>
  <si>
    <t>Rajratan Global Wire Ltd</t>
  </si>
  <si>
    <t>RAJRATAN</t>
  </si>
  <si>
    <t>Hindustan Oil Exploration Company Ltd</t>
  </si>
  <si>
    <t>HINDOILEXP</t>
  </si>
  <si>
    <t>Hindware Home Innovation Ltd</t>
  </si>
  <si>
    <t>HINDWAREAP</t>
  </si>
  <si>
    <t>Dredging Corporation of India Ltd</t>
  </si>
  <si>
    <t>DREDGECORP</t>
  </si>
  <si>
    <t>Dredging</t>
  </si>
  <si>
    <t>Parag Milk Foods Ltd</t>
  </si>
  <si>
    <t>PARAGMILK</t>
  </si>
  <si>
    <t>Ramco Industries Ltd</t>
  </si>
  <si>
    <t>RAMCOIND</t>
  </si>
  <si>
    <t>Prataap Snacks Ltd</t>
  </si>
  <si>
    <t>DIAMONDYD</t>
  </si>
  <si>
    <t>PSP Projects Ltd</t>
  </si>
  <si>
    <t>PSPPROJECT</t>
  </si>
  <si>
    <t>ideaForge Technology Ltd</t>
  </si>
  <si>
    <t>IDEAFORGE</t>
  </si>
  <si>
    <t>Everest Kanto Cylinder Ltd</t>
  </si>
  <si>
    <t>EKC</t>
  </si>
  <si>
    <t>Interarch Building Products Ltd</t>
  </si>
  <si>
    <t>INTERARCH</t>
  </si>
  <si>
    <t>Building Products - Prefab Structures</t>
  </si>
  <si>
    <t>Meghmani Organics Ltd</t>
  </si>
  <si>
    <t>MOL</t>
  </si>
  <si>
    <t>Baazar Style Retail Ltd</t>
  </si>
  <si>
    <t>STYLEBAAZA</t>
  </si>
  <si>
    <t>Globus Spirits Ltd</t>
  </si>
  <si>
    <t>GLOBUSSPR</t>
  </si>
  <si>
    <t>Confidence Petroleum India Ltd</t>
  </si>
  <si>
    <t>CONFIPET</t>
  </si>
  <si>
    <t>Sterling Tools Ltd</t>
  </si>
  <si>
    <t>STERTOOLS</t>
  </si>
  <si>
    <t>Aeroflex Industries Ltd</t>
  </si>
  <si>
    <t>AEROFLEX</t>
  </si>
  <si>
    <t>Sai Silks (Kalamandir) Ltd</t>
  </si>
  <si>
    <t>KALAMANDIR</t>
  </si>
  <si>
    <t>Igarashi Motors India Ltd</t>
  </si>
  <si>
    <t>IGARASHI</t>
  </si>
  <si>
    <t>SML Isuzu Ltd</t>
  </si>
  <si>
    <t>SMLISUZU</t>
  </si>
  <si>
    <t>Stanley Lifestyles Ltd</t>
  </si>
  <si>
    <t>STANLEY</t>
  </si>
  <si>
    <t>Venky's (India) Ltd</t>
  </si>
  <si>
    <t>VENKEYS</t>
  </si>
  <si>
    <t>NIBE Ltd</t>
  </si>
  <si>
    <t>NIBE</t>
  </si>
  <si>
    <t>Shalby Ltd</t>
  </si>
  <si>
    <t>SHALBY</t>
  </si>
  <si>
    <t>Vidhi Specialty Food Ingredients Ltd</t>
  </si>
  <si>
    <t>VIDHIING</t>
  </si>
  <si>
    <t>Unitech Ltd</t>
  </si>
  <si>
    <t>UNITECH</t>
  </si>
  <si>
    <t>Platinum Industries Ltd</t>
  </si>
  <si>
    <t>PLATIND</t>
  </si>
  <si>
    <t>Goodyear India Ltd</t>
  </si>
  <si>
    <t>GOODYEAR</t>
  </si>
  <si>
    <t>RIR Power Electronics Ltd</t>
  </si>
  <si>
    <t>RIR</t>
  </si>
  <si>
    <t>Mangalam Cement Ltd</t>
  </si>
  <si>
    <t>MANGLMCEM</t>
  </si>
  <si>
    <t>Dr Agarwal's Eye Hospital Ltd</t>
  </si>
  <si>
    <t>DRAGARWQ</t>
  </si>
  <si>
    <t>Veritas (India) Ltd</t>
  </si>
  <si>
    <t>VERITAS</t>
  </si>
  <si>
    <t>Vindhya Telelinks Ltd</t>
  </si>
  <si>
    <t>VINDHYATEL</t>
  </si>
  <si>
    <t>Kilburn Engineering Ltd</t>
  </si>
  <si>
    <t>KLBRENG-B</t>
  </si>
  <si>
    <t>EIH Associated Hotels Ltd</t>
  </si>
  <si>
    <t>EIHAHOTELS</t>
  </si>
  <si>
    <t>Dynamic Cables Ltd</t>
  </si>
  <si>
    <t>DYCL</t>
  </si>
  <si>
    <t>Premier Explosives Ltd</t>
  </si>
  <si>
    <t>PREMEXPLN</t>
  </si>
  <si>
    <t>John Cockerill India Ltd</t>
  </si>
  <si>
    <t>COCKERILL</t>
  </si>
  <si>
    <t>Industrial Machinery &amp; Supplies &amp; Components</t>
  </si>
  <si>
    <t>Jindal Drilling and Industries Ltd</t>
  </si>
  <si>
    <t>JINDRILL</t>
  </si>
  <si>
    <t>Mold-Tek Packaging Ltd</t>
  </si>
  <si>
    <t>MOLDTKPAC</t>
  </si>
  <si>
    <t>Thejo Engineering Ltd</t>
  </si>
  <si>
    <t>THEJO</t>
  </si>
  <si>
    <t>Hester Biosciences Ltd</t>
  </si>
  <si>
    <t>HESTERBIO</t>
  </si>
  <si>
    <t>Ravindra Energy Ltd</t>
  </si>
  <si>
    <t>RELTD</t>
  </si>
  <si>
    <t>Nelco Ltd</t>
  </si>
  <si>
    <t>NELCO</t>
  </si>
  <si>
    <t>Tinna Rubber and Infrastructure Ltd</t>
  </si>
  <si>
    <t>TINNARUBR</t>
  </si>
  <si>
    <t>SMS Pharmaceuticals Ltd</t>
  </si>
  <si>
    <t>SMSPHARMA</t>
  </si>
  <si>
    <t>Timex Group India Ltd</t>
  </si>
  <si>
    <t>TIMEX</t>
  </si>
  <si>
    <t>Cupid Ltd</t>
  </si>
  <si>
    <t>CUPID</t>
  </si>
  <si>
    <t>Accelya Solutions India Ltd</t>
  </si>
  <si>
    <t>ACCELYA</t>
  </si>
  <si>
    <t>Nitin Spinners Ltd</t>
  </si>
  <si>
    <t>NITINSPIN</t>
  </si>
  <si>
    <t>MM Forgings Ltd</t>
  </si>
  <si>
    <t>MMFL</t>
  </si>
  <si>
    <t>Dreamfolks Services Ltd</t>
  </si>
  <si>
    <t>DREAMFOLKS</t>
  </si>
  <si>
    <t>Knowledge Marine &amp; Engineering Works Ltd</t>
  </si>
  <si>
    <t>KMEW</t>
  </si>
  <si>
    <t>Vantage Knowledge Academy Ltd</t>
  </si>
  <si>
    <t>VKAL</t>
  </si>
  <si>
    <t>Federal-Mogul Goetze (India) Ltd</t>
  </si>
  <si>
    <t>FMGOETZE</t>
  </si>
  <si>
    <t>Dolat Algotech Ltd</t>
  </si>
  <si>
    <t>DOLATALGO</t>
  </si>
  <si>
    <t>Pondy Oxides and Chemicals Ltd</t>
  </si>
  <si>
    <t>POCL</t>
  </si>
  <si>
    <t>Welspun Specialty Solutions Ltd</t>
  </si>
  <si>
    <t>WELSPLSOL</t>
  </si>
  <si>
    <t>Saraswati Commercial (India) Ltd</t>
  </si>
  <si>
    <t>ZSARACOM</t>
  </si>
  <si>
    <t>Owais Metal and Mineral Processing Ltd</t>
  </si>
  <si>
    <t>OWAIS</t>
  </si>
  <si>
    <t>ICICI Prudential Nifty 50 ETF</t>
  </si>
  <si>
    <t>NIFTYIETF</t>
  </si>
  <si>
    <t>HMA Agro Industries Ltd</t>
  </si>
  <si>
    <t>HMAAGRO</t>
  </si>
  <si>
    <t>Vardhman Special Steels Ltd</t>
  </si>
  <si>
    <t>VSSL</t>
  </si>
  <si>
    <t>Apollo Pipes Ltd</t>
  </si>
  <si>
    <t>APOLLOPIPE</t>
  </si>
  <si>
    <t>Agro Tech Foods Ltd</t>
  </si>
  <si>
    <t>ATFL</t>
  </si>
  <si>
    <t>Carysil Ltd</t>
  </si>
  <si>
    <t>CARYSIL</t>
  </si>
  <si>
    <t>Insecticides (India) Ltd</t>
  </si>
  <si>
    <t>INSECTICID</t>
  </si>
  <si>
    <t>Ugro Capital Ltd</t>
  </si>
  <si>
    <t>UGROCAP</t>
  </si>
  <si>
    <t>Indian Hume Pipe Company Ltd</t>
  </si>
  <si>
    <t>INDIANHUME</t>
  </si>
  <si>
    <t>Windlas Biotech Ltd</t>
  </si>
  <si>
    <t>WINDLAS</t>
  </si>
  <si>
    <t>Windsor Machines Ltd</t>
  </si>
  <si>
    <t>WINDMACHIN</t>
  </si>
  <si>
    <t>Media Matrix Worldwide Ltd</t>
  </si>
  <si>
    <t>MMWL</t>
  </si>
  <si>
    <t>Lumax Industries Ltd</t>
  </si>
  <si>
    <t>LUMAXIND</t>
  </si>
  <si>
    <t>TAJ GVK Hotels and Resorts Ltd</t>
  </si>
  <si>
    <t>TAJGVK</t>
  </si>
  <si>
    <t>S.P.Apparels Ltd</t>
  </si>
  <si>
    <t>SPAL</t>
  </si>
  <si>
    <t>DEN Networks Ltd</t>
  </si>
  <si>
    <t>DEN</t>
  </si>
  <si>
    <t>Universal Cables Ltd</t>
  </si>
  <si>
    <t>UNIVCABLES</t>
  </si>
  <si>
    <t>Dolphin Offshore Enterprises (India) Ltd</t>
  </si>
  <si>
    <t>DOLPHIN</t>
  </si>
  <si>
    <t>Himatsingka Seide Ltd</t>
  </si>
  <si>
    <t>HIMATSEIDE</t>
  </si>
  <si>
    <t>Tanfac Industries Ltd</t>
  </si>
  <si>
    <t>TANFACIND</t>
  </si>
  <si>
    <t>Beta Drugs Ltd</t>
  </si>
  <si>
    <t>BETA</t>
  </si>
  <si>
    <t>India Pesticides Ltd</t>
  </si>
  <si>
    <t>IPL</t>
  </si>
  <si>
    <t>Paramount Communications Ltd</t>
  </si>
  <si>
    <t>PARACABLES</t>
  </si>
  <si>
    <t>JISLDVREQS</t>
  </si>
  <si>
    <t>Expleo Solutions Ltd</t>
  </si>
  <si>
    <t>EXPLEOSOL</t>
  </si>
  <si>
    <t>Pnb Gilts Ltd</t>
  </si>
  <si>
    <t>PNBGILTS</t>
  </si>
  <si>
    <t>IOL Chemicals and Pharmaceuticals Ltd</t>
  </si>
  <si>
    <t>IOLCP</t>
  </si>
  <si>
    <t>Tarsons Products Ltd</t>
  </si>
  <si>
    <t>TARSONS</t>
  </si>
  <si>
    <t>TTK Healthcare Ltd</t>
  </si>
  <si>
    <t>TTKHLTCARE</t>
  </si>
  <si>
    <t>Panama Petrochem Ltd</t>
  </si>
  <si>
    <t>PANAMAPET</t>
  </si>
  <si>
    <t>Astec Lifesciences Ltd</t>
  </si>
  <si>
    <t>ASTEC</t>
  </si>
  <si>
    <t>Amrutanjan Health Care Ltd</t>
  </si>
  <si>
    <t>AMRUTANJAN</t>
  </si>
  <si>
    <t>Sanstar Ltd</t>
  </si>
  <si>
    <t>SANSTAR</t>
  </si>
  <si>
    <t>Alpex Solar Ltd</t>
  </si>
  <si>
    <t>ALPEXSOLAR</t>
  </si>
  <si>
    <t>Camlin Fine Sciences Ltd</t>
  </si>
  <si>
    <t>CAMLINFINE</t>
  </si>
  <si>
    <t>Rupa &amp; Company Ltd</t>
  </si>
  <si>
    <t>RUPA</t>
  </si>
  <si>
    <t>Gandhar Oil Refinery (INDIA) Ltd</t>
  </si>
  <si>
    <t>GANDHAR</t>
  </si>
  <si>
    <t>MIC Electronics Ltd</t>
  </si>
  <si>
    <t>MICEL</t>
  </si>
  <si>
    <t>Huhtamaki India Ltd</t>
  </si>
  <si>
    <t>HUHTAMAKI</t>
  </si>
  <si>
    <t>ESAF Small Finance Bank Limited</t>
  </si>
  <si>
    <t>ESAFSFB</t>
  </si>
  <si>
    <t>Sanghi Industries Ltd</t>
  </si>
  <si>
    <t>SANGHIIND</t>
  </si>
  <si>
    <t>Ador Welding Ltd</t>
  </si>
  <si>
    <t>ADORWELD</t>
  </si>
  <si>
    <t>ECOS (India) Mobility &amp; Hospitality Ltd</t>
  </si>
  <si>
    <t>ECOSMOBLTY</t>
  </si>
  <si>
    <t>Som Distilleries and Breweries Ltd</t>
  </si>
  <si>
    <t>SDBL</t>
  </si>
  <si>
    <t>Hind Rectifiers Ltd</t>
  </si>
  <si>
    <t>HIRECT</t>
  </si>
  <si>
    <t>Navkar Corporation Ltd</t>
  </si>
  <si>
    <t>NAVKARCORP</t>
  </si>
  <si>
    <t>Cosmo First Ltd</t>
  </si>
  <si>
    <t>COSMOFIRST</t>
  </si>
  <si>
    <t>Orient Green Power Company Ltd</t>
  </si>
  <si>
    <t>GREENPOWER</t>
  </si>
  <si>
    <t>Vimta Labs Ltd</t>
  </si>
  <si>
    <t>VIMTALABS</t>
  </si>
  <si>
    <t>Kotak Gold Etf</t>
  </si>
  <si>
    <t>GOLD1</t>
  </si>
  <si>
    <t>Divgi TorqTransfer Systems Ltd</t>
  </si>
  <si>
    <t>DIVGIITTS</t>
  </si>
  <si>
    <t>IKIO Lighting Ltd</t>
  </si>
  <si>
    <t>IKIO</t>
  </si>
  <si>
    <t>DEE Development Engineers Ltd</t>
  </si>
  <si>
    <t>DEEDEV</t>
  </si>
  <si>
    <t>Tatva Chintan Pharma Chem Ltd</t>
  </si>
  <si>
    <t>TATVA</t>
  </si>
  <si>
    <t>Dish TV India Ltd</t>
  </si>
  <si>
    <t>DISHTV</t>
  </si>
  <si>
    <t>Barbeque-Nation Hospitality Ltd</t>
  </si>
  <si>
    <t>BARBEQUE</t>
  </si>
  <si>
    <t>D Link (India) Limited</t>
  </si>
  <si>
    <t>DLINKINDIA</t>
  </si>
  <si>
    <t>AGI Infra Ltd</t>
  </si>
  <si>
    <t>AGIIL</t>
  </si>
  <si>
    <t>Madhya Bharat Agro Products Ltd</t>
  </si>
  <si>
    <t>MBAPL</t>
  </si>
  <si>
    <t>Mukand Ltd</t>
  </si>
  <si>
    <t>MUKANDLTD</t>
  </si>
  <si>
    <t>Elpro International Ltd</t>
  </si>
  <si>
    <t>ELPROINTL</t>
  </si>
  <si>
    <t>Man Industries (India) Ltd</t>
  </si>
  <si>
    <t>MANINDS</t>
  </si>
  <si>
    <t>Yasho Industries Ltd</t>
  </si>
  <si>
    <t>YASHO</t>
  </si>
  <si>
    <t>JITF Infralogistics Ltd</t>
  </si>
  <si>
    <t>JITFINFRA</t>
  </si>
  <si>
    <t>Centum Electronics Ltd</t>
  </si>
  <si>
    <t>CENTUM</t>
  </si>
  <si>
    <t>Andhra Paper Ltd</t>
  </si>
  <si>
    <t>ANDHRAPAP</t>
  </si>
  <si>
    <t>Andrew Yule &amp; Co Ltd</t>
  </si>
  <si>
    <t>ANDREWYU</t>
  </si>
  <si>
    <t>Mufin Green Finance Ltd</t>
  </si>
  <si>
    <t>MUFIN</t>
  </si>
  <si>
    <t>Suyog Telematics Ltd</t>
  </si>
  <si>
    <t>SUYOG</t>
  </si>
  <si>
    <t>HDFC Gold Exchange Traded Fund</t>
  </si>
  <si>
    <t>HDFCGOLD</t>
  </si>
  <si>
    <t>ICICI Prudential Gold ETF</t>
  </si>
  <si>
    <t>GOLDIETF</t>
  </si>
  <si>
    <t>Cantabil Retail India Ltd</t>
  </si>
  <si>
    <t>CANTABIL</t>
  </si>
  <si>
    <t>Nippon India ETF Nifty Next 50 Junior BeES</t>
  </si>
  <si>
    <t>JUNIORBEES</t>
  </si>
  <si>
    <t>Seshasayee Paper and Boards Ltd</t>
  </si>
  <si>
    <t>SESHAPAPER</t>
  </si>
  <si>
    <t>Rama Steel Tubes Ltd</t>
  </si>
  <si>
    <t>RAMASTEEL</t>
  </si>
  <si>
    <t>Deccan Gold Mines Ltd</t>
  </si>
  <si>
    <t>DECNGOLD</t>
  </si>
  <si>
    <t>Apcotex Industries Ltd</t>
  </si>
  <si>
    <t>APCOTEXIND</t>
  </si>
  <si>
    <t>HIL Ltd</t>
  </si>
  <si>
    <t>HIL</t>
  </si>
  <si>
    <t>Heranba Industries Ltd</t>
  </si>
  <si>
    <t>HERANBA</t>
  </si>
  <si>
    <t>Excel Industries Ltd</t>
  </si>
  <si>
    <t>EXCELINDUS</t>
  </si>
  <si>
    <t>Suratwwala Business Group Ltd</t>
  </si>
  <si>
    <t>SBGLP</t>
  </si>
  <si>
    <t>Abans Holdings Ltd</t>
  </si>
  <si>
    <t>AHL</t>
  </si>
  <si>
    <t>TIL Ltd</t>
  </si>
  <si>
    <t>TIL</t>
  </si>
  <si>
    <t>Trident Techlabs Ltd</t>
  </si>
  <si>
    <t>TECHLABS</t>
  </si>
  <si>
    <t>BLS E-Services Ltd</t>
  </si>
  <si>
    <t>BLSE</t>
  </si>
  <si>
    <t>Salzer Electronics Ltd</t>
  </si>
  <si>
    <t>SALZERELEC</t>
  </si>
  <si>
    <t>Kody Technolab Ltd</t>
  </si>
  <si>
    <t>KODYTECH</t>
  </si>
  <si>
    <t>Mercury Ev-Tech Ltd</t>
  </si>
  <si>
    <t>MERCURYEV</t>
  </si>
  <si>
    <t>Talbros Automotive Components Ltd</t>
  </si>
  <si>
    <t>TALBROAUTO</t>
  </si>
  <si>
    <t>Jagsonpal Pharmaceuticals Ltd</t>
  </si>
  <si>
    <t>JAGSNPHARM</t>
  </si>
  <si>
    <t>Gocl Corporation Ltd</t>
  </si>
  <si>
    <t>GOCLCORP</t>
  </si>
  <si>
    <t>Wonder Electricals Ltd</t>
  </si>
  <si>
    <t>WEL</t>
  </si>
  <si>
    <t>Syncom Formulations (India) Ltd</t>
  </si>
  <si>
    <t>SYNCOMF</t>
  </si>
  <si>
    <t>Fusion Finance Ltd</t>
  </si>
  <si>
    <t>FUSION</t>
  </si>
  <si>
    <t>Uniparts India Ltd</t>
  </si>
  <si>
    <t>UNIPARTS</t>
  </si>
  <si>
    <t>Jagran Prakashan Ltd</t>
  </si>
  <si>
    <t>JAGRAN</t>
  </si>
  <si>
    <t>Omaxe Ltd</t>
  </si>
  <si>
    <t>OMAXE</t>
  </si>
  <si>
    <t>Axiscades Technologies Ltd</t>
  </si>
  <si>
    <t>AXISCADES</t>
  </si>
  <si>
    <t>G M Breweries Ltd</t>
  </si>
  <si>
    <t>GMBREW</t>
  </si>
  <si>
    <t>Ashika Credit Capital Ltd</t>
  </si>
  <si>
    <t>ASHIKA</t>
  </si>
  <si>
    <t>Sirca Paints India Ltd</t>
  </si>
  <si>
    <t>SIRCA</t>
  </si>
  <si>
    <t>Lotus Chocolate Company Ltd</t>
  </si>
  <si>
    <t>LOTUSCHO</t>
  </si>
  <si>
    <t>Master Trust Ltd</t>
  </si>
  <si>
    <t>MASTERTR</t>
  </si>
  <si>
    <t>JG Chemicals Ltd</t>
  </si>
  <si>
    <t>JGCHEM</t>
  </si>
  <si>
    <t>Antony Waste Handling Cell Ltd</t>
  </si>
  <si>
    <t>AWHCL</t>
  </si>
  <si>
    <t>Unicommerce eSolutions Ltd</t>
  </si>
  <si>
    <t>UNIECOM</t>
  </si>
  <si>
    <t>Kabra Extrusion Technik Ltd</t>
  </si>
  <si>
    <t>KABRAEXTRU</t>
  </si>
  <si>
    <t>Oriental Aromatics Ltd</t>
  </si>
  <si>
    <t>OAL</t>
  </si>
  <si>
    <t>Danish Power Ltd</t>
  </si>
  <si>
    <t>DANISH</t>
  </si>
  <si>
    <t>Sahasra Electronic Solutions Ltd</t>
  </si>
  <si>
    <t>SAHASRA</t>
  </si>
  <si>
    <t>Mangalore Chemicals and Fertilisers Ltd</t>
  </si>
  <si>
    <t>MANGCHEFER</t>
  </si>
  <si>
    <t>Hariom Pipe Industries Ltd</t>
  </si>
  <si>
    <t>HARIOMPIPE</t>
  </si>
  <si>
    <t>Shriram Properties Ltd</t>
  </si>
  <si>
    <t>SHRIRAMPPS</t>
  </si>
  <si>
    <t>Praveg Ltd</t>
  </si>
  <si>
    <t>PRAVEG</t>
  </si>
  <si>
    <t>Alicon Castalloy Ltd</t>
  </si>
  <si>
    <t>ALICON</t>
  </si>
  <si>
    <t>Sangam (India) Ltd</t>
  </si>
  <si>
    <t>SANGAMIND</t>
  </si>
  <si>
    <t>Eco Recycling Ltd</t>
  </si>
  <si>
    <t>ECORECO</t>
  </si>
  <si>
    <t>Orient Technologies Ltd</t>
  </si>
  <si>
    <t>ORIENTTECH</t>
  </si>
  <si>
    <t>GPT Infraprojects Ltd</t>
  </si>
  <si>
    <t>GPTINFRA</t>
  </si>
  <si>
    <t>Balmer Lawrie Investments Ltd</t>
  </si>
  <si>
    <t>BLIL</t>
  </si>
  <si>
    <t>Cropster Agro Ltd</t>
  </si>
  <si>
    <t>CROPSTER</t>
  </si>
  <si>
    <t>Food Distributors</t>
  </si>
  <si>
    <t>IFGL Refractories Ltd</t>
  </si>
  <si>
    <t>IFGLEXPOR</t>
  </si>
  <si>
    <t>Dynacons Systems and Solutions Ltd</t>
  </si>
  <si>
    <t>DSSL</t>
  </si>
  <si>
    <t>Reliance Industrial Infrastructure Ltd</t>
  </si>
  <si>
    <t>RIIL</t>
  </si>
  <si>
    <t>GRP Ltd</t>
  </si>
  <si>
    <t>GRPLTD</t>
  </si>
  <si>
    <t>Wheels India Ltd</t>
  </si>
  <si>
    <t>WHEELS</t>
  </si>
  <si>
    <t>Monte Carlo Fashions Ltd</t>
  </si>
  <si>
    <t>MONTECARLO</t>
  </si>
  <si>
    <t>Veranda Learning Solutions Ltd</t>
  </si>
  <si>
    <t>VERANDA</t>
  </si>
  <si>
    <t>Associated Alcohols &amp; Breweries Ltd</t>
  </si>
  <si>
    <t>ASALCBR</t>
  </si>
  <si>
    <t>Satin Creditcare Network Ltd</t>
  </si>
  <si>
    <t>SATIN</t>
  </si>
  <si>
    <t>GNA Axles Ltd</t>
  </si>
  <si>
    <t>GNA</t>
  </si>
  <si>
    <t>Sportking India Ltd</t>
  </si>
  <si>
    <t>SPORTKING</t>
  </si>
  <si>
    <t>Godavari Biorefineries Ltd</t>
  </si>
  <si>
    <t>GODAVARIB</t>
  </si>
  <si>
    <t>Jyoti Resins and Adhesives Ltd</t>
  </si>
  <si>
    <t>JYOTIRES</t>
  </si>
  <si>
    <t>Filatex India Ltd</t>
  </si>
  <si>
    <t>FILATEX</t>
  </si>
  <si>
    <t>I G Petrochemicals Ltd</t>
  </si>
  <si>
    <t>IGPL</t>
  </si>
  <si>
    <t>Kernex Microsystems (India) Ltd</t>
  </si>
  <si>
    <t>KERNEX</t>
  </si>
  <si>
    <t>ASM Technologies Ltd</t>
  </si>
  <si>
    <t>ASMTEC</t>
  </si>
  <si>
    <t>Renaissance Global Ltd</t>
  </si>
  <si>
    <t>RGL</t>
  </si>
  <si>
    <t>B L Kashyap and Sons Ltd</t>
  </si>
  <si>
    <t>BLKASHYAP</t>
  </si>
  <si>
    <t>Chaman Lal Setia Exports Ltd</t>
  </si>
  <si>
    <t>CLSEL</t>
  </si>
  <si>
    <t>MSP Steel &amp; Power Ltd</t>
  </si>
  <si>
    <t>MSPL</t>
  </si>
  <si>
    <t>VL E-Governance &amp; IT Solutions Ltd</t>
  </si>
  <si>
    <t>VLEGOV</t>
  </si>
  <si>
    <t>Tourism Finance Corporation of India Ltd</t>
  </si>
  <si>
    <t>TFCILTD</t>
  </si>
  <si>
    <t>Brightcom Group Ltd</t>
  </si>
  <si>
    <t>BCG</t>
  </si>
  <si>
    <t>Solex Energy Ltd</t>
  </si>
  <si>
    <t>SOLEX</t>
  </si>
  <si>
    <t>Yatra Online Ltd</t>
  </si>
  <si>
    <t>YATRA</t>
  </si>
  <si>
    <t>TechNVision Ventures Ltd</t>
  </si>
  <si>
    <t>TECHNVISN</t>
  </si>
  <si>
    <t>India Power Corporation Ltd</t>
  </si>
  <si>
    <t>DPSCLTD</t>
  </si>
  <si>
    <t>Paushak Ltd</t>
  </si>
  <si>
    <t>PAUSHAKLTD</t>
  </si>
  <si>
    <t>Panorama Studios International Ltd</t>
  </si>
  <si>
    <t>PANORAMA</t>
  </si>
  <si>
    <t>Peninsula Land Ltd</t>
  </si>
  <si>
    <t>PENINLAND</t>
  </si>
  <si>
    <t>Sigachi Industries Ltd</t>
  </si>
  <si>
    <t>SIGACHI</t>
  </si>
  <si>
    <t>NDR Auto Components Ltd</t>
  </si>
  <si>
    <t>NDRAUTO</t>
  </si>
  <si>
    <t>BCL Industries Ltd</t>
  </si>
  <si>
    <t>BCLIND</t>
  </si>
  <si>
    <t>GTPL Hathway Ltd</t>
  </si>
  <si>
    <t>GTPL</t>
  </si>
  <si>
    <t>India Nippon Electricals Ltd</t>
  </si>
  <si>
    <t>INDNIPPON</t>
  </si>
  <si>
    <t>GKW Ltd</t>
  </si>
  <si>
    <t>GKWLIMITED</t>
  </si>
  <si>
    <t>Borosil Scientific Ltd</t>
  </si>
  <si>
    <t>BOROSCI</t>
  </si>
  <si>
    <t>AFCOM Holdings Ltd</t>
  </si>
  <si>
    <t>AFCOM</t>
  </si>
  <si>
    <t>Air Freight &amp; Logistics</t>
  </si>
  <si>
    <t>Ramco Systems Ltd</t>
  </si>
  <si>
    <t>RAMCOSYS</t>
  </si>
  <si>
    <t>Udaipur Cement Works Ltd</t>
  </si>
  <si>
    <t>UDAICEMENT</t>
  </si>
  <si>
    <t>Khazanchi Jewellers Ltd</t>
  </si>
  <si>
    <t>KHAZANCHI</t>
  </si>
  <si>
    <t>Apparel, Accessories &amp; Luxury Goods</t>
  </si>
  <si>
    <t>Shankara Building Products Ltd</t>
  </si>
  <si>
    <t>SHANKARA</t>
  </si>
  <si>
    <t>Wealth First Portfolio Managers Ltd</t>
  </si>
  <si>
    <t>WEALTH</t>
  </si>
  <si>
    <t>Steelcast Ltd</t>
  </si>
  <si>
    <t>STEELCAS</t>
  </si>
  <si>
    <t>Fedders Holding Ltd</t>
  </si>
  <si>
    <t>FEDDERSHOL</t>
  </si>
  <si>
    <t>Agarwal Industrial Corporation Ltd</t>
  </si>
  <si>
    <t>AGARIND</t>
  </si>
  <si>
    <t>Swelect Energy Systems Ltd</t>
  </si>
  <si>
    <t>SWELECTES</t>
  </si>
  <si>
    <t>Advait Energy Transitions Ltd</t>
  </si>
  <si>
    <t>ADVAIT</t>
  </si>
  <si>
    <t>Electrical Components &amp; Equipment</t>
  </si>
  <si>
    <t>Vardhman Holdings Ltd</t>
  </si>
  <si>
    <t>VHL</t>
  </si>
  <si>
    <t>Dcm Shriram Industries Ltd</t>
  </si>
  <si>
    <t>DCMSRIND</t>
  </si>
  <si>
    <t>Capital India Finance Ltd</t>
  </si>
  <si>
    <t>CIFL</t>
  </si>
  <si>
    <t>SMC Global Securities Ltd</t>
  </si>
  <si>
    <t>SMCGLOBAL</t>
  </si>
  <si>
    <t>Atul Auto Ltd</t>
  </si>
  <si>
    <t>ATULAUTO</t>
  </si>
  <si>
    <t>Three Wheelers</t>
  </si>
  <si>
    <t>Tribhovandas Bhimji Zaveri Ltd</t>
  </si>
  <si>
    <t>TBZ</t>
  </si>
  <si>
    <t>Texmaco Infrastructure &amp; Holdings Ltd</t>
  </si>
  <si>
    <t>TEXINFRA</t>
  </si>
  <si>
    <t>Madras Fertilizers Ltd</t>
  </si>
  <si>
    <t>MADRASFERT</t>
  </si>
  <si>
    <t>5Paisa Capital Ltd</t>
  </si>
  <si>
    <t>5PAISA</t>
  </si>
  <si>
    <t>Alldigi Tech Ltd</t>
  </si>
  <si>
    <t>ALLDIGI</t>
  </si>
  <si>
    <t>Vintage Coffee and Beverages Ltd</t>
  </si>
  <si>
    <t>VINCOFE</t>
  </si>
  <si>
    <t>Sadhana Nitro Chem Ltd</t>
  </si>
  <si>
    <t>SADHNANIQ</t>
  </si>
  <si>
    <t>Bombay Super Hybrid Seeds Ltd</t>
  </si>
  <si>
    <t>BSHSL</t>
  </si>
  <si>
    <t>Roto Pumps Ltd</t>
  </si>
  <si>
    <t>ROTO</t>
  </si>
  <si>
    <t>Bajaj Steel Industries Ltd</t>
  </si>
  <si>
    <t>BAJAJST</t>
  </si>
  <si>
    <t>Mishtann Foods Ltd</t>
  </si>
  <si>
    <t>MISHTANN</t>
  </si>
  <si>
    <t>Signpost India Ltd</t>
  </si>
  <si>
    <t>SIGNPOST</t>
  </si>
  <si>
    <t>Southern Petrochemical Industries Corporation Ltd</t>
  </si>
  <si>
    <t>SPIC</t>
  </si>
  <si>
    <t>Irm Energy Ltd</t>
  </si>
  <si>
    <t>IRMENERGY</t>
  </si>
  <si>
    <t>Hi-Tech Gears Ltd</t>
  </si>
  <si>
    <t>HITECHGEAR</t>
  </si>
  <si>
    <t>Rhetan TMT Ltd</t>
  </si>
  <si>
    <t>RHETAN</t>
  </si>
  <si>
    <t>Steel</t>
  </si>
  <si>
    <t>Kotak Nifty 50 ETF</t>
  </si>
  <si>
    <t>NIFTY1</t>
  </si>
  <si>
    <t>Hexa Tradex Ltd</t>
  </si>
  <si>
    <t>HEXATRADEX</t>
  </si>
  <si>
    <t>Essen Speciality Films Ltd</t>
  </si>
  <si>
    <t>ESFL</t>
  </si>
  <si>
    <t>Bharat Wire Ropes Ltd</t>
  </si>
  <si>
    <t>BHARATWIRE</t>
  </si>
  <si>
    <t>Oriental Rail Infrastructure Ltd</t>
  </si>
  <si>
    <t>ORIRAIL</t>
  </si>
  <si>
    <t>Best Agrolife Ltd</t>
  </si>
  <si>
    <t>BESTAGRO</t>
  </si>
  <si>
    <t>Remus Pharmaceuticals Ltd</t>
  </si>
  <si>
    <t>REMUS</t>
  </si>
  <si>
    <t>Bigbloc Construction Ltd</t>
  </si>
  <si>
    <t>BIGBLOC</t>
  </si>
  <si>
    <t>Suryoday Small Finance Bank Ltd</t>
  </si>
  <si>
    <t>SURYODAY</t>
  </si>
  <si>
    <t>Zota Health Care Ltd</t>
  </si>
  <si>
    <t>ZOTA</t>
  </si>
  <si>
    <t>India Motor Parts &amp; Accessories Ltd</t>
  </si>
  <si>
    <t>IMPAL</t>
  </si>
  <si>
    <t>Forbes Precision Tools and Machine Parts Ltd</t>
  </si>
  <si>
    <t>TOTEM</t>
  </si>
  <si>
    <t>ULTRAMARINE &amp; PIGMENTS Ltd</t>
  </si>
  <si>
    <t>ULTRAMAR</t>
  </si>
  <si>
    <t>Arihant Superstructures Ltd</t>
  </si>
  <si>
    <t>ARIHANTSUP</t>
  </si>
  <si>
    <t>Jaiprakash Associates Ltd</t>
  </si>
  <si>
    <t>JPASSOCIAT</t>
  </si>
  <si>
    <t>Kross Ltd</t>
  </si>
  <si>
    <t>KROSS</t>
  </si>
  <si>
    <t>Dhunseri Investments Ltd</t>
  </si>
  <si>
    <t>DHUNINV</t>
  </si>
  <si>
    <t>Dhunseri Ventures Ltd</t>
  </si>
  <si>
    <t>DVL</t>
  </si>
  <si>
    <t>Amines and Plasticizers Ltd</t>
  </si>
  <si>
    <t>AMNPLST</t>
  </si>
  <si>
    <t>Kellton Tech Solutions Ltd</t>
  </si>
  <si>
    <t>KELLTONTEC</t>
  </si>
  <si>
    <t>Allied Digital Services Ltd</t>
  </si>
  <si>
    <t>ADSL</t>
  </si>
  <si>
    <t>Eimco Elecon (India) Ltd</t>
  </si>
  <si>
    <t>EIMCOELECO</t>
  </si>
  <si>
    <t>Century Enka Ltd</t>
  </si>
  <si>
    <t>CENTENKA</t>
  </si>
  <si>
    <t>Jaykay Enterprises Ltd</t>
  </si>
  <si>
    <t>JAYKAY</t>
  </si>
  <si>
    <t>Kokuyo Camlin Ltd</t>
  </si>
  <si>
    <t>KOKUYOCMLN</t>
  </si>
  <si>
    <t>Likhitha Infrastructure Ltd</t>
  </si>
  <si>
    <t>LIKHITHA</t>
  </si>
  <si>
    <t>3B Blackbio DX Ltd</t>
  </si>
  <si>
    <t>3BBLACKBIO</t>
  </si>
  <si>
    <t>Fertilizers &amp; Agricultural Chemicals</t>
  </si>
  <si>
    <t>Asian Energy Services Ltd</t>
  </si>
  <si>
    <t>ASIANENE</t>
  </si>
  <si>
    <t>Butterfly Gandhimathi Appliances Ltd</t>
  </si>
  <si>
    <t>BUTTERFLY</t>
  </si>
  <si>
    <t>Bliss GVS Pharma Ltd</t>
  </si>
  <si>
    <t>BLISSGVS</t>
  </si>
  <si>
    <t>Ester Industries Ltd</t>
  </si>
  <si>
    <t>ESTER</t>
  </si>
  <si>
    <t>GPT Healthcare Ltd</t>
  </si>
  <si>
    <t>GPTHEALTH</t>
  </si>
  <si>
    <t>Rane (Madras) Ltd</t>
  </si>
  <si>
    <t>RML</t>
  </si>
  <si>
    <t>Matrimony.Com Ltd</t>
  </si>
  <si>
    <t>MATRIMONY</t>
  </si>
  <si>
    <t>Emkay Taps and Cutting Tools Ltd</t>
  </si>
  <si>
    <t>EMKAYTOOLS</t>
  </si>
  <si>
    <t>Ratnaveer Precision Engineering Ltd</t>
  </si>
  <si>
    <t>RATNAVEER</t>
  </si>
  <si>
    <t>Simplex Infrastructures Ltd</t>
  </si>
  <si>
    <t>SIMPLEXINF</t>
  </si>
  <si>
    <t>Aym Syntex Ltd</t>
  </si>
  <si>
    <t>AYMSYNTEX</t>
  </si>
  <si>
    <t>Allcargo Gati Ltd</t>
  </si>
  <si>
    <t>ACLGATI</t>
  </si>
  <si>
    <t>Yamuna Syndicate Ltd</t>
  </si>
  <si>
    <t>YSL</t>
  </si>
  <si>
    <t>Arman Financial Services Ltd</t>
  </si>
  <si>
    <t>ARMANFIN</t>
  </si>
  <si>
    <t>Z F Steering Gear (India) Ltd</t>
  </si>
  <si>
    <t>ZFSTEERING</t>
  </si>
  <si>
    <t>Gala Precision Engineering Ltd</t>
  </si>
  <si>
    <t>GALAPREC</t>
  </si>
  <si>
    <t>One Point One Solutions Ltd</t>
  </si>
  <si>
    <t>ONEPOINT</t>
  </si>
  <si>
    <t>Aurum Proptech Ltd</t>
  </si>
  <si>
    <t>AURUM</t>
  </si>
  <si>
    <t>Pudumjee Paper Products Ltd</t>
  </si>
  <si>
    <t>PDMJEPAPER</t>
  </si>
  <si>
    <t>Sahana System Ltd</t>
  </si>
  <si>
    <t>SAHANA</t>
  </si>
  <si>
    <t>Yuken India Ltd</t>
  </si>
  <si>
    <t>YUKEN</t>
  </si>
  <si>
    <t>SPML Infra Ltd</t>
  </si>
  <si>
    <t>SPMLINFRA</t>
  </si>
  <si>
    <t>Automobile Corp Of Goa Ltd</t>
  </si>
  <si>
    <t>ACGL</t>
  </si>
  <si>
    <t>BMW Industries Ltd</t>
  </si>
  <si>
    <t>BMW</t>
  </si>
  <si>
    <t>Pakka Limited</t>
  </si>
  <si>
    <t>PAKKA</t>
  </si>
  <si>
    <t>Macpower CNC Machines Ltd</t>
  </si>
  <si>
    <t>MACPOWER</t>
  </si>
  <si>
    <t>Andhra Sugars Ltd</t>
  </si>
  <si>
    <t>ANDHRSUGAR</t>
  </si>
  <si>
    <t>Oswal Greentech Ltd</t>
  </si>
  <si>
    <t>OSWALGREEN</t>
  </si>
  <si>
    <t>Walchandnagar Industries Ltd</t>
  </si>
  <si>
    <t>WALCHANNAG</t>
  </si>
  <si>
    <t>Asian Star Co Ltd</t>
  </si>
  <si>
    <t>ASTAR</t>
  </si>
  <si>
    <t>Subex Ltd</t>
  </si>
  <si>
    <t>SUBEXLTD</t>
  </si>
  <si>
    <t>Selan Exploration Technology Ltd</t>
  </si>
  <si>
    <t>SELAN</t>
  </si>
  <si>
    <t>VLS Finance Ltd</t>
  </si>
  <si>
    <t>VLSFINANCE</t>
  </si>
  <si>
    <t>AMIC Forging Ltd</t>
  </si>
  <si>
    <t>AMIC</t>
  </si>
  <si>
    <t>Krishana Phoschem Ltd</t>
  </si>
  <si>
    <t>KRISHANA</t>
  </si>
  <si>
    <t>Crest Ventures Ltd</t>
  </si>
  <si>
    <t>CREST</t>
  </si>
  <si>
    <t>Rishabh Instruments Ltd</t>
  </si>
  <si>
    <t>RISHABH</t>
  </si>
  <si>
    <t>Chemfab Alkalis Ltd</t>
  </si>
  <si>
    <t>CHEMFAB</t>
  </si>
  <si>
    <t>Capital Small Finance Bank Ltd</t>
  </si>
  <si>
    <t>CAPITALSFB</t>
  </si>
  <si>
    <t>Om Infra Ltd</t>
  </si>
  <si>
    <t>OMINFRAL</t>
  </si>
  <si>
    <t>Aaswa Trading and Exports Ltd</t>
  </si>
  <si>
    <t>TCC</t>
  </si>
  <si>
    <t>Real Estate Services</t>
  </si>
  <si>
    <t>Centrum Capital Ltd</t>
  </si>
  <si>
    <t>CENTRUM</t>
  </si>
  <si>
    <t>Kamdhenu Ltd</t>
  </si>
  <si>
    <t>KAMDHENU</t>
  </si>
  <si>
    <t>Shree Digvijay Cement Co Ltd</t>
  </si>
  <si>
    <t>SHREDIGCEM</t>
  </si>
  <si>
    <t>Vertoz Ltd</t>
  </si>
  <si>
    <t>VERTOZ</t>
  </si>
  <si>
    <t>Steel Exchange India Ltd</t>
  </si>
  <si>
    <t>STEELXIND</t>
  </si>
  <si>
    <t>Everest Industries Ltd</t>
  </si>
  <si>
    <t>EVERESTIND</t>
  </si>
  <si>
    <t>Shiva Cement Ltd</t>
  </si>
  <si>
    <t>SHIVACEM</t>
  </si>
  <si>
    <t>Bajaj Healthcare Ltd</t>
  </si>
  <si>
    <t>BAJAJHCARE</t>
  </si>
  <si>
    <t>Lincoln Pharmaceuticals Ltd</t>
  </si>
  <si>
    <t>LINCOLN</t>
  </si>
  <si>
    <t>KMC Speciality Hospitals (India) Ltd</t>
  </si>
  <si>
    <t>KMCSHIL</t>
  </si>
  <si>
    <t>CFF Fluid Control Ltd</t>
  </si>
  <si>
    <t>CFF</t>
  </si>
  <si>
    <t>Aerospace &amp; Defense</t>
  </si>
  <si>
    <t>Heubach Colorants India Ltd</t>
  </si>
  <si>
    <t>HEUBACHIND</t>
  </si>
  <si>
    <t>Spacenet Enterprises India Ltd</t>
  </si>
  <si>
    <t>SPCENET</t>
  </si>
  <si>
    <t>Creative Newtech Ltd</t>
  </si>
  <si>
    <t>CREATIVE</t>
  </si>
  <si>
    <t>Arrow Greentech Ltd</t>
  </si>
  <si>
    <t>ARROWGREEN</t>
  </si>
  <si>
    <t>Ice Make Refrigeration Ltd</t>
  </si>
  <si>
    <t>ICEMAKE</t>
  </si>
  <si>
    <t>Mukka Proteins Ltd</t>
  </si>
  <si>
    <t>MUKKA</t>
  </si>
  <si>
    <t>Industrial and Prudential Investment Co Ltd</t>
  </si>
  <si>
    <t>INDPRUD</t>
  </si>
  <si>
    <t>Punjab Chemicals and Crop Protection Ltd</t>
  </si>
  <si>
    <t>PUNJABCHEM</t>
  </si>
  <si>
    <t>Veefin Solutions Ltd</t>
  </si>
  <si>
    <t>VEEFIN</t>
  </si>
  <si>
    <t>Application Software</t>
  </si>
  <si>
    <t>Raj Rayon Industries Ltd</t>
  </si>
  <si>
    <t>RAJRILTD</t>
  </si>
  <si>
    <t>Vascon Engineers Ltd</t>
  </si>
  <si>
    <t>VASCONEQ</t>
  </si>
  <si>
    <t>Sandesh Ltd</t>
  </si>
  <si>
    <t>SANDESH</t>
  </si>
  <si>
    <t>TGV SRAAC Ltd</t>
  </si>
  <si>
    <t>TGVSL</t>
  </si>
  <si>
    <t>Kirloskar Electric Company Ltd</t>
  </si>
  <si>
    <t>KECL</t>
  </si>
  <si>
    <t>Avadh Sugar &amp; Energy Ltd</t>
  </si>
  <si>
    <t>AVADHSUGAR</t>
  </si>
  <si>
    <t>GRM Overseas Ltd</t>
  </si>
  <si>
    <t>GRMOVER</t>
  </si>
  <si>
    <t>Prakash Pipes Ltd</t>
  </si>
  <si>
    <t>PPL</t>
  </si>
  <si>
    <t>TV Today Network Limited</t>
  </si>
  <si>
    <t>TVTODAY</t>
  </si>
  <si>
    <t>Sat Industries Ltd</t>
  </si>
  <si>
    <t>SATINDLTD</t>
  </si>
  <si>
    <t>Beekay Steel Industries Ltd</t>
  </si>
  <si>
    <t>BEEKAY</t>
  </si>
  <si>
    <t>Xchanging Solutions Ltd</t>
  </si>
  <si>
    <t>XCHANGING</t>
  </si>
  <si>
    <t>Indo Amines Ltd</t>
  </si>
  <si>
    <t>INDOAMIN</t>
  </si>
  <si>
    <t>Western Carriers (India) Ltd</t>
  </si>
  <si>
    <t>WCIL</t>
  </si>
  <si>
    <t>Snowman Logistics Ltd</t>
  </si>
  <si>
    <t>SNOWMAN</t>
  </si>
  <si>
    <t>Rico Auto Industries Ltd</t>
  </si>
  <si>
    <t>RICOAUTO</t>
  </si>
  <si>
    <t>Control Print Ltd</t>
  </si>
  <si>
    <t>CONTROLPR</t>
  </si>
  <si>
    <t>Cosmic CRF Ltd</t>
  </si>
  <si>
    <t>COSMICCRF</t>
  </si>
  <si>
    <t>Sree Rayalaseema Hi-Strength Hypo Ltd</t>
  </si>
  <si>
    <t>SRHHYPOLTD</t>
  </si>
  <si>
    <t>Electrotherm (India) Ltd</t>
  </si>
  <si>
    <t>ELECTHERM</t>
  </si>
  <si>
    <t>AVT Natural Products Ltd</t>
  </si>
  <si>
    <t>AVTNPL</t>
  </si>
  <si>
    <t>Fratelli Vineyards Ltd</t>
  </si>
  <si>
    <t>FRATELLI</t>
  </si>
  <si>
    <t>Radhika Jeweltech Ltd</t>
  </si>
  <si>
    <t>RADHIKAJWE</t>
  </si>
  <si>
    <t>Last Mile Enterprises Ltd</t>
  </si>
  <si>
    <t>LASTMILE</t>
  </si>
  <si>
    <t>Saurashtra Cement Ltd</t>
  </si>
  <si>
    <t>SAURASHCEM</t>
  </si>
  <si>
    <t>Saint-Gobain Sekurit India Ltd</t>
  </si>
  <si>
    <t>SAINTGOBAIN</t>
  </si>
  <si>
    <t>Dhampur Sugar Mills Ltd</t>
  </si>
  <si>
    <t>DHAMPURSUG</t>
  </si>
  <si>
    <t>SAR Televenture Ltd</t>
  </si>
  <si>
    <t>SARTELE</t>
  </si>
  <si>
    <t>Kothari Petrochemicals Ltd</t>
  </si>
  <si>
    <t>KOTHARIPET</t>
  </si>
  <si>
    <t>Cellecor Gadgets Ltd</t>
  </si>
  <si>
    <t>CELLECOR</t>
  </si>
  <si>
    <t>Vilas Transcore Ltd</t>
  </si>
  <si>
    <t>VILAS</t>
  </si>
  <si>
    <t>Indo Thai Securities Ltd</t>
  </si>
  <si>
    <t>INDOTHAI</t>
  </si>
  <si>
    <t>Tamilnadu Newsprint &amp; Papers Ltd</t>
  </si>
  <si>
    <t>TNPL</t>
  </si>
  <si>
    <t>Spright Agro Ltd</t>
  </si>
  <si>
    <t>SPRIGHT</t>
  </si>
  <si>
    <t>Ksolves India Ltd</t>
  </si>
  <si>
    <t>KSOLVES</t>
  </si>
  <si>
    <t>PNGS Gargi Fashion Jewellery Ltd</t>
  </si>
  <si>
    <t>GARGI</t>
  </si>
  <si>
    <t>Apparel Retail</t>
  </si>
  <si>
    <t>Enkei Wheels (India) Ltd</t>
  </si>
  <si>
    <t>ENKEIWHEL</t>
  </si>
  <si>
    <t>Diffusion Engineers Ltd</t>
  </si>
  <si>
    <t>DIFFNKG</t>
  </si>
  <si>
    <t>Dwarikesh Sugar Industries Ltd</t>
  </si>
  <si>
    <t>DWARKESH</t>
  </si>
  <si>
    <t>GIC Housing Finance Ltd</t>
  </si>
  <si>
    <t>GICHSGFIN</t>
  </si>
  <si>
    <t>Ngl Fine Chem Ltd</t>
  </si>
  <si>
    <t>NGLFINE</t>
  </si>
  <si>
    <t>HLV Ltd</t>
  </si>
  <si>
    <t>HLVLTD</t>
  </si>
  <si>
    <t>Wardwizard Innovations &amp; Mobility Ltd</t>
  </si>
  <si>
    <t>WARDINMOBI</t>
  </si>
  <si>
    <t>Gulshan Polyols Ltd</t>
  </si>
  <si>
    <t>GULPOLY</t>
  </si>
  <si>
    <t>Popular Vehicles and Services Ltd</t>
  </si>
  <si>
    <t>PVSL</t>
  </si>
  <si>
    <t>Tuticorin Alkali Chemicals and Fertilizers Ltd</t>
  </si>
  <si>
    <t>TUTIALKA</t>
  </si>
  <si>
    <t>Zee Media Corporation Ltd</t>
  </si>
  <si>
    <t>ZEEMEDIA</t>
  </si>
  <si>
    <t>Manoj Vaibhav Gems N Jewellers Ltd</t>
  </si>
  <si>
    <t>MVGJL</t>
  </si>
  <si>
    <t>Ritco Logistics Ltd</t>
  </si>
  <si>
    <t>RITCO</t>
  </si>
  <si>
    <t>Uttam Sugar Mills Ltd</t>
  </si>
  <si>
    <t>UTTAMSUGAR</t>
  </si>
  <si>
    <t>Hardwyn India Ltd</t>
  </si>
  <si>
    <t>HARDWYN</t>
  </si>
  <si>
    <t>Building Products - Glass</t>
  </si>
  <si>
    <t>IST Ltd</t>
  </si>
  <si>
    <t>ISTLTD</t>
  </si>
  <si>
    <t>Jagatjit Industries Ltd</t>
  </si>
  <si>
    <t>JAGAJITIND</t>
  </si>
  <si>
    <t>Bharat Parenterals Ltd</t>
  </si>
  <si>
    <t>BPLPHARMA</t>
  </si>
  <si>
    <t>Macfos Ltd</t>
  </si>
  <si>
    <t>ROBU</t>
  </si>
  <si>
    <t>Computer &amp; Electronics Retail</t>
  </si>
  <si>
    <t>Virtuoso Optoelectronics Ltd</t>
  </si>
  <si>
    <t>VOEPL</t>
  </si>
  <si>
    <t>Finkurve Financial Services Ltd</t>
  </si>
  <si>
    <t>FINKURVE</t>
  </si>
  <si>
    <t>Investment Trust of India Ltd</t>
  </si>
  <si>
    <t>THEINVEST</t>
  </si>
  <si>
    <t>Credo Brands Marketing Ltd</t>
  </si>
  <si>
    <t>MUFTI</t>
  </si>
  <si>
    <t>Men's Clothing</t>
  </si>
  <si>
    <t>GFL Ltd</t>
  </si>
  <si>
    <t>GFLLIMITED</t>
  </si>
  <si>
    <t>Krystal Integrated Services Ltd</t>
  </si>
  <si>
    <t>KRYSTAL</t>
  </si>
  <si>
    <t>R K Swamy Ltd</t>
  </si>
  <si>
    <t>RKSWAMY</t>
  </si>
  <si>
    <t>Taneja Aerospace and Aviation Ltd</t>
  </si>
  <si>
    <t>TANAA</t>
  </si>
  <si>
    <t>Sika Interplant Systems Ltd</t>
  </si>
  <si>
    <t>SIKA</t>
  </si>
  <si>
    <t>Fermenta Biotech Ltd</t>
  </si>
  <si>
    <t>FERMENTA</t>
  </si>
  <si>
    <t>Concord Control Systems Ltd</t>
  </si>
  <si>
    <t>CNCRD</t>
  </si>
  <si>
    <t>Munjal Auto Industries Ltd</t>
  </si>
  <si>
    <t>MUNJALAU</t>
  </si>
  <si>
    <t>Automotive Stampings and Assemblies Ltd</t>
  </si>
  <si>
    <t>ASAL</t>
  </si>
  <si>
    <t>Manali Petrochemicals Ltd</t>
  </si>
  <si>
    <t>MANALIPETC</t>
  </si>
  <si>
    <t>New Delhi Television Ltd</t>
  </si>
  <si>
    <t>NDTV</t>
  </si>
  <si>
    <t>Uniphos Enterprises Ltd</t>
  </si>
  <si>
    <t>UNIENTER</t>
  </si>
  <si>
    <t>Infobeans Technologies Ltd</t>
  </si>
  <si>
    <t>INFOBEAN</t>
  </si>
  <si>
    <t>Kotyark Industries Ltd</t>
  </si>
  <si>
    <t>KOTYARK</t>
  </si>
  <si>
    <t>Max India Ltd</t>
  </si>
  <si>
    <t>MAXIND</t>
  </si>
  <si>
    <t>City Pulse Multiventures Ltd</t>
  </si>
  <si>
    <t>CPML</t>
  </si>
  <si>
    <t>Movies &amp; Entertainment</t>
  </si>
  <si>
    <t>Arihant Capital Markets Ltd</t>
  </si>
  <si>
    <t>ARIHANTCAP</t>
  </si>
  <si>
    <t>Hazoor Multi Projects Ltd</t>
  </si>
  <si>
    <t>HAZOOR</t>
  </si>
  <si>
    <t>Sunshine Capital Ltd</t>
  </si>
  <si>
    <t>SCL</t>
  </si>
  <si>
    <t>Benares Hotels Ltd</t>
  </si>
  <si>
    <t>BENARAS</t>
  </si>
  <si>
    <t>NINtec Systems Ltd</t>
  </si>
  <si>
    <t>NINSYS</t>
  </si>
  <si>
    <t>Australian Premium Solar (India) Ltd</t>
  </si>
  <si>
    <t>APS</t>
  </si>
  <si>
    <t>Photovoltaic Solar Systems &amp; Equipment</t>
  </si>
  <si>
    <t>Aimtron Electronics Ltd</t>
  </si>
  <si>
    <t>AIMTRON</t>
  </si>
  <si>
    <t>Kopran Ltd</t>
  </si>
  <si>
    <t>KOPRAN</t>
  </si>
  <si>
    <t>Kuantum Papers Ltd</t>
  </si>
  <si>
    <t>KUANTUM</t>
  </si>
  <si>
    <t>Indo Rama Synthetics (India) Ltd</t>
  </si>
  <si>
    <t>INDORAMA</t>
  </si>
  <si>
    <t>Jindal Poly Investment and Finance Company Ltd</t>
  </si>
  <si>
    <t>JPOLYINVST</t>
  </si>
  <si>
    <t>K&amp;R Rail Engineering Ltd</t>
  </si>
  <si>
    <t>KRRAIL</t>
  </si>
  <si>
    <t>Mafatlal Industries Ltd</t>
  </si>
  <si>
    <t>MAFATIND</t>
  </si>
  <si>
    <t>All e Technologies Ltd</t>
  </si>
  <si>
    <t>ALLETEC</t>
  </si>
  <si>
    <t>Elin Electronics Ltd</t>
  </si>
  <si>
    <t>ELIN</t>
  </si>
  <si>
    <t>Fairchem Organics Ltd</t>
  </si>
  <si>
    <t>FAIRCHEMOR</t>
  </si>
  <si>
    <t>Sudarshan Pharma Industries Ltd</t>
  </si>
  <si>
    <t>SUDARSHAN</t>
  </si>
  <si>
    <t>Jay Bharat Maruti Ltd</t>
  </si>
  <si>
    <t>JAYBARMARU</t>
  </si>
  <si>
    <t>Anuh Pharma Ltd</t>
  </si>
  <si>
    <t>ANUHPHR</t>
  </si>
  <si>
    <t>Mallcom (India) Ltd</t>
  </si>
  <si>
    <t>MALLCOM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</si>
  <si>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</si>
  <si>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</si>
  <si>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</si>
  <si>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</si>
  <si>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</si>
  <si>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</si>
  <si>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</si>
  <si>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</si>
  <si>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Automobile and Auto Components</t>
  </si>
  <si>
    <t>Power</t>
  </si>
  <si>
    <t>Construction Materials</t>
  </si>
  <si>
    <t>Consumer Durables</t>
  </si>
  <si>
    <t>Capital Goods</t>
  </si>
  <si>
    <t>Metals &amp; Mining</t>
  </si>
  <si>
    <t>Consumer Services</t>
  </si>
  <si>
    <t>Services</t>
  </si>
  <si>
    <t>Realty</t>
  </si>
  <si>
    <t>Chemicals</t>
  </si>
  <si>
    <t>-</t>
  </si>
  <si>
    <t>Diversified</t>
  </si>
  <si>
    <t>Media Entertainment &amp; Publication</t>
  </si>
  <si>
    <t>Forest Materials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</si>
  <si>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</si>
  <si>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</si>
  <si>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</si>
  <si>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</si>
  <si>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</si>
  <si>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</si>
  <si>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</si>
  <si>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</si>
  <si>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</si>
  <si>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</si>
  <si>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</si>
  <si>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</si>
  <si>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</si>
  <si>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</si>
  <si>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</si>
  <si>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</si>
  <si>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</si>
  <si>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</si>
  <si>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</si>
  <si>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</si>
  <si>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</si>
  <si>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</si>
  <si>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</si>
  <si>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</si>
  <si>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</si>
  <si>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</si>
  <si>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Positive</t>
  </si>
  <si>
    <t>Negative</t>
  </si>
  <si>
    <t>Neutral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</si>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</sst>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9"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3D893C-9DB5-451D-A6AB-D52F86E1BB12}" name="Table3" displayName="Table3" ref="A1:Z126" totalsRowShown="0">
  <autoFilter ref="A1:Z126" xr:uid="{453D893C-9DB5-451D-A6AB-D52F86E1BB12}"/>
  <sortState xmlns:xlrd2="http://schemas.microsoft.com/office/spreadsheetml/2017/richdata2" ref="A2:Z126">
    <sortCondition ref="Z1:Z126"/>
  </sortState>
  <tableColumns count="26">
    <tableColumn id="1" xr3:uid="{35E5F81E-2B77-4844-8311-E9A06B128044}" name="Sub-Sector"/>
    <tableColumn id="2" xr3:uid="{457B357B-D6C9-4C96-AF93-9314AB02D5CB}" name="Count" dataDxfId="48">
      <calculatedColumnFormula>COUNTIFS(Table2[Sub-Sector],Table3[[#This Row],[Sub-Sector]])</calculatedColumnFormula>
    </tableColumn>
    <tableColumn id="3" xr3:uid="{2EF39BBA-DE79-4D52-A1FD-B655B3543D07}" name="Uptrend" dataDxfId="47">
      <calculatedColumnFormula>COUNTIFS(Table2[Sub-Sector],Table3[[#This Row],[Sub-Sector]],Table2[Uptrend],"Uptrend")/Table3[[#This Row],[Count]]</calculatedColumnFormula>
    </tableColumn>
    <tableColumn id="4" xr3:uid="{D755C76A-7EF1-4FAB-814C-E58EA94716CA}" name="1W Out-Performance" dataDxfId="46">
      <calculatedColumnFormula>COUNTIFS(Table2[Sub-Sector],Table3[[#This Row],[Sub-Sector]],Table2[1W Return vs Nifty],"&gt;=5")/Table3[[#This Row],[Count]]</calculatedColumnFormula>
    </tableColumn>
    <tableColumn id="5" xr3:uid="{768F7940-547D-4EDA-8520-825B412C21D6}" name="1M Out-Performance" dataDxfId="45">
      <calculatedColumnFormula>COUNTIFS(Table2[Sub-Sector],Table3[[#This Row],[Sub-Sector]],Table2[1M Return vs Nifty],"&gt;=5")/Table3[[#This Row],[Count]]</calculatedColumnFormula>
    </tableColumn>
    <tableColumn id="6" xr3:uid="{4338F58D-031F-4C5A-9518-4BFBB5A35DC8}" name="6M Return vs Nifty" dataDxfId="44">
      <calculatedColumnFormula>COUNTIFS(Table2[Sub-Sector],Table3[[#This Row],[Sub-Sector]],Table2[6M Return vs Nifty],"&gt;=10")/Table3[[#This Row],[Count]]</calculatedColumnFormula>
    </tableColumn>
    <tableColumn id="7" xr3:uid="{5FAA6EB9-3F34-4FF9-9B33-0EE8A964C568}" name="1Y Return vs Nifty" dataDxfId="43">
      <calculatedColumnFormula>COUNTIFS(Table2[Sub-Sector],Table3[[#This Row],[Sub-Sector]],Table2[1Y Return vs Nifty],"&gt;=10")/Table3[[#This Row],[Count]]</calculatedColumnFormula>
    </tableColumn>
    <tableColumn id="8" xr3:uid="{7F81CAAB-5166-44D8-A1C9-4DD035946834}" name="RSI" dataDxfId="42">
      <calculatedColumnFormula>COUNTIFS(Table2[Sub-Sector],Table3[[#This Row],[Sub-Sector]],Table2[RSI Exponential â€“ 14D],"&gt;=50")/Table3[[#This Row],[Count]]</calculatedColumnFormula>
    </tableColumn>
    <tableColumn id="9" xr3:uid="{440FB41D-3D11-49E7-A014-E7845D4C171A}" name="Relative Volume" dataDxfId="41">
      <calculatedColumnFormula>COUNTIFS(Table2[Sub-Sector],Table3[[#This Row],[Sub-Sector]],Table2[Relative Volume],"&gt;=1")/Table3[[#This Row],[Count]]</calculatedColumnFormula>
    </tableColumn>
    <tableColumn id="10" xr3:uid="{F606716F-0616-4619-A9D9-F7B146816C89}" name="% Away From Day Low" dataDxfId="40">
      <calculatedColumnFormula>COUNTIFS(Table2[Sub-Sector],Table3[[#This Row],[Sub-Sector]],Table2[% Away From Day Low],"&gt;=0.05")/Table3[[#This Row],[Count]]</calculatedColumnFormula>
    </tableColumn>
    <tableColumn id="11" xr3:uid="{3A2BA9BF-710B-451E-9711-A299CD86F294}" name="% Away From Day High" dataDxfId="39">
      <calculatedColumnFormula>COUNTIFS(Table2[Sub-Sector],Table3[[#This Row],[Sub-Sector]],Table2[% Away From Day High],"&lt;=0.05")/Table3[[#This Row],[Count]]</calculatedColumnFormula>
    </tableColumn>
    <tableColumn id="12" xr3:uid="{D7457562-22EE-4191-BFED-EA0021953549}" name="% Away From Current Week Low" dataDxfId="38">
      <calculatedColumnFormula>COUNTIFS(Table2[Sub-Sector],Table3[[#This Row],[Sub-Sector]],Table2[% Away From Current Week Low],"&gt;=0.05")/Table3[[#This Row],[Count]]</calculatedColumnFormula>
    </tableColumn>
    <tableColumn id="13" xr3:uid="{5B690A14-F91E-47C5-9807-6C5C00954A79}" name="% Away From Current Week High" dataDxfId="37">
      <calculatedColumnFormula>COUNTIFS(Table2[Sub-Sector],Table3[[#This Row],[Sub-Sector]],Table2[% Away From Current Week High],"&lt;=0.05")/Table3[[#This Row],[Count]]</calculatedColumnFormula>
    </tableColumn>
    <tableColumn id="14" xr3:uid="{45D8B363-EBD6-4F36-8D5F-FA51A48ED0C6}" name="% Away From Current Month Low" dataDxfId="36">
      <calculatedColumnFormula>COUNTIFS(Table2[Sub-Sector],Table3[[#This Row],[Sub-Sector]],Table2[% Away From Current Month Low],"&gt;=0.05")/Table3[[#This Row],[Count]]</calculatedColumnFormula>
    </tableColumn>
    <tableColumn id="15" xr3:uid="{8C274724-DB75-4802-B9AE-A873179EF154}" name="% Away From Current Month High" dataDxfId="35">
      <calculatedColumnFormula>COUNTIFS(Table2[Sub-Sector],Table3[[#This Row],[Sub-Sector]],Table2[% Away From Current Month High],"&lt;=0.05")/Table3[[#This Row],[Count]]</calculatedColumnFormula>
    </tableColumn>
    <tableColumn id="16" xr3:uid="{2CE0C7FA-5480-46BF-A305-83D9EBB188D1}" name="% Away From 52W High" dataDxfId="34">
      <calculatedColumnFormula>COUNTIFS(Table2[Sub-Sector],Table3[[#This Row],[Sub-Sector]],Table2[% Away From 52W High],"&lt;=10")/Table3[[#This Row],[Count]]</calculatedColumnFormula>
    </tableColumn>
    <tableColumn id="17" xr3:uid="{F7011E56-D25A-4356-B934-89F38E67AC34}" name="% Away From 52W Low" dataDxfId="33">
      <calculatedColumnFormula>COUNTIFS(Table2[Sub-Sector],Table3[[#This Row],[Sub-Sector]],Table2[% Away From 52W Low],"&gt;=10")/Table3[[#This Row],[Count]]</calculatedColumnFormula>
    </tableColumn>
    <tableColumn id="18" xr3:uid="{EEC529E2-407F-4E32-8F9B-EA3A66C7F8A8}" name="% Price above 20D EMA" dataDxfId="32">
      <calculatedColumnFormula>COUNTIFS(Table2[Sub-Sector],Table3[[#This Row],[Sub-Sector]],Table2[% Price above 20 EMA],"&gt;=0")/Table3[[#This Row],[Count]]</calculatedColumnFormula>
    </tableColumn>
    <tableColumn id="19" xr3:uid="{2B76747F-CF22-4340-91AD-5227B72BF701}" name="% Price above 50 EMA" dataDxfId="31">
      <calculatedColumnFormula>COUNTIFS(Table2[Sub-Sector],Table3[[#This Row],[Sub-Sector]],Table2[% Price above 50 EMA],"&gt;=0")/Table3[[#This Row],[Count]]</calculatedColumnFormula>
    </tableColumn>
    <tableColumn id="20" xr3:uid="{4C2818A6-86B7-4260-8A8D-54DEC186B2D6}" name="% Price above 200 EMA" dataDxfId="30">
      <calculatedColumnFormula>COUNTIFS(Table2[Sub-Sector],Table3[[#This Row],[Sub-Sector]],Table2[% Price above 200 EMA],"&gt;=0")/Table3[[#This Row],[Count]]</calculatedColumnFormula>
    </tableColumn>
    <tableColumn id="21" xr3:uid="{92946904-09C4-4606-B8C2-4837E3BF321A}" name="Rate of Change - Zone" dataDxfId="29">
      <calculatedColumnFormula>COUNTIFS(Table2[Sub-Sector],Table3[[#This Row],[Sub-Sector]],Table2[Rate of Change - Zone],"Positive")/Table3[[#This Row],[Count]]</calculatedColumnFormula>
    </tableColumn>
    <tableColumn id="22" xr3:uid="{3044DB96-3B5F-4665-B655-43B422573171}" name="Sharpe Ratio" dataDxfId="28">
      <calculatedColumnFormula>COUNTIFS(Table2[Sub-Sector],Table3[[#This Row],[Sub-Sector]],Table2[Sharpe Ratio],"&gt;=0.10")/Table3[[#This Row],[Count]]</calculatedColumnFormula>
    </tableColumn>
    <tableColumn id="23" xr3:uid="{EF7D14F2-E9E7-4317-A194-0B347E2CA3BC}" name="Score" dataDxfId="27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28F0FCFD-CF98-4ACA-B9EE-3D46BCD52388}" name="Rank" dataDxfId="26">
      <calculatedColumnFormula>_xlfn.RANK.AVG(Table3[[#This Row],[Score]],Table3[Score],1)</calculatedColumnFormula>
    </tableColumn>
    <tableColumn id="25" xr3:uid="{50021789-354C-43B4-9C70-6CB9781003DB}" name="Score 2 " dataDxfId="25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52C6B507-E7E2-48E0-956C-60B069E1AC5F}" name="Rank 2" dataDxfId="24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FBA6B6-090E-4448-8298-2B297B917661}" name="Table2" displayName="Table2" ref="A1:AV738" totalsRowShown="0">
  <sortState xmlns:xlrd2="http://schemas.microsoft.com/office/spreadsheetml/2017/richdata2" ref="A2:AV738">
    <sortCondition ref="AV1:AV738"/>
  </sortState>
  <tableColumns count="48">
    <tableColumn id="1" xr3:uid="{BDE43424-7EEA-46A2-8DC8-6A41EBA9CC65}" name="Name"/>
    <tableColumn id="2" xr3:uid="{3B63D496-84FF-42EA-9007-2DE143784359}" name="Ticker"/>
    <tableColumn id="3" xr3:uid="{818DF422-7E55-4FD8-A7C1-EF17260B3E53}" name="Industry"/>
    <tableColumn id="4" xr3:uid="{0A8FC5FA-35B1-4CA3-8393-3024BF578077}" name="Sub-Sector"/>
    <tableColumn id="5" xr3:uid="{514C2F7C-E6CA-4191-A160-0337D0C8F1B9}" name="Market Cap"/>
    <tableColumn id="6" xr3:uid="{906F51A7-8B67-47EF-92AF-5E69B107F01D}" name="Close Price"/>
    <tableColumn id="7" xr3:uid="{16DA0EB9-582C-486E-B76A-D4414918B089}" name="1Y Return vs Nifty"/>
    <tableColumn id="18" xr3:uid="{0CE2C24B-D49A-4C30-913D-F288C1E1A235}" name="1Y Return vs Nifty Z-Score" dataDxfId="23">
      <calculatedColumnFormula>(Table2[[#This Row],[1Y Return vs Nifty]]-AVERAGE(Table2[1Y Return vs Nifty]))/_xlfn.STDEV.P(Table2[1Y Return vs Nifty])</calculatedColumnFormula>
    </tableColumn>
    <tableColumn id="8" xr3:uid="{BA82CEF8-6D54-4FA3-BC67-C8DB98F4629F}" name="1M Return vs Nifty"/>
    <tableColumn id="19" xr3:uid="{73369A62-B389-45CA-9F85-8829408F70F1}" name="1M Return vs Nifty Z-Score" dataDxfId="22">
      <calculatedColumnFormula>(Table2[[#This Row],[1M Return vs Nifty]]-AVERAGE(Table2[1M Return vs Nifty]))/_xlfn.STDEV.P(Table2[1M Return vs Nifty])</calculatedColumnFormula>
    </tableColumn>
    <tableColumn id="9" xr3:uid="{C7E5C6F9-AEC1-4D74-8A0A-C62D9904EEF1}" name="6M Return vs Nifty"/>
    <tableColumn id="20" xr3:uid="{0ECC84D8-4D35-44A5-99D3-5D29368E218B}" name="6M Return vs Nifty Z-Score" dataDxfId="21">
      <calculatedColumnFormula>(Table2[[#This Row],[6M Return vs Nifty]]-AVERAGE(Table2[6M Return vs Nifty]))/_xlfn.STDEV.P(Table2[6M Return vs Nifty])</calculatedColumnFormula>
    </tableColumn>
    <tableColumn id="10" xr3:uid="{AAE8A1CF-D87F-473A-B1E4-BF1F80CE4EB4}" name="1W Return vs Nifty"/>
    <tableColumn id="22" xr3:uid="{F329C7D4-354A-4F33-9493-3AFE0082FF13}" name="1W Return vs Nifty Z-Score" dataDxfId="20">
      <calculatedColumnFormula>(Table2[[#This Row],[1W Return vs Nifty]]-AVERAGE(Table2[1W Return vs Nifty]))/_xlfn.STDEV.P(Table2[1W Return vs Nifty])</calculatedColumnFormula>
    </tableColumn>
    <tableColumn id="21" xr3:uid="{CC7C765B-86BA-4FA7-BE6A-4951B9C02E84}" name="20D EMA" dataDxfId="19"/>
    <tableColumn id="11" xr3:uid="{A5D4905E-A110-46BC-B72E-77EC60CD2321}" name="50D EMA"/>
    <tableColumn id="12" xr3:uid="{7513803C-DB22-4988-8EFD-A701E677F93C}" name="200D EMA"/>
    <tableColumn id="13" xr3:uid="{2C9CB32C-DD54-4429-B079-3BE02448F6E1}" name="RSI Exponential â€“ 14D"/>
    <tableColumn id="25" xr3:uid="{83138C76-FE53-48E9-BCEF-38BEBE55AA9F}" name="% Price above 20 EMA" dataDxfId="18">
      <calculatedColumnFormula>(Table2[[#This Row],[Close Price]]-Table2[[#This Row],[20D EMA]])/Table2[[#This Row],[20D EMA]]</calculatedColumnFormula>
    </tableColumn>
    <tableColumn id="24" xr3:uid="{3E8D6516-2E38-403B-A8AB-1A8056EAC67A}" name="% Price above 50 EMA" dataDxfId="17">
      <calculatedColumnFormula>(Table2[[#This Row],[Close Price]]-Table2[[#This Row],[50D EMA]])/Table2[[#This Row],[50D EMA]]</calculatedColumnFormula>
    </tableColumn>
    <tableColumn id="23" xr3:uid="{ADFCBAE9-B6FB-4634-9F97-78366EA3775E}" name="% Price above 200 EMA" dataDxfId="16">
      <calculatedColumnFormula>(Table2[[#This Row],[Close Price]]-Table2[[#This Row],[200D EMA]])/Table2[[#This Row],[200D EMA]]</calculatedColumnFormula>
    </tableColumn>
    <tableColumn id="14" xr3:uid="{166B8EDB-A356-45C1-B3BD-B0BD3281C600}" name="Relative Volume"/>
    <tableColumn id="37" xr3:uid="{A815548F-47DE-421D-BC9B-D3A51B6C554C}" name="Day Low" dataDxfId="15"/>
    <tableColumn id="36" xr3:uid="{FD42222D-CE3A-454F-A573-2FC1A1B09FDE}" name="Day High"/>
    <tableColumn id="35" xr3:uid="{B42D9CA4-6EEB-4475-ACC2-535518B6A277}" name="Current Week Low"/>
    <tableColumn id="34" xr3:uid="{03BF9AAC-97F7-4F25-9A78-7143A2420EB1}" name="Current Week High"/>
    <tableColumn id="33" xr3:uid="{30FB08B5-F509-4E1D-B63D-59085AE4D436}" name="Current Month Low"/>
    <tableColumn id="32" xr3:uid="{4406C071-EB29-4FFB-AFC0-199F2523C40F}" name="Current Month High"/>
    <tableColumn id="31" xr3:uid="{657ADFBD-A69E-4D43-94AA-F4B75CDD4EA7}" name="% Away From Day Low" dataDxfId="0">
      <calculatedColumnFormula>(Table2[[#This Row],[Close Price]]/Table2[[#This Row],[Day Low]])-1</calculatedColumnFormula>
    </tableColumn>
    <tableColumn id="30" xr3:uid="{7B214247-AFF7-4FC2-A2B7-D97DD63E54D1}" name="% Away From Day High" dataDxfId="14">
      <calculatedColumnFormula>(Table2[[#This Row],[Day High]]/Table2[[#This Row],[Close Price]])-1</calculatedColumnFormula>
    </tableColumn>
    <tableColumn id="29" xr3:uid="{3A2FBF74-E01C-4E41-A435-4CE0B7F63825}" name="% Away From Current Week Low" dataDxfId="13">
      <calculatedColumnFormula>(Table2[[#This Row],[Close Price]]/Table2[[#This Row],[Current Week Low]])-1</calculatedColumnFormula>
    </tableColumn>
    <tableColumn id="28" xr3:uid="{48F3124F-70DB-41B8-A43B-CE81D87C0457}" name="% Away From Current Week High" dataDxfId="12">
      <calculatedColumnFormula>(Table2[[#This Row],[Current Week High]]/Table2[[#This Row],[Close Price]])-1</calculatedColumnFormula>
    </tableColumn>
    <tableColumn id="27" xr3:uid="{F8591CC5-9FC2-481C-9064-7500D22549CC}" name="% Away From Current Month Low" dataDxfId="11">
      <calculatedColumnFormula>(Table2[[#This Row],[Close Price]]/Table2[[#This Row],[Current Month Low]])-1</calculatedColumnFormula>
    </tableColumn>
    <tableColumn id="26" xr3:uid="{47EFC452-55CA-4AB6-8747-EDBB26DA675A}" name="% Away From Current Month High" dataDxfId="10">
      <calculatedColumnFormula>(Table2[[#This Row],[Current Month High]]/Table2[[#This Row],[Close Price]])-1</calculatedColumnFormula>
    </tableColumn>
    <tableColumn id="15" xr3:uid="{7F503E30-79EE-49BD-850C-FA7460F57B2A}" name="% Away From 52W High"/>
    <tableColumn id="16" xr3:uid="{48209634-28A3-492A-83E5-6DD8F54D8A52}" name="% Away From 52W Low"/>
    <tableColumn id="42" xr3:uid="{4124620F-DF46-40B5-992A-93DF58A70DE3}" name="Uptrend" dataDxfId="9">
      <calculatedColumnFormula>IF(AND(Table2[[#This Row],[20D EMA]]&gt;Table2[[#This Row],[50D EMA]],Table2[[#This Row],[50D EMA]]&gt;Table2[[#This Row],[200D EMA]]),"Uptrend","Downtrend/NoTrend")</calculatedColumnFormula>
    </tableColumn>
    <tableColumn id="41" xr3:uid="{990F3B31-B45B-4D23-8C3A-70F617EC4F90}" name="Relative Strength Sector Index" dataDxfId="8"/>
    <tableColumn id="40" xr3:uid="{3CE514B5-2A56-40FC-8024-1307A6B0CC65}" name="Relative Strength Sector Index - Zone"/>
    <tableColumn id="39" xr3:uid="{AF6FA528-9A17-42DD-9CB4-272D96950238}" name="Rate of Change"/>
    <tableColumn id="38" xr3:uid="{9CAEADE0-CF4F-4B6B-B133-5FDB64268746}" name="Rate of Change - Zone"/>
    <tableColumn id="17" xr3:uid="{329DE90B-9DCC-462F-84D9-7B2DF56C5FCF}" name="Sharpe Ratio"/>
    <tableColumn id="43" xr3:uid="{5B28B0AA-E459-4833-A791-F7A0FBE125A8}" name="Sharpe Ratio Z-Score" dataDxfId="7">
      <calculatedColumnFormula>(Table2[[#This Row],[Sharpe Ratio]]-AVERAGE(Table2[Sharpe Ratio]))/_xlfn.STDEV.P(Table2[Sharpe Ratio])</calculatedColumnFormula>
    </tableColumn>
    <tableColumn id="44" xr3:uid="{5E059545-4E0E-45D3-BF2E-791A31DCA60A}" name="Score" dataDxfId="6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687065CF-8B88-4EF6-B123-5E21147DF563}" name="Rank 1Y" dataDxfId="5">
      <calculatedColumnFormula>_xlfn.RANK.AVG(Table2[[#This Row],[1Y Return vs Nifty Z-Score]],Table2[1Y Return vs Nifty Z-Score])</calculatedColumnFormula>
    </tableColumn>
    <tableColumn id="46" xr3:uid="{46453176-8588-44A0-89A3-69C923E9D735}" name="Rank 6M" dataDxfId="4">
      <calculatedColumnFormula>_xlfn.RANK.AVG(Table2[[#This Row],[6M Return vs Nifty Z-Score]],Table2[6M Return vs Nifty Z-Score])</calculatedColumnFormula>
    </tableColumn>
    <tableColumn id="47" xr3:uid="{6F590C5D-3D0D-45D0-97F8-5B7EF9F8CE71}" name="Rank Sharpe" dataDxfId="3">
      <calculatedColumnFormula>_xlfn.RANK.AVG(Table2[[#This Row],[Sharpe Ratio Z-Score]],Table2[Sharpe Ratio Z-Score])</calculatedColumnFormula>
    </tableColumn>
    <tableColumn id="48" xr3:uid="{6F4CD948-2400-4D93-8DB5-FC022F4B97B2}" name="Avg" dataDxfId="2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F18CFC-2B16-47D4-B11D-964CA8730308}" name="Table1" displayName="Table1" ref="A1:Q1474" totalsRowShown="0">
  <autoFilter ref="A1:Q1474" xr:uid="{FAF18CFC-2B16-47D4-B11D-964CA8730308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D7092B91-9423-4EEE-B9DD-8B38656B98F3}" name="Name"/>
    <tableColumn id="2" xr3:uid="{BC9ED72A-7F57-42D7-ACB3-85CDF9DFEBE0}" name="Ticker"/>
    <tableColumn id="17" xr3:uid="{9E6E2008-BF77-4543-B0F7-7BC58A9E79C5}" name="Industry" dataDxfId="1"/>
    <tableColumn id="3" xr3:uid="{7D3733C9-6E5F-494E-B955-B00945202CED}" name="Sub-Sector"/>
    <tableColumn id="4" xr3:uid="{8AEB6A68-2BAF-43BC-B703-A620B07C7EBE}" name="Market Cap"/>
    <tableColumn id="5" xr3:uid="{A195A40B-B42E-46E2-B28A-EAF2B047F533}" name="Close Price"/>
    <tableColumn id="6" xr3:uid="{2D658128-35F3-4493-A85F-F737DE8F1531}" name="1Y Return vs Nifty"/>
    <tableColumn id="7" xr3:uid="{9D8412AC-A0BA-4CD3-95A8-C2C7AAE8B36F}" name="1M Return vs Nifty"/>
    <tableColumn id="8" xr3:uid="{C72B5B3B-5B69-4727-A7C5-755E28794D77}" name="6M Return vs Nifty"/>
    <tableColumn id="9" xr3:uid="{FD349B69-182C-433D-BDC1-C2784BAA899E}" name="1W Return vs Nifty"/>
    <tableColumn id="10" xr3:uid="{9D46F3BF-7F17-431D-8B8F-D1C512B5986A}" name="50D EMA"/>
    <tableColumn id="11" xr3:uid="{3C2B8700-E55F-45F7-ADF2-BF790D3E97E8}" name="200D EMA"/>
    <tableColumn id="12" xr3:uid="{265C19F2-88CC-46B4-8E77-5F9A36EEB8FD}" name="RSI Exponential â€“ 14D"/>
    <tableColumn id="13" xr3:uid="{9FF58F13-E3C5-4CC2-95E9-BE4479CD4AD0}" name="Relative Volume"/>
    <tableColumn id="14" xr3:uid="{E3A2E73B-4F7F-4DA7-AF6F-56E436A7FC29}" name="% Away From 52W High"/>
    <tableColumn id="15" xr3:uid="{96544078-CDBA-46F5-9021-6C4D4CC59084}" name="% Away From 52W Low"/>
    <tableColumn id="16" xr3:uid="{263938D9-F071-4F4B-87EC-AD7F394C031B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24B18-AE90-4382-B80C-DE5DB405EFBA}">
  <dimension ref="A1:Z126"/>
  <sheetViews>
    <sheetView topLeftCell="N92" workbookViewId="0">
      <selection activeCell="A2" sqref="A2"/>
    </sheetView>
  </sheetViews>
  <sheetFormatPr defaultRowHeight="14.4" x14ac:dyDescent="0.3"/>
  <cols>
    <col min="1" max="1" width="37.109375" bestFit="1" customWidth="1"/>
    <col min="2" max="2" width="8.33203125" bestFit="1" customWidth="1"/>
    <col min="3" max="3" width="10.44140625" bestFit="1" customWidth="1"/>
    <col min="4" max="4" width="21.77734375" bestFit="1" customWidth="1"/>
    <col min="5" max="5" width="21.6640625" bestFit="1" customWidth="1"/>
    <col min="6" max="6" width="19.44140625" bestFit="1" customWidth="1"/>
    <col min="7" max="7" width="18.5546875" bestFit="1" customWidth="1"/>
    <col min="8" max="8" width="8" bestFit="1" customWidth="1"/>
    <col min="9" max="9" width="17.6640625" bestFit="1" customWidth="1"/>
    <col min="10" max="10" width="22.44140625" bestFit="1" customWidth="1"/>
    <col min="11" max="11" width="23" bestFit="1" customWidth="1"/>
    <col min="12" max="12" width="31.77734375" bestFit="1" customWidth="1"/>
    <col min="13" max="13" width="32.21875" bestFit="1" customWidth="1"/>
    <col min="14" max="14" width="32.44140625" bestFit="1" customWidth="1"/>
    <col min="15" max="15" width="32.88671875" bestFit="1" customWidth="1"/>
    <col min="16" max="16" width="23.77734375" bestFit="1" customWidth="1"/>
    <col min="17" max="17" width="23.33203125" bestFit="1" customWidth="1"/>
    <col min="18" max="18" width="23.5546875" bestFit="1" customWidth="1"/>
    <col min="19" max="19" width="22.21875" bestFit="1" customWidth="1"/>
    <col min="20" max="20" width="23.33203125" bestFit="1" customWidth="1"/>
    <col min="21" max="21" width="22.21875" bestFit="1" customWidth="1"/>
    <col min="22" max="22" width="14" bestFit="1" customWidth="1"/>
    <col min="23" max="23" width="7.88671875" bestFit="1" customWidth="1"/>
    <col min="24" max="24" width="7.44140625" bestFit="1" customWidth="1"/>
    <col min="25" max="25" width="9.77734375" bestFit="1" customWidth="1"/>
    <col min="26" max="26" width="8.88671875" bestFit="1" customWidth="1"/>
  </cols>
  <sheetData>
    <row r="1" spans="1:26" x14ac:dyDescent="0.3">
      <c r="A1" t="s">
        <v>2</v>
      </c>
      <c r="B1" t="s">
        <v>3181</v>
      </c>
      <c r="C1" s="1" t="s">
        <v>3167</v>
      </c>
      <c r="D1" s="1" t="s">
        <v>3182</v>
      </c>
      <c r="E1" s="1" t="s">
        <v>3183</v>
      </c>
      <c r="F1" s="1" t="s">
        <v>7</v>
      </c>
      <c r="G1" s="1" t="s">
        <v>5</v>
      </c>
      <c r="H1" s="1" t="s">
        <v>3184</v>
      </c>
      <c r="I1" s="1" t="s">
        <v>12</v>
      </c>
      <c r="J1" s="1" t="s">
        <v>3161</v>
      </c>
      <c r="K1" s="1" t="s">
        <v>3162</v>
      </c>
      <c r="L1" s="1" t="s">
        <v>3163</v>
      </c>
      <c r="M1" s="1" t="s">
        <v>3164</v>
      </c>
      <c r="N1" s="1" t="s">
        <v>3165</v>
      </c>
      <c r="O1" s="1" t="s">
        <v>3166</v>
      </c>
      <c r="P1" s="1" t="s">
        <v>13</v>
      </c>
      <c r="Q1" s="1" t="s">
        <v>14</v>
      </c>
      <c r="R1" s="1" t="s">
        <v>3185</v>
      </c>
      <c r="S1" s="1" t="s">
        <v>3153</v>
      </c>
      <c r="T1" s="1" t="s">
        <v>3154</v>
      </c>
      <c r="U1" s="1" t="s">
        <v>3171</v>
      </c>
      <c r="V1" s="1" t="s">
        <v>15</v>
      </c>
      <c r="W1" t="s">
        <v>3176</v>
      </c>
      <c r="X1" t="s">
        <v>3186</v>
      </c>
      <c r="Y1" t="s">
        <v>3187</v>
      </c>
      <c r="Z1" t="s">
        <v>3188</v>
      </c>
    </row>
    <row r="2" spans="1:26" x14ac:dyDescent="0.3">
      <c r="A2" t="s">
        <v>643</v>
      </c>
      <c r="B2">
        <f>COUNTIFS(Table2[Sub-Sector],Table3[[#This Row],[Sub-Sector]])</f>
        <v>1</v>
      </c>
      <c r="C2" s="1">
        <f>COUNTIFS(Table2[Sub-Sector],Table3[[#This Row],[Sub-Sector]],Table2[Uptrend],"Uptrend")/Table3[[#This Row],[Count]]</f>
        <v>1</v>
      </c>
      <c r="D2" s="1">
        <f>COUNTIFS(Table2[Sub-Sector],Table3[[#This Row],[Sub-Sector]],Table2[1W Return vs Nifty],"&gt;=5")/Table3[[#This Row],[Count]]</f>
        <v>1</v>
      </c>
      <c r="E2" s="1">
        <f>COUNTIFS(Table2[Sub-Sector],Table3[[#This Row],[Sub-Sector]],Table2[1M Return vs Nifty],"&gt;=5")/Table3[[#This Row],[Count]]</f>
        <v>1</v>
      </c>
      <c r="F2" s="1">
        <f>COUNTIFS(Table2[Sub-Sector],Table3[[#This Row],[Sub-Sector]],Table2[6M Return vs Nifty],"&gt;=10")/Table3[[#This Row],[Count]]</f>
        <v>1</v>
      </c>
      <c r="G2" s="1">
        <f>COUNTIFS(Table2[Sub-Sector],Table3[[#This Row],[Sub-Sector]],Table2[1Y Return vs Nifty],"&gt;=10")/Table3[[#This Row],[Count]]</f>
        <v>1</v>
      </c>
      <c r="H2" s="1">
        <f>COUNTIFS(Table2[Sub-Sector],Table3[[#This Row],[Sub-Sector]],Table2[RSI Exponential â€“ 14D],"&gt;=50")/Table3[[#This Row],[Count]]</f>
        <v>1</v>
      </c>
      <c r="I2" s="1">
        <f>COUNTIFS(Table2[Sub-Sector],Table3[[#This Row],[Sub-Sector]],Table2[Relative Volume],"&gt;=1")/Table3[[#This Row],[Count]]</f>
        <v>1</v>
      </c>
      <c r="J2" s="1">
        <f>COUNTIFS(Table2[Sub-Sector],Table3[[#This Row],[Sub-Sector]],Table2[% Away From Day Low],"&gt;=0.05")/Table3[[#This Row],[Count]]</f>
        <v>0</v>
      </c>
      <c r="K2" s="1">
        <f>COUNTIFS(Table2[Sub-Sector],Table3[[#This Row],[Sub-Sector]],Table2[% Away From Day High],"&lt;=0.05")/Table3[[#This Row],[Count]]</f>
        <v>1</v>
      </c>
      <c r="L2" s="1">
        <f>COUNTIFS(Table2[Sub-Sector],Table3[[#This Row],[Sub-Sector]],Table2[% Away From Current Week Low],"&gt;=0.05")/Table3[[#This Row],[Count]]</f>
        <v>0</v>
      </c>
      <c r="M2" s="1">
        <f>COUNTIFS(Table2[Sub-Sector],Table3[[#This Row],[Sub-Sector]],Table2[% Away From Current Week High],"&lt;=0.05")/Table3[[#This Row],[Count]]</f>
        <v>1</v>
      </c>
      <c r="N2" s="1">
        <f>COUNTIFS(Table2[Sub-Sector],Table3[[#This Row],[Sub-Sector]],Table2[% Away From Current Month Low],"&gt;=0.05")/Table3[[#This Row],[Count]]</f>
        <v>1</v>
      </c>
      <c r="O2" s="1">
        <f>COUNTIFS(Table2[Sub-Sector],Table3[[#This Row],[Sub-Sector]],Table2[% Away From Current Month High],"&lt;=0.05")/Table3[[#This Row],[Count]]</f>
        <v>1</v>
      </c>
      <c r="P2" s="1">
        <f>COUNTIFS(Table2[Sub-Sector],Table3[[#This Row],[Sub-Sector]],Table2[% Away From 52W High],"&lt;=10")/Table3[[#This Row],[Count]]</f>
        <v>0</v>
      </c>
      <c r="Q2" s="1">
        <f>COUNTIFS(Table2[Sub-Sector],Table3[[#This Row],[Sub-Sector]],Table2[% Away From 52W Low],"&gt;=10")/Table3[[#This Row],[Count]]</f>
        <v>1</v>
      </c>
      <c r="R2" s="1">
        <f>COUNTIFS(Table2[Sub-Sector],Table3[[#This Row],[Sub-Sector]],Table2[% Price above 20 EMA],"&gt;=0")/Table3[[#This Row],[Count]]</f>
        <v>1</v>
      </c>
      <c r="S2" s="1">
        <f>COUNTIFS(Table2[Sub-Sector],Table3[[#This Row],[Sub-Sector]],Table2[% Price above 50 EMA],"&gt;=0")/Table3[[#This Row],[Count]]</f>
        <v>1</v>
      </c>
      <c r="T2" s="1">
        <f>COUNTIFS(Table2[Sub-Sector],Table3[[#This Row],[Sub-Sector]],Table2[% Price above 200 EMA],"&gt;=0")/Table3[[#This Row],[Count]]</f>
        <v>1</v>
      </c>
      <c r="U2" s="1">
        <f>COUNTIFS(Table2[Sub-Sector],Table3[[#This Row],[Sub-Sector]],Table2[Rate of Change - Zone],"Positive")/Table3[[#This Row],[Count]]</f>
        <v>1</v>
      </c>
      <c r="V2" s="1">
        <f>COUNTIFS(Table2[Sub-Sector],Table3[[#This Row],[Sub-Sector]],Table2[Sharpe Ratio],"&gt;=0.10")/Table3[[#This Row],[Count]]</f>
        <v>0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41.5</v>
      </c>
      <c r="X2">
        <f>_xlfn.RANK.AVG(Table3[[#This Row],[Score]],Table3[Score],1)</f>
        <v>1</v>
      </c>
      <c r="Y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28.5</v>
      </c>
      <c r="Z2">
        <f>_xlfn.RANK.AVG(Table3[[#This Row],[Score 2 ]],Table3[[Score 2 ]],1)</f>
        <v>1</v>
      </c>
    </row>
    <row r="3" spans="1:26" x14ac:dyDescent="0.3">
      <c r="A3" t="s">
        <v>303</v>
      </c>
      <c r="B3">
        <f>COUNTIFS(Table2[Sub-Sector],Table3[[#This Row],[Sub-Sector]])</f>
        <v>3</v>
      </c>
      <c r="C3" s="1">
        <f>COUNTIFS(Table2[Sub-Sector],Table3[[#This Row],[Sub-Sector]],Table2[Uptrend],"Uptrend")/Table3[[#This Row],[Count]]</f>
        <v>0.33333333333333331</v>
      </c>
      <c r="D3" s="1">
        <f>COUNTIFS(Table2[Sub-Sector],Table3[[#This Row],[Sub-Sector]],Table2[1W Return vs Nifty],"&gt;=5")/Table3[[#This Row],[Count]]</f>
        <v>0.33333333333333331</v>
      </c>
      <c r="E3" s="1">
        <f>COUNTIFS(Table2[Sub-Sector],Table3[[#This Row],[Sub-Sector]],Table2[1M Return vs Nifty],"&gt;=5")/Table3[[#This Row],[Count]]</f>
        <v>0.33333333333333331</v>
      </c>
      <c r="F3" s="1">
        <f>COUNTIFS(Table2[Sub-Sector],Table3[[#This Row],[Sub-Sector]],Table2[6M Return vs Nifty],"&gt;=10")/Table3[[#This Row],[Count]]</f>
        <v>0.66666666666666663</v>
      </c>
      <c r="G3" s="1">
        <f>COUNTIFS(Table2[Sub-Sector],Table3[[#This Row],[Sub-Sector]],Table2[1Y Return vs Nifty],"&gt;=10")/Table3[[#This Row],[Count]]</f>
        <v>1</v>
      </c>
      <c r="H3" s="1">
        <f>COUNTIFS(Table2[Sub-Sector],Table3[[#This Row],[Sub-Sector]],Table2[RSI Exponential â€“ 14D],"&gt;=50")/Table3[[#This Row],[Count]]</f>
        <v>0.33333333333333331</v>
      </c>
      <c r="I3" s="1">
        <f>COUNTIFS(Table2[Sub-Sector],Table3[[#This Row],[Sub-Sector]],Table2[Relative Volume],"&gt;=1")/Table3[[#This Row],[Count]]</f>
        <v>0.66666666666666663</v>
      </c>
      <c r="J3" s="1">
        <f>COUNTIFS(Table2[Sub-Sector],Table3[[#This Row],[Sub-Sector]],Table2[% Away From Day Low],"&gt;=0.05")/Table3[[#This Row],[Count]]</f>
        <v>0</v>
      </c>
      <c r="K3" s="1">
        <f>COUNTIFS(Table2[Sub-Sector],Table3[[#This Row],[Sub-Sector]],Table2[% Away From Day High],"&lt;=0.05")/Table3[[#This Row],[Count]]</f>
        <v>0.66666666666666663</v>
      </c>
      <c r="L3" s="1">
        <f>COUNTIFS(Table2[Sub-Sector],Table3[[#This Row],[Sub-Sector]],Table2[% Away From Current Week Low],"&gt;=0.05")/Table3[[#This Row],[Count]]</f>
        <v>0.33333333333333331</v>
      </c>
      <c r="M3" s="1">
        <f>COUNTIFS(Table2[Sub-Sector],Table3[[#This Row],[Sub-Sector]],Table2[% Away From Current Week High],"&lt;=0.05")/Table3[[#This Row],[Count]]</f>
        <v>0</v>
      </c>
      <c r="N3" s="1">
        <f>COUNTIFS(Table2[Sub-Sector],Table3[[#This Row],[Sub-Sector]],Table2[% Away From Current Month Low],"&gt;=0.05")/Table3[[#This Row],[Count]]</f>
        <v>0.66666666666666663</v>
      </c>
      <c r="O3" s="1">
        <f>COUNTIFS(Table2[Sub-Sector],Table3[[#This Row],[Sub-Sector]],Table2[% Away From Current Month High],"&lt;=0.05")/Table3[[#This Row],[Count]]</f>
        <v>0</v>
      </c>
      <c r="P3" s="1">
        <f>COUNTIFS(Table2[Sub-Sector],Table3[[#This Row],[Sub-Sector]],Table2[% Away From 52W High],"&lt;=10")/Table3[[#This Row],[Count]]</f>
        <v>0</v>
      </c>
      <c r="Q3" s="1">
        <f>COUNTIFS(Table2[Sub-Sector],Table3[[#This Row],[Sub-Sector]],Table2[% Away From 52W Low],"&gt;=10")/Table3[[#This Row],[Count]]</f>
        <v>1</v>
      </c>
      <c r="R3" s="1">
        <f>COUNTIFS(Table2[Sub-Sector],Table3[[#This Row],[Sub-Sector]],Table2[% Price above 20 EMA],"&gt;=0")/Table3[[#This Row],[Count]]</f>
        <v>0.33333333333333331</v>
      </c>
      <c r="S3" s="1">
        <f>COUNTIFS(Table2[Sub-Sector],Table3[[#This Row],[Sub-Sector]],Table2[% Price above 50 EMA],"&gt;=0")/Table3[[#This Row],[Count]]</f>
        <v>0.33333333333333331</v>
      </c>
      <c r="T3" s="1">
        <f>COUNTIFS(Table2[Sub-Sector],Table3[[#This Row],[Sub-Sector]],Table2[% Price above 200 EMA],"&gt;=0")/Table3[[#This Row],[Count]]</f>
        <v>0.66666666666666663</v>
      </c>
      <c r="U3" s="1">
        <f>COUNTIFS(Table2[Sub-Sector],Table3[[#This Row],[Sub-Sector]],Table2[Rate of Change - Zone],"Positive")/Table3[[#This Row],[Count]]</f>
        <v>0.33333333333333331</v>
      </c>
      <c r="V3" s="1">
        <f>COUNTIFS(Table2[Sub-Sector],Table3[[#This Row],[Sub-Sector]],Table2[Sharpe Ratio],"&gt;=0.10")/Table3[[#This Row],[Count]]</f>
        <v>0.33333333333333331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172</v>
      </c>
      <c r="X3">
        <f>_xlfn.RANK.AVG(Table3[[#This Row],[Score]],Table3[Score],1)</f>
        <v>5</v>
      </c>
      <c r="Y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83</v>
      </c>
      <c r="Z3">
        <f>_xlfn.RANK.AVG(Table3[[#This Row],[Score 2 ]],Table3[[Score 2 ]],1)</f>
        <v>2</v>
      </c>
    </row>
    <row r="4" spans="1:26" x14ac:dyDescent="0.3">
      <c r="A4" t="s">
        <v>102</v>
      </c>
      <c r="B4">
        <f>COUNTIFS(Table2[Sub-Sector],Table3[[#This Row],[Sub-Sector]])</f>
        <v>8</v>
      </c>
      <c r="C4" s="1">
        <f>COUNTIFS(Table2[Sub-Sector],Table3[[#This Row],[Sub-Sector]],Table2[Uptrend],"Uptrend")/Table3[[#This Row],[Count]]</f>
        <v>0.5</v>
      </c>
      <c r="D4" s="1">
        <f>COUNTIFS(Table2[Sub-Sector],Table3[[#This Row],[Sub-Sector]],Table2[1W Return vs Nifty],"&gt;=5")/Table3[[#This Row],[Count]]</f>
        <v>0</v>
      </c>
      <c r="E4" s="1">
        <f>COUNTIFS(Table2[Sub-Sector],Table3[[#This Row],[Sub-Sector]],Table2[1M Return vs Nifty],"&gt;=5")/Table3[[#This Row],[Count]]</f>
        <v>0.75</v>
      </c>
      <c r="F4" s="1">
        <f>COUNTIFS(Table2[Sub-Sector],Table3[[#This Row],[Sub-Sector]],Table2[6M Return vs Nifty],"&gt;=10")/Table3[[#This Row],[Count]]</f>
        <v>0.625</v>
      </c>
      <c r="G4" s="1">
        <f>COUNTIFS(Table2[Sub-Sector],Table3[[#This Row],[Sub-Sector]],Table2[1Y Return vs Nifty],"&gt;=10")/Table3[[#This Row],[Count]]</f>
        <v>0.625</v>
      </c>
      <c r="H4" s="1">
        <f>COUNTIFS(Table2[Sub-Sector],Table3[[#This Row],[Sub-Sector]],Table2[RSI Exponential â€“ 14D],"&gt;=50")/Table3[[#This Row],[Count]]</f>
        <v>0.75</v>
      </c>
      <c r="I4" s="1">
        <f>COUNTIFS(Table2[Sub-Sector],Table3[[#This Row],[Sub-Sector]],Table2[Relative Volume],"&gt;=1")/Table3[[#This Row],[Count]]</f>
        <v>0.5</v>
      </c>
      <c r="J4" s="1">
        <f>COUNTIFS(Table2[Sub-Sector],Table3[[#This Row],[Sub-Sector]],Table2[% Away From Day Low],"&gt;=0.05")/Table3[[#This Row],[Count]]</f>
        <v>0</v>
      </c>
      <c r="K4" s="1">
        <f>COUNTIFS(Table2[Sub-Sector],Table3[[#This Row],[Sub-Sector]],Table2[% Away From Day High],"&lt;=0.05")/Table3[[#This Row],[Count]]</f>
        <v>1</v>
      </c>
      <c r="L4" s="1">
        <f>COUNTIFS(Table2[Sub-Sector],Table3[[#This Row],[Sub-Sector]],Table2[% Away From Current Week Low],"&gt;=0.05")/Table3[[#This Row],[Count]]</f>
        <v>0.25</v>
      </c>
      <c r="M4" s="1">
        <f>COUNTIFS(Table2[Sub-Sector],Table3[[#This Row],[Sub-Sector]],Table2[% Away From Current Week High],"&lt;=0.05")/Table3[[#This Row],[Count]]</f>
        <v>1</v>
      </c>
      <c r="N4" s="1">
        <f>COUNTIFS(Table2[Sub-Sector],Table3[[#This Row],[Sub-Sector]],Table2[% Away From Current Month Low],"&gt;=0.05")/Table3[[#This Row],[Count]]</f>
        <v>0.75</v>
      </c>
      <c r="O4" s="1">
        <f>COUNTIFS(Table2[Sub-Sector],Table3[[#This Row],[Sub-Sector]],Table2[% Away From Current Month High],"&lt;=0.05")/Table3[[#This Row],[Count]]</f>
        <v>0.625</v>
      </c>
      <c r="P4" s="1">
        <f>COUNTIFS(Table2[Sub-Sector],Table3[[#This Row],[Sub-Sector]],Table2[% Away From 52W High],"&lt;=10")/Table3[[#This Row],[Count]]</f>
        <v>0.625</v>
      </c>
      <c r="Q4" s="1">
        <f>COUNTIFS(Table2[Sub-Sector],Table3[[#This Row],[Sub-Sector]],Table2[% Away From 52W Low],"&gt;=10")/Table3[[#This Row],[Count]]</f>
        <v>0.875</v>
      </c>
      <c r="R4" s="1">
        <f>COUNTIFS(Table2[Sub-Sector],Table3[[#This Row],[Sub-Sector]],Table2[% Price above 20 EMA],"&gt;=0")/Table3[[#This Row],[Count]]</f>
        <v>0.75</v>
      </c>
      <c r="S4" s="1">
        <f>COUNTIFS(Table2[Sub-Sector],Table3[[#This Row],[Sub-Sector]],Table2[% Price above 50 EMA],"&gt;=0")/Table3[[#This Row],[Count]]</f>
        <v>0.625</v>
      </c>
      <c r="T4" s="1">
        <f>COUNTIFS(Table2[Sub-Sector],Table3[[#This Row],[Sub-Sector]],Table2[% Price above 200 EMA],"&gt;=0")/Table3[[#This Row],[Count]]</f>
        <v>0.75</v>
      </c>
      <c r="U4" s="1">
        <f>COUNTIFS(Table2[Sub-Sector],Table3[[#This Row],[Sub-Sector]],Table2[Rate of Change - Zone],"Positive")/Table3[[#This Row],[Count]]</f>
        <v>0.625</v>
      </c>
      <c r="V4" s="1">
        <f>COUNTIFS(Table2[Sub-Sector],Table3[[#This Row],[Sub-Sector]],Table2[Sharpe Ratio],"&gt;=0.10")/Table3[[#This Row],[Count]]</f>
        <v>0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213</v>
      </c>
      <c r="X4">
        <f>_xlfn.RANK.AVG(Table3[[#This Row],[Score]],Table3[Score],1)</f>
        <v>8</v>
      </c>
      <c r="Y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100.5</v>
      </c>
      <c r="Z4">
        <f>_xlfn.RANK.AVG(Table3[[#This Row],[Score 2 ]],Table3[[Score 2 ]],1)</f>
        <v>3</v>
      </c>
    </row>
    <row r="5" spans="1:26" x14ac:dyDescent="0.3">
      <c r="A5" t="s">
        <v>80</v>
      </c>
      <c r="B5">
        <f>COUNTIFS(Table2[Sub-Sector],Table3[[#This Row],[Sub-Sector]])</f>
        <v>5</v>
      </c>
      <c r="C5" s="1">
        <f>COUNTIFS(Table2[Sub-Sector],Table3[[#This Row],[Sub-Sector]],Table2[Uptrend],"Uptrend")/Table3[[#This Row],[Count]]</f>
        <v>0.2</v>
      </c>
      <c r="D5" s="1">
        <f>COUNTIFS(Table2[Sub-Sector],Table3[[#This Row],[Sub-Sector]],Table2[1W Return vs Nifty],"&gt;=5")/Table3[[#This Row],[Count]]</f>
        <v>0</v>
      </c>
      <c r="E5" s="1">
        <f>COUNTIFS(Table2[Sub-Sector],Table3[[#This Row],[Sub-Sector]],Table2[1M Return vs Nifty],"&gt;=5")/Table3[[#This Row],[Count]]</f>
        <v>0.2</v>
      </c>
      <c r="F5" s="1">
        <f>COUNTIFS(Table2[Sub-Sector],Table3[[#This Row],[Sub-Sector]],Table2[6M Return vs Nifty],"&gt;=10")/Table3[[#This Row],[Count]]</f>
        <v>0.6</v>
      </c>
      <c r="G5" s="1">
        <f>COUNTIFS(Table2[Sub-Sector],Table3[[#This Row],[Sub-Sector]],Table2[1Y Return vs Nifty],"&gt;=10")/Table3[[#This Row],[Count]]</f>
        <v>0.6</v>
      </c>
      <c r="H5" s="1">
        <f>COUNTIFS(Table2[Sub-Sector],Table3[[#This Row],[Sub-Sector]],Table2[RSI Exponential â€“ 14D],"&gt;=50")/Table3[[#This Row],[Count]]</f>
        <v>0.8</v>
      </c>
      <c r="I5" s="1">
        <f>COUNTIFS(Table2[Sub-Sector],Table3[[#This Row],[Sub-Sector]],Table2[Relative Volume],"&gt;=1")/Table3[[#This Row],[Count]]</f>
        <v>0.8</v>
      </c>
      <c r="J5" s="1">
        <f>COUNTIFS(Table2[Sub-Sector],Table3[[#This Row],[Sub-Sector]],Table2[% Away From Day Low],"&gt;=0.05")/Table3[[#This Row],[Count]]</f>
        <v>0</v>
      </c>
      <c r="K5" s="1">
        <f>COUNTIFS(Table2[Sub-Sector],Table3[[#This Row],[Sub-Sector]],Table2[% Away From Day High],"&lt;=0.05")/Table3[[#This Row],[Count]]</f>
        <v>1</v>
      </c>
      <c r="L5" s="1">
        <f>COUNTIFS(Table2[Sub-Sector],Table3[[#This Row],[Sub-Sector]],Table2[% Away From Current Week Low],"&gt;=0.05")/Table3[[#This Row],[Count]]</f>
        <v>0</v>
      </c>
      <c r="M5" s="1">
        <f>COUNTIFS(Table2[Sub-Sector],Table3[[#This Row],[Sub-Sector]],Table2[% Away From Current Week High],"&lt;=0.05")/Table3[[#This Row],[Count]]</f>
        <v>0.6</v>
      </c>
      <c r="N5" s="1">
        <f>COUNTIFS(Table2[Sub-Sector],Table3[[#This Row],[Sub-Sector]],Table2[% Away From Current Month Low],"&gt;=0.05")/Table3[[#This Row],[Count]]</f>
        <v>0.8</v>
      </c>
      <c r="O5" s="1">
        <f>COUNTIFS(Table2[Sub-Sector],Table3[[#This Row],[Sub-Sector]],Table2[% Away From Current Month High],"&lt;=0.05")/Table3[[#This Row],[Count]]</f>
        <v>0.4</v>
      </c>
      <c r="P5" s="1">
        <f>COUNTIFS(Table2[Sub-Sector],Table3[[#This Row],[Sub-Sector]],Table2[% Away From 52W High],"&lt;=10")/Table3[[#This Row],[Count]]</f>
        <v>0</v>
      </c>
      <c r="Q5" s="1">
        <f>COUNTIFS(Table2[Sub-Sector],Table3[[#This Row],[Sub-Sector]],Table2[% Away From 52W Low],"&gt;=10")/Table3[[#This Row],[Count]]</f>
        <v>0.6</v>
      </c>
      <c r="R5" s="1">
        <f>COUNTIFS(Table2[Sub-Sector],Table3[[#This Row],[Sub-Sector]],Table2[% Price above 20 EMA],"&gt;=0")/Table3[[#This Row],[Count]]</f>
        <v>0.6</v>
      </c>
      <c r="S5" s="1">
        <f>COUNTIFS(Table2[Sub-Sector],Table3[[#This Row],[Sub-Sector]],Table2[% Price above 50 EMA],"&gt;=0")/Table3[[#This Row],[Count]]</f>
        <v>0.4</v>
      </c>
      <c r="T5" s="1">
        <f>COUNTIFS(Table2[Sub-Sector],Table3[[#This Row],[Sub-Sector]],Table2[% Price above 200 EMA],"&gt;=0")/Table3[[#This Row],[Count]]</f>
        <v>0.6</v>
      </c>
      <c r="U5" s="1">
        <f>COUNTIFS(Table2[Sub-Sector],Table3[[#This Row],[Sub-Sector]],Table2[Rate of Change - Zone],"Positive")/Table3[[#This Row],[Count]]</f>
        <v>0.4</v>
      </c>
      <c r="V5" s="1">
        <f>COUNTIFS(Table2[Sub-Sector],Table3[[#This Row],[Sub-Sector]],Table2[Sharpe Ratio],"&gt;=0.10")/Table3[[#This Row],[Count]]</f>
        <v>0.4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297</v>
      </c>
      <c r="X5">
        <f>_xlfn.RANK.AVG(Table3[[#This Row],[Score]],Table3[Score],1)</f>
        <v>26.5</v>
      </c>
      <c r="Y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107.5</v>
      </c>
      <c r="Z5">
        <f>_xlfn.RANK.AVG(Table3[[#This Row],[Score 2 ]],Table3[[Score 2 ]],1)</f>
        <v>4</v>
      </c>
    </row>
    <row r="6" spans="1:26" x14ac:dyDescent="0.3">
      <c r="A6" t="s">
        <v>384</v>
      </c>
      <c r="B6">
        <f>COUNTIFS(Table2[Sub-Sector],Table3[[#This Row],[Sub-Sector]])</f>
        <v>4</v>
      </c>
      <c r="C6" s="1">
        <f>COUNTIFS(Table2[Sub-Sector],Table3[[#This Row],[Sub-Sector]],Table2[Uptrend],"Uptrend")/Table3[[#This Row],[Count]]</f>
        <v>1</v>
      </c>
      <c r="D6" s="1">
        <f>COUNTIFS(Table2[Sub-Sector],Table3[[#This Row],[Sub-Sector]],Table2[1W Return vs Nifty],"&gt;=5")/Table3[[#This Row],[Count]]</f>
        <v>0</v>
      </c>
      <c r="E6" s="1">
        <f>COUNTIFS(Table2[Sub-Sector],Table3[[#This Row],[Sub-Sector]],Table2[1M Return vs Nifty],"&gt;=5")/Table3[[#This Row],[Count]]</f>
        <v>0.5</v>
      </c>
      <c r="F6" s="1">
        <f>COUNTIFS(Table2[Sub-Sector],Table3[[#This Row],[Sub-Sector]],Table2[6M Return vs Nifty],"&gt;=10")/Table3[[#This Row],[Count]]</f>
        <v>1</v>
      </c>
      <c r="G6" s="1">
        <f>COUNTIFS(Table2[Sub-Sector],Table3[[#This Row],[Sub-Sector]],Table2[1Y Return vs Nifty],"&gt;=10")/Table3[[#This Row],[Count]]</f>
        <v>0.75</v>
      </c>
      <c r="H6" s="1">
        <f>COUNTIFS(Table2[Sub-Sector],Table3[[#This Row],[Sub-Sector]],Table2[RSI Exponential â€“ 14D],"&gt;=50")/Table3[[#This Row],[Count]]</f>
        <v>0.5</v>
      </c>
      <c r="I6" s="1">
        <f>COUNTIFS(Table2[Sub-Sector],Table3[[#This Row],[Sub-Sector]],Table2[Relative Volume],"&gt;=1")/Table3[[#This Row],[Count]]</f>
        <v>0.5</v>
      </c>
      <c r="J6" s="1">
        <f>COUNTIFS(Table2[Sub-Sector],Table3[[#This Row],[Sub-Sector]],Table2[% Away From Day Low],"&gt;=0.05")/Table3[[#This Row],[Count]]</f>
        <v>0</v>
      </c>
      <c r="K6" s="1">
        <f>COUNTIFS(Table2[Sub-Sector],Table3[[#This Row],[Sub-Sector]],Table2[% Away From Day High],"&lt;=0.05")/Table3[[#This Row],[Count]]</f>
        <v>0.75</v>
      </c>
      <c r="L6" s="1">
        <f>COUNTIFS(Table2[Sub-Sector],Table3[[#This Row],[Sub-Sector]],Table2[% Away From Current Week Low],"&gt;=0.05")/Table3[[#This Row],[Count]]</f>
        <v>0</v>
      </c>
      <c r="M6" s="1">
        <f>COUNTIFS(Table2[Sub-Sector],Table3[[#This Row],[Sub-Sector]],Table2[% Away From Current Week High],"&lt;=0.05")/Table3[[#This Row],[Count]]</f>
        <v>0.75</v>
      </c>
      <c r="N6" s="1">
        <f>COUNTIFS(Table2[Sub-Sector],Table3[[#This Row],[Sub-Sector]],Table2[% Away From Current Month Low],"&gt;=0.05")/Table3[[#This Row],[Count]]</f>
        <v>0.5</v>
      </c>
      <c r="O6" s="1">
        <f>COUNTIFS(Table2[Sub-Sector],Table3[[#This Row],[Sub-Sector]],Table2[% Away From Current Month High],"&lt;=0.05")/Table3[[#This Row],[Count]]</f>
        <v>0</v>
      </c>
      <c r="P6" s="1">
        <f>COUNTIFS(Table2[Sub-Sector],Table3[[#This Row],[Sub-Sector]],Table2[% Away From 52W High],"&lt;=10")/Table3[[#This Row],[Count]]</f>
        <v>0.5</v>
      </c>
      <c r="Q6" s="1">
        <f>COUNTIFS(Table2[Sub-Sector],Table3[[#This Row],[Sub-Sector]],Table2[% Away From 52W Low],"&gt;=10")/Table3[[#This Row],[Count]]</f>
        <v>1</v>
      </c>
      <c r="R6" s="1">
        <f>COUNTIFS(Table2[Sub-Sector],Table3[[#This Row],[Sub-Sector]],Table2[% Price above 20 EMA],"&gt;=0")/Table3[[#This Row],[Count]]</f>
        <v>0.5</v>
      </c>
      <c r="S6" s="1">
        <f>COUNTIFS(Table2[Sub-Sector],Table3[[#This Row],[Sub-Sector]],Table2[% Price above 50 EMA],"&gt;=0")/Table3[[#This Row],[Count]]</f>
        <v>1</v>
      </c>
      <c r="T6" s="1">
        <f>COUNTIFS(Table2[Sub-Sector],Table3[[#This Row],[Sub-Sector]],Table2[% Price above 200 EMA],"&gt;=0")/Table3[[#This Row],[Count]]</f>
        <v>1</v>
      </c>
      <c r="U6" s="1">
        <f>COUNTIFS(Table2[Sub-Sector],Table3[[#This Row],[Sub-Sector]],Table2[Rate of Change - Zone],"Positive")/Table3[[#This Row],[Count]]</f>
        <v>0.25</v>
      </c>
      <c r="V6" s="1">
        <f>COUNTIFS(Table2[Sub-Sector],Table3[[#This Row],[Sub-Sector]],Table2[Sharpe Ratio],"&gt;=0.10")/Table3[[#This Row],[Count]]</f>
        <v>0.5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221.5</v>
      </c>
      <c r="X6">
        <f>_xlfn.RANK.AVG(Table3[[#This Row],[Score]],Table3[Score],1)</f>
        <v>11</v>
      </c>
      <c r="Y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110</v>
      </c>
      <c r="Z6">
        <f>_xlfn.RANK.AVG(Table3[[#This Row],[Score 2 ]],Table3[[Score 2 ]],1)</f>
        <v>5</v>
      </c>
    </row>
    <row r="7" spans="1:26" x14ac:dyDescent="0.3">
      <c r="A7" t="s">
        <v>173</v>
      </c>
      <c r="B7">
        <f>COUNTIFS(Table2[Sub-Sector],Table3[[#This Row],[Sub-Sector]])</f>
        <v>2</v>
      </c>
      <c r="C7" s="1">
        <f>COUNTIFS(Table2[Sub-Sector],Table3[[#This Row],[Sub-Sector]],Table2[Uptrend],"Uptrend")/Table3[[#This Row],[Count]]</f>
        <v>0.5</v>
      </c>
      <c r="D7" s="1">
        <f>COUNTIFS(Table2[Sub-Sector],Table3[[#This Row],[Sub-Sector]],Table2[1W Return vs Nifty],"&gt;=5")/Table3[[#This Row],[Count]]</f>
        <v>0</v>
      </c>
      <c r="E7" s="1">
        <f>COUNTIFS(Table2[Sub-Sector],Table3[[#This Row],[Sub-Sector]],Table2[1M Return vs Nifty],"&gt;=5")/Table3[[#This Row],[Count]]</f>
        <v>0.5</v>
      </c>
      <c r="F7" s="1">
        <f>COUNTIFS(Table2[Sub-Sector],Table3[[#This Row],[Sub-Sector]],Table2[6M Return vs Nifty],"&gt;=10")/Table3[[#This Row],[Count]]</f>
        <v>0.5</v>
      </c>
      <c r="G7" s="1">
        <f>COUNTIFS(Table2[Sub-Sector],Table3[[#This Row],[Sub-Sector]],Table2[1Y Return vs Nifty],"&gt;=10")/Table3[[#This Row],[Count]]</f>
        <v>0.5</v>
      </c>
      <c r="H7" s="1">
        <f>COUNTIFS(Table2[Sub-Sector],Table3[[#This Row],[Sub-Sector]],Table2[RSI Exponential â€“ 14D],"&gt;=50")/Table3[[#This Row],[Count]]</f>
        <v>1</v>
      </c>
      <c r="I7" s="1">
        <f>COUNTIFS(Table2[Sub-Sector],Table3[[#This Row],[Sub-Sector]],Table2[Relative Volume],"&gt;=1")/Table3[[#This Row],[Count]]</f>
        <v>1</v>
      </c>
      <c r="J7" s="1">
        <f>COUNTIFS(Table2[Sub-Sector],Table3[[#This Row],[Sub-Sector]],Table2[% Away From Day Low],"&gt;=0.05")/Table3[[#This Row],[Count]]</f>
        <v>0</v>
      </c>
      <c r="K7" s="1">
        <f>COUNTIFS(Table2[Sub-Sector],Table3[[#This Row],[Sub-Sector]],Table2[% Away From Day High],"&lt;=0.05")/Table3[[#This Row],[Count]]</f>
        <v>1</v>
      </c>
      <c r="L7" s="1">
        <f>COUNTIFS(Table2[Sub-Sector],Table3[[#This Row],[Sub-Sector]],Table2[% Away From Current Week Low],"&gt;=0.05")/Table3[[#This Row],[Count]]</f>
        <v>0</v>
      </c>
      <c r="M7" s="1">
        <f>COUNTIFS(Table2[Sub-Sector],Table3[[#This Row],[Sub-Sector]],Table2[% Away From Current Week High],"&lt;=0.05")/Table3[[#This Row],[Count]]</f>
        <v>0.5</v>
      </c>
      <c r="N7" s="1">
        <f>COUNTIFS(Table2[Sub-Sector],Table3[[#This Row],[Sub-Sector]],Table2[% Away From Current Month Low],"&gt;=0.05")/Table3[[#This Row],[Count]]</f>
        <v>1</v>
      </c>
      <c r="O7" s="1">
        <f>COUNTIFS(Table2[Sub-Sector],Table3[[#This Row],[Sub-Sector]],Table2[% Away From Current Month High],"&lt;=0.05")/Table3[[#This Row],[Count]]</f>
        <v>0</v>
      </c>
      <c r="P7" s="1">
        <f>COUNTIFS(Table2[Sub-Sector],Table3[[#This Row],[Sub-Sector]],Table2[% Away From 52W High],"&lt;=10")/Table3[[#This Row],[Count]]</f>
        <v>0.5</v>
      </c>
      <c r="Q7" s="1">
        <f>COUNTIFS(Table2[Sub-Sector],Table3[[#This Row],[Sub-Sector]],Table2[% Away From 52W Low],"&gt;=10")/Table3[[#This Row],[Count]]</f>
        <v>1</v>
      </c>
      <c r="R7" s="1">
        <f>COUNTIFS(Table2[Sub-Sector],Table3[[#This Row],[Sub-Sector]],Table2[% Price above 20 EMA],"&gt;=0")/Table3[[#This Row],[Count]]</f>
        <v>0.5</v>
      </c>
      <c r="S7" s="1">
        <f>COUNTIFS(Table2[Sub-Sector],Table3[[#This Row],[Sub-Sector]],Table2[% Price above 50 EMA],"&gt;=0")/Table3[[#This Row],[Count]]</f>
        <v>0.5</v>
      </c>
      <c r="T7" s="1">
        <f>COUNTIFS(Table2[Sub-Sector],Table3[[#This Row],[Sub-Sector]],Table2[% Price above 200 EMA],"&gt;=0")/Table3[[#This Row],[Count]]</f>
        <v>1</v>
      </c>
      <c r="U7" s="1">
        <f>COUNTIFS(Table2[Sub-Sector],Table3[[#This Row],[Sub-Sector]],Table2[Rate of Change - Zone],"Positive")/Table3[[#This Row],[Count]]</f>
        <v>0.5</v>
      </c>
      <c r="V7" s="1">
        <f>COUNTIFS(Table2[Sub-Sector],Table3[[#This Row],[Sub-Sector]],Table2[Sharpe Ratio],"&gt;=0.10")/Table3[[#This Row],[Count]]</f>
        <v>0.5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237.5</v>
      </c>
      <c r="X7">
        <f>_xlfn.RANK.AVG(Table3[[#This Row],[Score]],Table3[Score],1)</f>
        <v>15</v>
      </c>
      <c r="Y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112.5</v>
      </c>
      <c r="Z7">
        <f>_xlfn.RANK.AVG(Table3[[#This Row],[Score 2 ]],Table3[[Score 2 ]],1)</f>
        <v>6</v>
      </c>
    </row>
    <row r="8" spans="1:26" x14ac:dyDescent="0.3">
      <c r="A8" t="s">
        <v>250</v>
      </c>
      <c r="B8">
        <f>COUNTIFS(Table2[Sub-Sector],Table3[[#This Row],[Sub-Sector]])</f>
        <v>14</v>
      </c>
      <c r="C8" s="1">
        <f>COUNTIFS(Table2[Sub-Sector],Table3[[#This Row],[Sub-Sector]],Table2[Uptrend],"Uptrend")/Table3[[#This Row],[Count]]</f>
        <v>0.7857142857142857</v>
      </c>
      <c r="D8" s="1">
        <f>COUNTIFS(Table2[Sub-Sector],Table3[[#This Row],[Sub-Sector]],Table2[1W Return vs Nifty],"&gt;=5")/Table3[[#This Row],[Count]]</f>
        <v>7.1428571428571425E-2</v>
      </c>
      <c r="E8" s="1">
        <f>COUNTIFS(Table2[Sub-Sector],Table3[[#This Row],[Sub-Sector]],Table2[1M Return vs Nifty],"&gt;=5")/Table3[[#This Row],[Count]]</f>
        <v>0.42857142857142855</v>
      </c>
      <c r="F8" s="1">
        <f>COUNTIFS(Table2[Sub-Sector],Table3[[#This Row],[Sub-Sector]],Table2[6M Return vs Nifty],"&gt;=10")/Table3[[#This Row],[Count]]</f>
        <v>0.7857142857142857</v>
      </c>
      <c r="G8" s="1">
        <f>COUNTIFS(Table2[Sub-Sector],Table3[[#This Row],[Sub-Sector]],Table2[1Y Return vs Nifty],"&gt;=10")/Table3[[#This Row],[Count]]</f>
        <v>0.5</v>
      </c>
      <c r="H8" s="1">
        <f>COUNTIFS(Table2[Sub-Sector],Table3[[#This Row],[Sub-Sector]],Table2[RSI Exponential â€“ 14D],"&gt;=50")/Table3[[#This Row],[Count]]</f>
        <v>0.8571428571428571</v>
      </c>
      <c r="I8" s="1">
        <f>COUNTIFS(Table2[Sub-Sector],Table3[[#This Row],[Sub-Sector]],Table2[Relative Volume],"&gt;=1")/Table3[[#This Row],[Count]]</f>
        <v>0.42857142857142855</v>
      </c>
      <c r="J8" s="1">
        <f>COUNTIFS(Table2[Sub-Sector],Table3[[#This Row],[Sub-Sector]],Table2[% Away From Day Low],"&gt;=0.05")/Table3[[#This Row],[Count]]</f>
        <v>0</v>
      </c>
      <c r="K8" s="1">
        <f>COUNTIFS(Table2[Sub-Sector],Table3[[#This Row],[Sub-Sector]],Table2[% Away From Day High],"&lt;=0.05")/Table3[[#This Row],[Count]]</f>
        <v>0.9285714285714286</v>
      </c>
      <c r="L8" s="1">
        <f>COUNTIFS(Table2[Sub-Sector],Table3[[#This Row],[Sub-Sector]],Table2[% Away From Current Week Low],"&gt;=0.05")/Table3[[#This Row],[Count]]</f>
        <v>7.1428571428571425E-2</v>
      </c>
      <c r="M8" s="1">
        <f>COUNTIFS(Table2[Sub-Sector],Table3[[#This Row],[Sub-Sector]],Table2[% Away From Current Week High],"&lt;=0.05")/Table3[[#This Row],[Count]]</f>
        <v>0.8571428571428571</v>
      </c>
      <c r="N8" s="1">
        <f>COUNTIFS(Table2[Sub-Sector],Table3[[#This Row],[Sub-Sector]],Table2[% Away From Current Month Low],"&gt;=0.05")/Table3[[#This Row],[Count]]</f>
        <v>0.8571428571428571</v>
      </c>
      <c r="O8" s="1">
        <f>COUNTIFS(Table2[Sub-Sector],Table3[[#This Row],[Sub-Sector]],Table2[% Away From Current Month High],"&lt;=0.05")/Table3[[#This Row],[Count]]</f>
        <v>0.5714285714285714</v>
      </c>
      <c r="P8" s="1">
        <f>COUNTIFS(Table2[Sub-Sector],Table3[[#This Row],[Sub-Sector]],Table2[% Away From 52W High],"&lt;=10")/Table3[[#This Row],[Count]]</f>
        <v>0.5</v>
      </c>
      <c r="Q8" s="1">
        <f>COUNTIFS(Table2[Sub-Sector],Table3[[#This Row],[Sub-Sector]],Table2[% Away From 52W Low],"&gt;=10")/Table3[[#This Row],[Count]]</f>
        <v>1</v>
      </c>
      <c r="R8" s="1">
        <f>COUNTIFS(Table2[Sub-Sector],Table3[[#This Row],[Sub-Sector]],Table2[% Price above 20 EMA],"&gt;=0")/Table3[[#This Row],[Count]]</f>
        <v>0.8571428571428571</v>
      </c>
      <c r="S8" s="1">
        <f>COUNTIFS(Table2[Sub-Sector],Table3[[#This Row],[Sub-Sector]],Table2[% Price above 50 EMA],"&gt;=0")/Table3[[#This Row],[Count]]</f>
        <v>0.9285714285714286</v>
      </c>
      <c r="T8" s="1">
        <f>COUNTIFS(Table2[Sub-Sector],Table3[[#This Row],[Sub-Sector]],Table2[% Price above 200 EMA],"&gt;=0")/Table3[[#This Row],[Count]]</f>
        <v>0.9285714285714286</v>
      </c>
      <c r="U8" s="1">
        <f>COUNTIFS(Table2[Sub-Sector],Table3[[#This Row],[Sub-Sector]],Table2[Rate of Change - Zone],"Positive")/Table3[[#This Row],[Count]]</f>
        <v>0.6428571428571429</v>
      </c>
      <c r="V8" s="1">
        <f>COUNTIFS(Table2[Sub-Sector],Table3[[#This Row],[Sub-Sector]],Table2[Sharpe Ratio],"&gt;=0.10")/Table3[[#This Row],[Count]]</f>
        <v>0.35714285714285715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192</v>
      </c>
      <c r="X8">
        <f>_xlfn.RANK.AVG(Table3[[#This Row],[Score]],Table3[Score],1)</f>
        <v>7</v>
      </c>
      <c r="Y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114</v>
      </c>
      <c r="Z8">
        <f>_xlfn.RANK.AVG(Table3[[#This Row],[Score 2 ]],Table3[[Score 2 ]],1)</f>
        <v>7</v>
      </c>
    </row>
    <row r="9" spans="1:26" x14ac:dyDescent="0.3">
      <c r="A9" t="s">
        <v>158</v>
      </c>
      <c r="B9">
        <f>COUNTIFS(Table2[Sub-Sector],Table3[[#This Row],[Sub-Sector]])</f>
        <v>4</v>
      </c>
      <c r="C9" s="1">
        <f>COUNTIFS(Table2[Sub-Sector],Table3[[#This Row],[Sub-Sector]],Table2[Uptrend],"Uptrend")/Table3[[#This Row],[Count]]</f>
        <v>1</v>
      </c>
      <c r="D9" s="1">
        <f>COUNTIFS(Table2[Sub-Sector],Table3[[#This Row],[Sub-Sector]],Table2[1W Return vs Nifty],"&gt;=5")/Table3[[#This Row],[Count]]</f>
        <v>0</v>
      </c>
      <c r="E9" s="1">
        <f>COUNTIFS(Table2[Sub-Sector],Table3[[#This Row],[Sub-Sector]],Table2[1M Return vs Nifty],"&gt;=5")/Table3[[#This Row],[Count]]</f>
        <v>0.5</v>
      </c>
      <c r="F9" s="1">
        <f>COUNTIFS(Table2[Sub-Sector],Table3[[#This Row],[Sub-Sector]],Table2[6M Return vs Nifty],"&gt;=10")/Table3[[#This Row],[Count]]</f>
        <v>0.75</v>
      </c>
      <c r="G9" s="1">
        <f>COUNTIFS(Table2[Sub-Sector],Table3[[#This Row],[Sub-Sector]],Table2[1Y Return vs Nifty],"&gt;=10")/Table3[[#This Row],[Count]]</f>
        <v>0.75</v>
      </c>
      <c r="H9" s="1">
        <f>COUNTIFS(Table2[Sub-Sector],Table3[[#This Row],[Sub-Sector]],Table2[RSI Exponential â€“ 14D],"&gt;=50")/Table3[[#This Row],[Count]]</f>
        <v>0.75</v>
      </c>
      <c r="I9" s="1">
        <f>COUNTIFS(Table2[Sub-Sector],Table3[[#This Row],[Sub-Sector]],Table2[Relative Volume],"&gt;=1")/Table3[[#This Row],[Count]]</f>
        <v>0.25</v>
      </c>
      <c r="J9" s="1">
        <f>COUNTIFS(Table2[Sub-Sector],Table3[[#This Row],[Sub-Sector]],Table2[% Away From Day Low],"&gt;=0.05")/Table3[[#This Row],[Count]]</f>
        <v>0</v>
      </c>
      <c r="K9" s="1">
        <f>COUNTIFS(Table2[Sub-Sector],Table3[[#This Row],[Sub-Sector]],Table2[% Away From Day High],"&lt;=0.05")/Table3[[#This Row],[Count]]</f>
        <v>1</v>
      </c>
      <c r="L9" s="1">
        <f>COUNTIFS(Table2[Sub-Sector],Table3[[#This Row],[Sub-Sector]],Table2[% Away From Current Week Low],"&gt;=0.05")/Table3[[#This Row],[Count]]</f>
        <v>0.25</v>
      </c>
      <c r="M9" s="1">
        <f>COUNTIFS(Table2[Sub-Sector],Table3[[#This Row],[Sub-Sector]],Table2[% Away From Current Week High],"&lt;=0.05")/Table3[[#This Row],[Count]]</f>
        <v>0.75</v>
      </c>
      <c r="N9" s="1">
        <f>COUNTIFS(Table2[Sub-Sector],Table3[[#This Row],[Sub-Sector]],Table2[% Away From Current Month Low],"&gt;=0.05")/Table3[[#This Row],[Count]]</f>
        <v>0.75</v>
      </c>
      <c r="O9" s="1">
        <f>COUNTIFS(Table2[Sub-Sector],Table3[[#This Row],[Sub-Sector]],Table2[% Away From Current Month High],"&lt;=0.05")/Table3[[#This Row],[Count]]</f>
        <v>0.75</v>
      </c>
      <c r="P9" s="1">
        <f>COUNTIFS(Table2[Sub-Sector],Table3[[#This Row],[Sub-Sector]],Table2[% Away From 52W High],"&lt;=10")/Table3[[#This Row],[Count]]</f>
        <v>0.5</v>
      </c>
      <c r="Q9" s="1">
        <f>COUNTIFS(Table2[Sub-Sector],Table3[[#This Row],[Sub-Sector]],Table2[% Away From 52W Low],"&gt;=10")/Table3[[#This Row],[Count]]</f>
        <v>1</v>
      </c>
      <c r="R9" s="1">
        <f>COUNTIFS(Table2[Sub-Sector],Table3[[#This Row],[Sub-Sector]],Table2[% Price above 20 EMA],"&gt;=0")/Table3[[#This Row],[Count]]</f>
        <v>0.75</v>
      </c>
      <c r="S9" s="1">
        <f>COUNTIFS(Table2[Sub-Sector],Table3[[#This Row],[Sub-Sector]],Table2[% Price above 50 EMA],"&gt;=0")/Table3[[#This Row],[Count]]</f>
        <v>0.75</v>
      </c>
      <c r="T9" s="1">
        <f>COUNTIFS(Table2[Sub-Sector],Table3[[#This Row],[Sub-Sector]],Table2[% Price above 200 EMA],"&gt;=0")/Table3[[#This Row],[Count]]</f>
        <v>1</v>
      </c>
      <c r="U9" s="1">
        <f>COUNTIFS(Table2[Sub-Sector],Table3[[#This Row],[Sub-Sector]],Table2[Rate of Change - Zone],"Positive")/Table3[[#This Row],[Count]]</f>
        <v>0.75</v>
      </c>
      <c r="V9" s="1">
        <f>COUNTIFS(Table2[Sub-Sector],Table3[[#This Row],[Sub-Sector]],Table2[Sharpe Ratio],"&gt;=0.10")/Table3[[#This Row],[Count]]</f>
        <v>0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228</v>
      </c>
      <c r="X9">
        <f>_xlfn.RANK.AVG(Table3[[#This Row],[Score]],Table3[Score],1)</f>
        <v>12</v>
      </c>
      <c r="Y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116.5</v>
      </c>
      <c r="Z9">
        <f>_xlfn.RANK.AVG(Table3[[#This Row],[Score 2 ]],Table3[[Score 2 ]],1)</f>
        <v>8</v>
      </c>
    </row>
    <row r="10" spans="1:26" x14ac:dyDescent="0.3">
      <c r="A10" t="s">
        <v>129</v>
      </c>
      <c r="B10">
        <f>COUNTIFS(Table2[Sub-Sector],Table3[[#This Row],[Sub-Sector]])</f>
        <v>1</v>
      </c>
      <c r="C10" s="1">
        <f>COUNTIFS(Table2[Sub-Sector],Table3[[#This Row],[Sub-Sector]],Table2[Uptrend],"Uptrend")/Table3[[#This Row],[Count]]</f>
        <v>0</v>
      </c>
      <c r="D10" s="1">
        <f>COUNTIFS(Table2[Sub-Sector],Table3[[#This Row],[Sub-Sector]],Table2[1W Return vs Nifty],"&gt;=5")/Table3[[#This Row],[Count]]</f>
        <v>0</v>
      </c>
      <c r="E10" s="1">
        <f>COUNTIFS(Table2[Sub-Sector],Table3[[#This Row],[Sub-Sector]],Table2[1M Return vs Nifty],"&gt;=5")/Table3[[#This Row],[Count]]</f>
        <v>0</v>
      </c>
      <c r="F10" s="1">
        <f>COUNTIFS(Table2[Sub-Sector],Table3[[#This Row],[Sub-Sector]],Table2[6M Return vs Nifty],"&gt;=10")/Table3[[#This Row],[Count]]</f>
        <v>0</v>
      </c>
      <c r="G10" s="1">
        <f>COUNTIFS(Table2[Sub-Sector],Table3[[#This Row],[Sub-Sector]],Table2[1Y Return vs Nifty],"&gt;=10")/Table3[[#This Row],[Count]]</f>
        <v>1</v>
      </c>
      <c r="H10" s="1">
        <f>COUNTIFS(Table2[Sub-Sector],Table3[[#This Row],[Sub-Sector]],Table2[RSI Exponential â€“ 14D],"&gt;=50")/Table3[[#This Row],[Count]]</f>
        <v>1</v>
      </c>
      <c r="I10" s="1">
        <f>COUNTIFS(Table2[Sub-Sector],Table3[[#This Row],[Sub-Sector]],Table2[Relative Volume],"&gt;=1")/Table3[[#This Row],[Count]]</f>
        <v>1</v>
      </c>
      <c r="J10" s="1">
        <f>COUNTIFS(Table2[Sub-Sector],Table3[[#This Row],[Sub-Sector]],Table2[% Away From Day Low],"&gt;=0.05")/Table3[[#This Row],[Count]]</f>
        <v>0</v>
      </c>
      <c r="K10" s="1">
        <f>COUNTIFS(Table2[Sub-Sector],Table3[[#This Row],[Sub-Sector]],Table2[% Away From Day High],"&lt;=0.05")/Table3[[#This Row],[Count]]</f>
        <v>1</v>
      </c>
      <c r="L10" s="1">
        <f>COUNTIFS(Table2[Sub-Sector],Table3[[#This Row],[Sub-Sector]],Table2[% Away From Current Week Low],"&gt;=0.05")/Table3[[#This Row],[Count]]</f>
        <v>0</v>
      </c>
      <c r="M10" s="1">
        <f>COUNTIFS(Table2[Sub-Sector],Table3[[#This Row],[Sub-Sector]],Table2[% Away From Current Week High],"&lt;=0.05")/Table3[[#This Row],[Count]]</f>
        <v>1</v>
      </c>
      <c r="N10" s="1">
        <f>COUNTIFS(Table2[Sub-Sector],Table3[[#This Row],[Sub-Sector]],Table2[% Away From Current Month Low],"&gt;=0.05")/Table3[[#This Row],[Count]]</f>
        <v>1</v>
      </c>
      <c r="O10" s="1">
        <f>COUNTIFS(Table2[Sub-Sector],Table3[[#This Row],[Sub-Sector]],Table2[% Away From Current Month High],"&lt;=0.05")/Table3[[#This Row],[Count]]</f>
        <v>1</v>
      </c>
      <c r="P10" s="1">
        <f>COUNTIFS(Table2[Sub-Sector],Table3[[#This Row],[Sub-Sector]],Table2[% Away From 52W High],"&lt;=10")/Table3[[#This Row],[Count]]</f>
        <v>0</v>
      </c>
      <c r="Q10" s="1">
        <f>COUNTIFS(Table2[Sub-Sector],Table3[[#This Row],[Sub-Sector]],Table2[% Away From 52W Low],"&gt;=10")/Table3[[#This Row],[Count]]</f>
        <v>1</v>
      </c>
      <c r="R10" s="1">
        <f>COUNTIFS(Table2[Sub-Sector],Table3[[#This Row],[Sub-Sector]],Table2[% Price above 20 EMA],"&gt;=0")/Table3[[#This Row],[Count]]</f>
        <v>1</v>
      </c>
      <c r="S10" s="1">
        <f>COUNTIFS(Table2[Sub-Sector],Table3[[#This Row],[Sub-Sector]],Table2[% Price above 50 EMA],"&gt;=0")/Table3[[#This Row],[Count]]</f>
        <v>1</v>
      </c>
      <c r="T10" s="1">
        <f>COUNTIFS(Table2[Sub-Sector],Table3[[#This Row],[Sub-Sector]],Table2[% Price above 200 EMA],"&gt;=0")/Table3[[#This Row],[Count]]</f>
        <v>1</v>
      </c>
      <c r="U10" s="1">
        <f>COUNTIFS(Table2[Sub-Sector],Table3[[#This Row],[Sub-Sector]],Table2[Rate of Change - Zone],"Positive")/Table3[[#This Row],[Count]]</f>
        <v>1</v>
      </c>
      <c r="V10" s="1">
        <f>COUNTIFS(Table2[Sub-Sector],Table3[[#This Row],[Sub-Sector]],Table2[Sharpe Ratio],"&gt;=0.10")/Table3[[#This Row],[Count]]</f>
        <v>1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396</v>
      </c>
      <c r="X10">
        <f>_xlfn.RANK.AVG(Table3[[#This Row],[Score]],Table3[Score],1)</f>
        <v>48</v>
      </c>
      <c r="Y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121.5</v>
      </c>
      <c r="Z10">
        <f>_xlfn.RANK.AVG(Table3[[#This Row],[Score 2 ]],Table3[[Score 2 ]],1)</f>
        <v>9</v>
      </c>
    </row>
    <row r="11" spans="1:26" x14ac:dyDescent="0.3">
      <c r="A11" t="s">
        <v>648</v>
      </c>
      <c r="B11">
        <f>COUNTIFS(Table2[Sub-Sector],Table3[[#This Row],[Sub-Sector]])</f>
        <v>1</v>
      </c>
      <c r="C11" s="1">
        <f>COUNTIFS(Table2[Sub-Sector],Table3[[#This Row],[Sub-Sector]],Table2[Uptrend],"Uptrend")/Table3[[#This Row],[Count]]</f>
        <v>1</v>
      </c>
      <c r="D11" s="1">
        <f>COUNTIFS(Table2[Sub-Sector],Table3[[#This Row],[Sub-Sector]],Table2[1W Return vs Nifty],"&gt;=5")/Table3[[#This Row],[Count]]</f>
        <v>1</v>
      </c>
      <c r="E11" s="1">
        <f>COUNTIFS(Table2[Sub-Sector],Table3[[#This Row],[Sub-Sector]],Table2[1M Return vs Nifty],"&gt;=5")/Table3[[#This Row],[Count]]</f>
        <v>1</v>
      </c>
      <c r="F11" s="1">
        <f>COUNTIFS(Table2[Sub-Sector],Table3[[#This Row],[Sub-Sector]],Table2[6M Return vs Nifty],"&gt;=10")/Table3[[#This Row],[Count]]</f>
        <v>1</v>
      </c>
      <c r="G11" s="1">
        <f>COUNTIFS(Table2[Sub-Sector],Table3[[#This Row],[Sub-Sector]],Table2[1Y Return vs Nifty],"&gt;=10")/Table3[[#This Row],[Count]]</f>
        <v>1</v>
      </c>
      <c r="H11" s="1">
        <f>COUNTIFS(Table2[Sub-Sector],Table3[[#This Row],[Sub-Sector]],Table2[RSI Exponential â€“ 14D],"&gt;=50")/Table3[[#This Row],[Count]]</f>
        <v>1</v>
      </c>
      <c r="I11" s="1">
        <f>COUNTIFS(Table2[Sub-Sector],Table3[[#This Row],[Sub-Sector]],Table2[Relative Volume],"&gt;=1")/Table3[[#This Row],[Count]]</f>
        <v>1</v>
      </c>
      <c r="J11" s="1">
        <f>COUNTIFS(Table2[Sub-Sector],Table3[[#This Row],[Sub-Sector]],Table2[% Away From Day Low],"&gt;=0.05")/Table3[[#This Row],[Count]]</f>
        <v>0</v>
      </c>
      <c r="K11" s="1">
        <f>COUNTIFS(Table2[Sub-Sector],Table3[[#This Row],[Sub-Sector]],Table2[% Away From Day High],"&lt;=0.05")/Table3[[#This Row],[Count]]</f>
        <v>0</v>
      </c>
      <c r="L11" s="1">
        <f>COUNTIFS(Table2[Sub-Sector],Table3[[#This Row],[Sub-Sector]],Table2[% Away From Current Week Low],"&gt;=0.05")/Table3[[#This Row],[Count]]</f>
        <v>1</v>
      </c>
      <c r="M11" s="1">
        <f>COUNTIFS(Table2[Sub-Sector],Table3[[#This Row],[Sub-Sector]],Table2[% Away From Current Week High],"&lt;=0.05")/Table3[[#This Row],[Count]]</f>
        <v>0</v>
      </c>
      <c r="N11" s="1">
        <f>COUNTIFS(Table2[Sub-Sector],Table3[[#This Row],[Sub-Sector]],Table2[% Away From Current Month Low],"&gt;=0.05")/Table3[[#This Row],[Count]]</f>
        <v>1</v>
      </c>
      <c r="O11" s="1">
        <f>COUNTIFS(Table2[Sub-Sector],Table3[[#This Row],[Sub-Sector]],Table2[% Away From Current Month High],"&lt;=0.05")/Table3[[#This Row],[Count]]</f>
        <v>0</v>
      </c>
      <c r="P11" s="1">
        <f>COUNTIFS(Table2[Sub-Sector],Table3[[#This Row],[Sub-Sector]],Table2[% Away From 52W High],"&lt;=10")/Table3[[#This Row],[Count]]</f>
        <v>0</v>
      </c>
      <c r="Q11" s="1">
        <f>COUNTIFS(Table2[Sub-Sector],Table3[[#This Row],[Sub-Sector]],Table2[% Away From 52W Low],"&gt;=10")/Table3[[#This Row],[Count]]</f>
        <v>1</v>
      </c>
      <c r="R11" s="1">
        <f>COUNTIFS(Table2[Sub-Sector],Table3[[#This Row],[Sub-Sector]],Table2[% Price above 20 EMA],"&gt;=0")/Table3[[#This Row],[Count]]</f>
        <v>1</v>
      </c>
      <c r="S11" s="1">
        <f>COUNTIFS(Table2[Sub-Sector],Table3[[#This Row],[Sub-Sector]],Table2[% Price above 50 EMA],"&gt;=0")/Table3[[#This Row],[Count]]</f>
        <v>1</v>
      </c>
      <c r="T11" s="1">
        <f>COUNTIFS(Table2[Sub-Sector],Table3[[#This Row],[Sub-Sector]],Table2[% Price above 200 EMA],"&gt;=0")/Table3[[#This Row],[Count]]</f>
        <v>1</v>
      </c>
      <c r="U11" s="1">
        <f>COUNTIFS(Table2[Sub-Sector],Table3[[#This Row],[Sub-Sector]],Table2[Rate of Change - Zone],"Positive")/Table3[[#This Row],[Count]]</f>
        <v>0</v>
      </c>
      <c r="V11" s="1">
        <f>COUNTIFS(Table2[Sub-Sector],Table3[[#This Row],[Sub-Sector]],Table2[Sharpe Ratio],"&gt;=0.10")/Table3[[#This Row],[Count]]</f>
        <v>0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136</v>
      </c>
      <c r="X11">
        <f>_xlfn.RANK.AVG(Table3[[#This Row],[Score]],Table3[Score],1)</f>
        <v>2</v>
      </c>
      <c r="Y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123</v>
      </c>
      <c r="Z11">
        <f>_xlfn.RANK.AVG(Table3[[#This Row],[Score 2 ]],Table3[[Score 2 ]],1)</f>
        <v>10.5</v>
      </c>
    </row>
    <row r="12" spans="1:26" x14ac:dyDescent="0.3">
      <c r="A12" t="s">
        <v>757</v>
      </c>
      <c r="B12">
        <f>COUNTIFS(Table2[Sub-Sector],Table3[[#This Row],[Sub-Sector]])</f>
        <v>1</v>
      </c>
      <c r="C12" s="1">
        <f>COUNTIFS(Table2[Sub-Sector],Table3[[#This Row],[Sub-Sector]],Table2[Uptrend],"Uptrend")/Table3[[#This Row],[Count]]</f>
        <v>1</v>
      </c>
      <c r="D12" s="1">
        <f>COUNTIFS(Table2[Sub-Sector],Table3[[#This Row],[Sub-Sector]],Table2[1W Return vs Nifty],"&gt;=5")/Table3[[#This Row],[Count]]</f>
        <v>0</v>
      </c>
      <c r="E12" s="1">
        <f>COUNTIFS(Table2[Sub-Sector],Table3[[#This Row],[Sub-Sector]],Table2[1M Return vs Nifty],"&gt;=5")/Table3[[#This Row],[Count]]</f>
        <v>1</v>
      </c>
      <c r="F12" s="1">
        <f>COUNTIFS(Table2[Sub-Sector],Table3[[#This Row],[Sub-Sector]],Table2[6M Return vs Nifty],"&gt;=10")/Table3[[#This Row],[Count]]</f>
        <v>1</v>
      </c>
      <c r="G12" s="1">
        <f>COUNTIFS(Table2[Sub-Sector],Table3[[#This Row],[Sub-Sector]],Table2[1Y Return vs Nifty],"&gt;=10")/Table3[[#This Row],[Count]]</f>
        <v>1</v>
      </c>
      <c r="H12" s="1">
        <f>COUNTIFS(Table2[Sub-Sector],Table3[[#This Row],[Sub-Sector]],Table2[RSI Exponential â€“ 14D],"&gt;=50")/Table3[[#This Row],[Count]]</f>
        <v>1</v>
      </c>
      <c r="I12" s="1">
        <f>COUNTIFS(Table2[Sub-Sector],Table3[[#This Row],[Sub-Sector]],Table2[Relative Volume],"&gt;=1")/Table3[[#This Row],[Count]]</f>
        <v>1</v>
      </c>
      <c r="J12" s="1">
        <f>COUNTIFS(Table2[Sub-Sector],Table3[[#This Row],[Sub-Sector]],Table2[% Away From Day Low],"&gt;=0.05")/Table3[[#This Row],[Count]]</f>
        <v>0</v>
      </c>
      <c r="K12" s="1">
        <f>COUNTIFS(Table2[Sub-Sector],Table3[[#This Row],[Sub-Sector]],Table2[% Away From Day High],"&lt;=0.05")/Table3[[#This Row],[Count]]</f>
        <v>1</v>
      </c>
      <c r="L12" s="1">
        <f>COUNTIFS(Table2[Sub-Sector],Table3[[#This Row],[Sub-Sector]],Table2[% Away From Current Week Low],"&gt;=0.05")/Table3[[#This Row],[Count]]</f>
        <v>0</v>
      </c>
      <c r="M12" s="1">
        <f>COUNTIFS(Table2[Sub-Sector],Table3[[#This Row],[Sub-Sector]],Table2[% Away From Current Week High],"&lt;=0.05")/Table3[[#This Row],[Count]]</f>
        <v>1</v>
      </c>
      <c r="N12" s="1">
        <f>COUNTIFS(Table2[Sub-Sector],Table3[[#This Row],[Sub-Sector]],Table2[% Away From Current Month Low],"&gt;=0.05")/Table3[[#This Row],[Count]]</f>
        <v>1</v>
      </c>
      <c r="O12" s="1">
        <f>COUNTIFS(Table2[Sub-Sector],Table3[[#This Row],[Sub-Sector]],Table2[% Away From Current Month High],"&lt;=0.05")/Table3[[#This Row],[Count]]</f>
        <v>0</v>
      </c>
      <c r="P12" s="1">
        <f>COUNTIFS(Table2[Sub-Sector],Table3[[#This Row],[Sub-Sector]],Table2[% Away From 52W High],"&lt;=10")/Table3[[#This Row],[Count]]</f>
        <v>1</v>
      </c>
      <c r="Q12" s="1">
        <f>COUNTIFS(Table2[Sub-Sector],Table3[[#This Row],[Sub-Sector]],Table2[% Away From 52W Low],"&gt;=10")/Table3[[#This Row],[Count]]</f>
        <v>1</v>
      </c>
      <c r="R12" s="1">
        <f>COUNTIFS(Table2[Sub-Sector],Table3[[#This Row],[Sub-Sector]],Table2[% Price above 20 EMA],"&gt;=0")/Table3[[#This Row],[Count]]</f>
        <v>1</v>
      </c>
      <c r="S12" s="1">
        <f>COUNTIFS(Table2[Sub-Sector],Table3[[#This Row],[Sub-Sector]],Table2[% Price above 50 EMA],"&gt;=0")/Table3[[#This Row],[Count]]</f>
        <v>1</v>
      </c>
      <c r="T12" s="1">
        <f>COUNTIFS(Table2[Sub-Sector],Table3[[#This Row],[Sub-Sector]],Table2[% Price above 200 EMA],"&gt;=0")/Table3[[#This Row],[Count]]</f>
        <v>1</v>
      </c>
      <c r="U12" s="1">
        <f>COUNTIFS(Table2[Sub-Sector],Table3[[#This Row],[Sub-Sector]],Table2[Rate of Change - Zone],"Positive")/Table3[[#This Row],[Count]]</f>
        <v>0</v>
      </c>
      <c r="V12" s="1">
        <f>COUNTIFS(Table2[Sub-Sector],Table3[[#This Row],[Sub-Sector]],Table2[Sharpe Ratio],"&gt;=0.10")/Table3[[#This Row],[Count]]</f>
        <v>0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214.5</v>
      </c>
      <c r="X12">
        <f>_xlfn.RANK.AVG(Table3[[#This Row],[Score]],Table3[Score],1)</f>
        <v>9</v>
      </c>
      <c r="Y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123</v>
      </c>
      <c r="Z12">
        <f>_xlfn.RANK.AVG(Table3[[#This Row],[Score 2 ]],Table3[[Score 2 ]],1)</f>
        <v>10.5</v>
      </c>
    </row>
    <row r="13" spans="1:26" x14ac:dyDescent="0.3">
      <c r="A13" t="s">
        <v>842</v>
      </c>
      <c r="B13">
        <f>COUNTIFS(Table2[Sub-Sector],Table3[[#This Row],[Sub-Sector]])</f>
        <v>1</v>
      </c>
      <c r="C13" s="1">
        <f>COUNTIFS(Table2[Sub-Sector],Table3[[#This Row],[Sub-Sector]],Table2[Uptrend],"Uptrend")/Table3[[#This Row],[Count]]</f>
        <v>1</v>
      </c>
      <c r="D13" s="1">
        <f>COUNTIFS(Table2[Sub-Sector],Table3[[#This Row],[Sub-Sector]],Table2[1W Return vs Nifty],"&gt;=5")/Table3[[#This Row],[Count]]</f>
        <v>1</v>
      </c>
      <c r="E13" s="1">
        <f>COUNTIFS(Table2[Sub-Sector],Table3[[#This Row],[Sub-Sector]],Table2[1M Return vs Nifty],"&gt;=5")/Table3[[#This Row],[Count]]</f>
        <v>1</v>
      </c>
      <c r="F13" s="1">
        <f>COUNTIFS(Table2[Sub-Sector],Table3[[#This Row],[Sub-Sector]],Table2[6M Return vs Nifty],"&gt;=10")/Table3[[#This Row],[Count]]</f>
        <v>1</v>
      </c>
      <c r="G13" s="1">
        <f>COUNTIFS(Table2[Sub-Sector],Table3[[#This Row],[Sub-Sector]],Table2[1Y Return vs Nifty],"&gt;=10")/Table3[[#This Row],[Count]]</f>
        <v>1</v>
      </c>
      <c r="H13" s="1">
        <f>COUNTIFS(Table2[Sub-Sector],Table3[[#This Row],[Sub-Sector]],Table2[RSI Exponential â€“ 14D],"&gt;=50")/Table3[[#This Row],[Count]]</f>
        <v>1</v>
      </c>
      <c r="I13" s="1">
        <f>COUNTIFS(Table2[Sub-Sector],Table3[[#This Row],[Sub-Sector]],Table2[Relative Volume],"&gt;=1")/Table3[[#This Row],[Count]]</f>
        <v>0</v>
      </c>
      <c r="J13" s="1">
        <f>COUNTIFS(Table2[Sub-Sector],Table3[[#This Row],[Sub-Sector]],Table2[% Away From Day Low],"&gt;=0.05")/Table3[[#This Row],[Count]]</f>
        <v>0</v>
      </c>
      <c r="K13" s="1">
        <f>COUNTIFS(Table2[Sub-Sector],Table3[[#This Row],[Sub-Sector]],Table2[% Away From Day High],"&lt;=0.05")/Table3[[#This Row],[Count]]</f>
        <v>1</v>
      </c>
      <c r="L13" s="1">
        <f>COUNTIFS(Table2[Sub-Sector],Table3[[#This Row],[Sub-Sector]],Table2[% Away From Current Week Low],"&gt;=0.05")/Table3[[#This Row],[Count]]</f>
        <v>0</v>
      </c>
      <c r="M13" s="1">
        <f>COUNTIFS(Table2[Sub-Sector],Table3[[#This Row],[Sub-Sector]],Table2[% Away From Current Week High],"&lt;=0.05")/Table3[[#This Row],[Count]]</f>
        <v>1</v>
      </c>
      <c r="N13" s="1">
        <f>COUNTIFS(Table2[Sub-Sector],Table3[[#This Row],[Sub-Sector]],Table2[% Away From Current Month Low],"&gt;=0.05")/Table3[[#This Row],[Count]]</f>
        <v>1</v>
      </c>
      <c r="O13" s="1">
        <f>COUNTIFS(Table2[Sub-Sector],Table3[[#This Row],[Sub-Sector]],Table2[% Away From Current Month High],"&lt;=0.05")/Table3[[#This Row],[Count]]</f>
        <v>1</v>
      </c>
      <c r="P13" s="1">
        <f>COUNTIFS(Table2[Sub-Sector],Table3[[#This Row],[Sub-Sector]],Table2[% Away From 52W High],"&lt;=10")/Table3[[#This Row],[Count]]</f>
        <v>1</v>
      </c>
      <c r="Q13" s="1">
        <f>COUNTIFS(Table2[Sub-Sector],Table3[[#This Row],[Sub-Sector]],Table2[% Away From 52W Low],"&gt;=10")/Table3[[#This Row],[Count]]</f>
        <v>1</v>
      </c>
      <c r="R13" s="1">
        <f>COUNTIFS(Table2[Sub-Sector],Table3[[#This Row],[Sub-Sector]],Table2[% Price above 20 EMA],"&gt;=0")/Table3[[#This Row],[Count]]</f>
        <v>1</v>
      </c>
      <c r="S13" s="1">
        <f>COUNTIFS(Table2[Sub-Sector],Table3[[#This Row],[Sub-Sector]],Table2[% Price above 50 EMA],"&gt;=0")/Table3[[#This Row],[Count]]</f>
        <v>1</v>
      </c>
      <c r="T13" s="1">
        <f>COUNTIFS(Table2[Sub-Sector],Table3[[#This Row],[Sub-Sector]],Table2[% Price above 200 EMA],"&gt;=0")/Table3[[#This Row],[Count]]</f>
        <v>1</v>
      </c>
      <c r="U13" s="1">
        <f>COUNTIFS(Table2[Sub-Sector],Table3[[#This Row],[Sub-Sector]],Table2[Rate of Change - Zone],"Positive")/Table3[[#This Row],[Count]]</f>
        <v>1</v>
      </c>
      <c r="V13" s="1">
        <f>COUNTIFS(Table2[Sub-Sector],Table3[[#This Row],[Sub-Sector]],Table2[Sharpe Ratio],"&gt;=0.10")/Table3[[#This Row],[Count]]</f>
        <v>0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140.5</v>
      </c>
      <c r="X13">
        <f>_xlfn.RANK.AVG(Table3[[#This Row],[Score]],Table3[Score],1)</f>
        <v>3</v>
      </c>
      <c r="Y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127.5</v>
      </c>
      <c r="Z13">
        <f>_xlfn.RANK.AVG(Table3[[#This Row],[Score 2 ]],Table3[[Score 2 ]],1)</f>
        <v>12</v>
      </c>
    </row>
    <row r="14" spans="1:26" x14ac:dyDescent="0.3">
      <c r="A14" t="s">
        <v>163</v>
      </c>
      <c r="B14">
        <f>COUNTIFS(Table2[Sub-Sector],Table3[[#This Row],[Sub-Sector]])</f>
        <v>13</v>
      </c>
      <c r="C14" s="1">
        <f>COUNTIFS(Table2[Sub-Sector],Table3[[#This Row],[Sub-Sector]],Table2[Uptrend],"Uptrend")/Table3[[#This Row],[Count]]</f>
        <v>0.15384615384615385</v>
      </c>
      <c r="D14" s="1">
        <f>COUNTIFS(Table2[Sub-Sector],Table3[[#This Row],[Sub-Sector]],Table2[1W Return vs Nifty],"&gt;=5")/Table3[[#This Row],[Count]]</f>
        <v>0.38461538461538464</v>
      </c>
      <c r="E14" s="1">
        <f>COUNTIFS(Table2[Sub-Sector],Table3[[#This Row],[Sub-Sector]],Table2[1M Return vs Nifty],"&gt;=5")/Table3[[#This Row],[Count]]</f>
        <v>0.46153846153846156</v>
      </c>
      <c r="F14" s="1">
        <f>COUNTIFS(Table2[Sub-Sector],Table3[[#This Row],[Sub-Sector]],Table2[6M Return vs Nifty],"&gt;=10")/Table3[[#This Row],[Count]]</f>
        <v>0.23076923076923078</v>
      </c>
      <c r="G14" s="1">
        <f>COUNTIFS(Table2[Sub-Sector],Table3[[#This Row],[Sub-Sector]],Table2[1Y Return vs Nifty],"&gt;=10")/Table3[[#This Row],[Count]]</f>
        <v>0.92307692307692313</v>
      </c>
      <c r="H14" s="1">
        <f>COUNTIFS(Table2[Sub-Sector],Table3[[#This Row],[Sub-Sector]],Table2[RSI Exponential â€“ 14D],"&gt;=50")/Table3[[#This Row],[Count]]</f>
        <v>0.53846153846153844</v>
      </c>
      <c r="I14" s="1">
        <f>COUNTIFS(Table2[Sub-Sector],Table3[[#This Row],[Sub-Sector]],Table2[Relative Volume],"&gt;=1")/Table3[[#This Row],[Count]]</f>
        <v>0.61538461538461542</v>
      </c>
      <c r="J14" s="1">
        <f>COUNTIFS(Table2[Sub-Sector],Table3[[#This Row],[Sub-Sector]],Table2[% Away From Day Low],"&gt;=0.05")/Table3[[#This Row],[Count]]</f>
        <v>7.6923076923076927E-2</v>
      </c>
      <c r="K14" s="1">
        <f>COUNTIFS(Table2[Sub-Sector],Table3[[#This Row],[Sub-Sector]],Table2[% Away From Day High],"&lt;=0.05")/Table3[[#This Row],[Count]]</f>
        <v>0.92307692307692313</v>
      </c>
      <c r="L14" s="1">
        <f>COUNTIFS(Table2[Sub-Sector],Table3[[#This Row],[Sub-Sector]],Table2[% Away From Current Week Low],"&gt;=0.05")/Table3[[#This Row],[Count]]</f>
        <v>0.15384615384615385</v>
      </c>
      <c r="M14" s="1">
        <f>COUNTIFS(Table2[Sub-Sector],Table3[[#This Row],[Sub-Sector]],Table2[% Away From Current Week High],"&lt;=0.05")/Table3[[#This Row],[Count]]</f>
        <v>0.76923076923076927</v>
      </c>
      <c r="N14" s="1">
        <f>COUNTIFS(Table2[Sub-Sector],Table3[[#This Row],[Sub-Sector]],Table2[% Away From Current Month Low],"&gt;=0.05")/Table3[[#This Row],[Count]]</f>
        <v>0.84615384615384615</v>
      </c>
      <c r="O14" s="1">
        <f>COUNTIFS(Table2[Sub-Sector],Table3[[#This Row],[Sub-Sector]],Table2[% Away From Current Month High],"&lt;=0.05")/Table3[[#This Row],[Count]]</f>
        <v>0.38461538461538464</v>
      </c>
      <c r="P14" s="1">
        <f>COUNTIFS(Table2[Sub-Sector],Table3[[#This Row],[Sub-Sector]],Table2[% Away From 52W High],"&lt;=10")/Table3[[#This Row],[Count]]</f>
        <v>0.23076923076923078</v>
      </c>
      <c r="Q14" s="1">
        <f>COUNTIFS(Table2[Sub-Sector],Table3[[#This Row],[Sub-Sector]],Table2[% Away From 52W Low],"&gt;=10")/Table3[[#This Row],[Count]]</f>
        <v>1</v>
      </c>
      <c r="R14" s="1">
        <f>COUNTIFS(Table2[Sub-Sector],Table3[[#This Row],[Sub-Sector]],Table2[% Price above 20 EMA],"&gt;=0")/Table3[[#This Row],[Count]]</f>
        <v>0.53846153846153844</v>
      </c>
      <c r="S14" s="1">
        <f>COUNTIFS(Table2[Sub-Sector],Table3[[#This Row],[Sub-Sector]],Table2[% Price above 50 EMA],"&gt;=0")/Table3[[#This Row],[Count]]</f>
        <v>0.38461538461538464</v>
      </c>
      <c r="T14" s="1">
        <f>COUNTIFS(Table2[Sub-Sector],Table3[[#This Row],[Sub-Sector]],Table2[% Price above 200 EMA],"&gt;=0")/Table3[[#This Row],[Count]]</f>
        <v>0.61538461538461542</v>
      </c>
      <c r="U14" s="1">
        <f>COUNTIFS(Table2[Sub-Sector],Table3[[#This Row],[Sub-Sector]],Table2[Rate of Change - Zone],"Positive")/Table3[[#This Row],[Count]]</f>
        <v>0.38461538461538464</v>
      </c>
      <c r="V14" s="1">
        <f>COUNTIFS(Table2[Sub-Sector],Table3[[#This Row],[Sub-Sector]],Table2[Sharpe Ratio],"&gt;=0.10")/Table3[[#This Row],[Count]]</f>
        <v>1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228.5</v>
      </c>
      <c r="X14">
        <f>_xlfn.RANK.AVG(Table3[[#This Row],[Score]],Table3[Score],1)</f>
        <v>13</v>
      </c>
      <c r="Y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133</v>
      </c>
      <c r="Z14">
        <f>_xlfn.RANK.AVG(Table3[[#This Row],[Score 2 ]],Table3[[Score 2 ]],1)</f>
        <v>13</v>
      </c>
    </row>
    <row r="15" spans="1:26" x14ac:dyDescent="0.3">
      <c r="A15" t="s">
        <v>393</v>
      </c>
      <c r="B15">
        <f>COUNTIFS(Table2[Sub-Sector],Table3[[#This Row],[Sub-Sector]])</f>
        <v>2</v>
      </c>
      <c r="C15" s="1">
        <f>COUNTIFS(Table2[Sub-Sector],Table3[[#This Row],[Sub-Sector]],Table2[Uptrend],"Uptrend")/Table3[[#This Row],[Count]]</f>
        <v>0.5</v>
      </c>
      <c r="D15" s="1">
        <f>COUNTIFS(Table2[Sub-Sector],Table3[[#This Row],[Sub-Sector]],Table2[1W Return vs Nifty],"&gt;=5")/Table3[[#This Row],[Count]]</f>
        <v>0.5</v>
      </c>
      <c r="E15" s="1">
        <f>COUNTIFS(Table2[Sub-Sector],Table3[[#This Row],[Sub-Sector]],Table2[1M Return vs Nifty],"&gt;=5")/Table3[[#This Row],[Count]]</f>
        <v>0.5</v>
      </c>
      <c r="F15" s="1">
        <f>COUNTIFS(Table2[Sub-Sector],Table3[[#This Row],[Sub-Sector]],Table2[6M Return vs Nifty],"&gt;=10")/Table3[[#This Row],[Count]]</f>
        <v>0.5</v>
      </c>
      <c r="G15" s="1">
        <f>COUNTIFS(Table2[Sub-Sector],Table3[[#This Row],[Sub-Sector]],Table2[1Y Return vs Nifty],"&gt;=10")/Table3[[#This Row],[Count]]</f>
        <v>0.5</v>
      </c>
      <c r="H15" s="1">
        <f>COUNTIFS(Table2[Sub-Sector],Table3[[#This Row],[Sub-Sector]],Table2[RSI Exponential â€“ 14D],"&gt;=50")/Table3[[#This Row],[Count]]</f>
        <v>0.5</v>
      </c>
      <c r="I15" s="1">
        <f>COUNTIFS(Table2[Sub-Sector],Table3[[#This Row],[Sub-Sector]],Table2[Relative Volume],"&gt;=1")/Table3[[#This Row],[Count]]</f>
        <v>0.5</v>
      </c>
      <c r="J15" s="1">
        <f>COUNTIFS(Table2[Sub-Sector],Table3[[#This Row],[Sub-Sector]],Table2[% Away From Day Low],"&gt;=0.05")/Table3[[#This Row],[Count]]</f>
        <v>0</v>
      </c>
      <c r="K15" s="1">
        <f>COUNTIFS(Table2[Sub-Sector],Table3[[#This Row],[Sub-Sector]],Table2[% Away From Day High],"&lt;=0.05")/Table3[[#This Row],[Count]]</f>
        <v>1</v>
      </c>
      <c r="L15" s="1">
        <f>COUNTIFS(Table2[Sub-Sector],Table3[[#This Row],[Sub-Sector]],Table2[% Away From Current Week Low],"&gt;=0.05")/Table3[[#This Row],[Count]]</f>
        <v>0.5</v>
      </c>
      <c r="M15" s="1">
        <f>COUNTIFS(Table2[Sub-Sector],Table3[[#This Row],[Sub-Sector]],Table2[% Away From Current Week High],"&lt;=0.05")/Table3[[#This Row],[Count]]</f>
        <v>1</v>
      </c>
      <c r="N15" s="1">
        <f>COUNTIFS(Table2[Sub-Sector],Table3[[#This Row],[Sub-Sector]],Table2[% Away From Current Month Low],"&gt;=0.05")/Table3[[#This Row],[Count]]</f>
        <v>1</v>
      </c>
      <c r="O15" s="1">
        <f>COUNTIFS(Table2[Sub-Sector],Table3[[#This Row],[Sub-Sector]],Table2[% Away From Current Month High],"&lt;=0.05")/Table3[[#This Row],[Count]]</f>
        <v>1</v>
      </c>
      <c r="P15" s="1">
        <f>COUNTIFS(Table2[Sub-Sector],Table3[[#This Row],[Sub-Sector]],Table2[% Away From 52W High],"&lt;=10")/Table3[[#This Row],[Count]]</f>
        <v>0</v>
      </c>
      <c r="Q15" s="1">
        <f>COUNTIFS(Table2[Sub-Sector],Table3[[#This Row],[Sub-Sector]],Table2[% Away From 52W Low],"&gt;=10")/Table3[[#This Row],[Count]]</f>
        <v>1</v>
      </c>
      <c r="R15" s="1">
        <f>COUNTIFS(Table2[Sub-Sector],Table3[[#This Row],[Sub-Sector]],Table2[% Price above 20 EMA],"&gt;=0")/Table3[[#This Row],[Count]]</f>
        <v>0.5</v>
      </c>
      <c r="S15" s="1">
        <f>COUNTIFS(Table2[Sub-Sector],Table3[[#This Row],[Sub-Sector]],Table2[% Price above 50 EMA],"&gt;=0")/Table3[[#This Row],[Count]]</f>
        <v>0.5</v>
      </c>
      <c r="T15" s="1">
        <f>COUNTIFS(Table2[Sub-Sector],Table3[[#This Row],[Sub-Sector]],Table2[% Price above 200 EMA],"&gt;=0")/Table3[[#This Row],[Count]]</f>
        <v>0.5</v>
      </c>
      <c r="U15" s="1">
        <f>COUNTIFS(Table2[Sub-Sector],Table3[[#This Row],[Sub-Sector]],Table2[Rate of Change - Zone],"Positive")/Table3[[#This Row],[Count]]</f>
        <v>0.5</v>
      </c>
      <c r="V15" s="1">
        <f>COUNTIFS(Table2[Sub-Sector],Table3[[#This Row],[Sub-Sector]],Table2[Sharpe Ratio],"&gt;=0.10")/Table3[[#This Row],[Count]]</f>
        <v>0.5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186.5</v>
      </c>
      <c r="X15">
        <f>_xlfn.RANK.AVG(Table3[[#This Row],[Score]],Table3[Score],1)</f>
        <v>6</v>
      </c>
      <c r="Y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133.5</v>
      </c>
      <c r="Z15">
        <f>_xlfn.RANK.AVG(Table3[[#This Row],[Score 2 ]],Table3[[Score 2 ]],1)</f>
        <v>14.5</v>
      </c>
    </row>
    <row r="16" spans="1:26" x14ac:dyDescent="0.3">
      <c r="A16" t="s">
        <v>960</v>
      </c>
      <c r="B16">
        <f>COUNTIFS(Table2[Sub-Sector],Table3[[#This Row],[Sub-Sector]])</f>
        <v>2</v>
      </c>
      <c r="C16" s="1">
        <f>COUNTIFS(Table2[Sub-Sector],Table3[[#This Row],[Sub-Sector]],Table2[Uptrend],"Uptrend")/Table3[[#This Row],[Count]]</f>
        <v>0.5</v>
      </c>
      <c r="D16" s="1">
        <f>COUNTIFS(Table2[Sub-Sector],Table3[[#This Row],[Sub-Sector]],Table2[1W Return vs Nifty],"&gt;=5")/Table3[[#This Row],[Count]]</f>
        <v>0.5</v>
      </c>
      <c r="E16" s="1">
        <f>COUNTIFS(Table2[Sub-Sector],Table3[[#This Row],[Sub-Sector]],Table2[1M Return vs Nifty],"&gt;=5")/Table3[[#This Row],[Count]]</f>
        <v>1</v>
      </c>
      <c r="F16" s="1">
        <f>COUNTIFS(Table2[Sub-Sector],Table3[[#This Row],[Sub-Sector]],Table2[6M Return vs Nifty],"&gt;=10")/Table3[[#This Row],[Count]]</f>
        <v>0.5</v>
      </c>
      <c r="G16" s="1">
        <f>COUNTIFS(Table2[Sub-Sector],Table3[[#This Row],[Sub-Sector]],Table2[1Y Return vs Nifty],"&gt;=10")/Table3[[#This Row],[Count]]</f>
        <v>0.5</v>
      </c>
      <c r="H16" s="1">
        <f>COUNTIFS(Table2[Sub-Sector],Table3[[#This Row],[Sub-Sector]],Table2[RSI Exponential â€“ 14D],"&gt;=50")/Table3[[#This Row],[Count]]</f>
        <v>1</v>
      </c>
      <c r="I16" s="1">
        <f>COUNTIFS(Table2[Sub-Sector],Table3[[#This Row],[Sub-Sector]],Table2[Relative Volume],"&gt;=1")/Table3[[#This Row],[Count]]</f>
        <v>0.5</v>
      </c>
      <c r="J16" s="1">
        <f>COUNTIFS(Table2[Sub-Sector],Table3[[#This Row],[Sub-Sector]],Table2[% Away From Day Low],"&gt;=0.05")/Table3[[#This Row],[Count]]</f>
        <v>0</v>
      </c>
      <c r="K16" s="1">
        <f>COUNTIFS(Table2[Sub-Sector],Table3[[#This Row],[Sub-Sector]],Table2[% Away From Day High],"&lt;=0.05")/Table3[[#This Row],[Count]]</f>
        <v>1</v>
      </c>
      <c r="L16" s="1">
        <f>COUNTIFS(Table2[Sub-Sector],Table3[[#This Row],[Sub-Sector]],Table2[% Away From Current Week Low],"&gt;=0.05")/Table3[[#This Row],[Count]]</f>
        <v>0</v>
      </c>
      <c r="M16" s="1">
        <f>COUNTIFS(Table2[Sub-Sector],Table3[[#This Row],[Sub-Sector]],Table2[% Away From Current Week High],"&lt;=0.05")/Table3[[#This Row],[Count]]</f>
        <v>1</v>
      </c>
      <c r="N16" s="1">
        <f>COUNTIFS(Table2[Sub-Sector],Table3[[#This Row],[Sub-Sector]],Table2[% Away From Current Month Low],"&gt;=0.05")/Table3[[#This Row],[Count]]</f>
        <v>1</v>
      </c>
      <c r="O16" s="1">
        <f>COUNTIFS(Table2[Sub-Sector],Table3[[#This Row],[Sub-Sector]],Table2[% Away From Current Month High],"&lt;=0.05")/Table3[[#This Row],[Count]]</f>
        <v>0.5</v>
      </c>
      <c r="P16" s="1">
        <f>COUNTIFS(Table2[Sub-Sector],Table3[[#This Row],[Sub-Sector]],Table2[% Away From 52W High],"&lt;=10")/Table3[[#This Row],[Count]]</f>
        <v>0</v>
      </c>
      <c r="Q16" s="1">
        <f>COUNTIFS(Table2[Sub-Sector],Table3[[#This Row],[Sub-Sector]],Table2[% Away From 52W Low],"&gt;=10")/Table3[[#This Row],[Count]]</f>
        <v>1</v>
      </c>
      <c r="R16" s="1">
        <f>COUNTIFS(Table2[Sub-Sector],Table3[[#This Row],[Sub-Sector]],Table2[% Price above 20 EMA],"&gt;=0")/Table3[[#This Row],[Count]]</f>
        <v>1</v>
      </c>
      <c r="S16" s="1">
        <f>COUNTIFS(Table2[Sub-Sector],Table3[[#This Row],[Sub-Sector]],Table2[% Price above 50 EMA],"&gt;=0")/Table3[[#This Row],[Count]]</f>
        <v>1</v>
      </c>
      <c r="T16" s="1">
        <f>COUNTIFS(Table2[Sub-Sector],Table3[[#This Row],[Sub-Sector]],Table2[% Price above 200 EMA],"&gt;=0")/Table3[[#This Row],[Count]]</f>
        <v>1</v>
      </c>
      <c r="U16" s="1">
        <f>COUNTIFS(Table2[Sub-Sector],Table3[[#This Row],[Sub-Sector]],Table2[Rate of Change - Zone],"Positive")/Table3[[#This Row],[Count]]</f>
        <v>0.5</v>
      </c>
      <c r="V16" s="1">
        <f>COUNTIFS(Table2[Sub-Sector],Table3[[#This Row],[Sub-Sector]],Table2[Sharpe Ratio],"&gt;=0.10")/Table3[[#This Row],[Count]]</f>
        <v>0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166.5</v>
      </c>
      <c r="X16">
        <f>_xlfn.RANK.AVG(Table3[[#This Row],[Score]],Table3[Score],1)</f>
        <v>4</v>
      </c>
      <c r="Y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133.5</v>
      </c>
      <c r="Z16">
        <f>_xlfn.RANK.AVG(Table3[[#This Row],[Score 2 ]],Table3[[Score 2 ]],1)</f>
        <v>14.5</v>
      </c>
    </row>
    <row r="17" spans="1:26" x14ac:dyDescent="0.3">
      <c r="A17" t="s">
        <v>51</v>
      </c>
      <c r="B17">
        <f>COUNTIFS(Table2[Sub-Sector],Table3[[#This Row],[Sub-Sector]])</f>
        <v>45</v>
      </c>
      <c r="C17" s="1">
        <f>COUNTIFS(Table2[Sub-Sector],Table3[[#This Row],[Sub-Sector]],Table2[Uptrend],"Uptrend")/Table3[[#This Row],[Count]]</f>
        <v>0.44444444444444442</v>
      </c>
      <c r="D17" s="1">
        <f>COUNTIFS(Table2[Sub-Sector],Table3[[#This Row],[Sub-Sector]],Table2[1W Return vs Nifty],"&gt;=5")/Table3[[#This Row],[Count]]</f>
        <v>0.13333333333333333</v>
      </c>
      <c r="E17" s="1">
        <f>COUNTIFS(Table2[Sub-Sector],Table3[[#This Row],[Sub-Sector]],Table2[1M Return vs Nifty],"&gt;=5")/Table3[[#This Row],[Count]]</f>
        <v>0.44444444444444442</v>
      </c>
      <c r="F17" s="1">
        <f>COUNTIFS(Table2[Sub-Sector],Table3[[#This Row],[Sub-Sector]],Table2[6M Return vs Nifty],"&gt;=10")/Table3[[#This Row],[Count]]</f>
        <v>0.66666666666666663</v>
      </c>
      <c r="G17" s="1">
        <f>COUNTIFS(Table2[Sub-Sector],Table3[[#This Row],[Sub-Sector]],Table2[1Y Return vs Nifty],"&gt;=10")/Table3[[#This Row],[Count]]</f>
        <v>0.71111111111111114</v>
      </c>
      <c r="H17" s="1">
        <f>COUNTIFS(Table2[Sub-Sector],Table3[[#This Row],[Sub-Sector]],Table2[RSI Exponential â€“ 14D],"&gt;=50")/Table3[[#This Row],[Count]]</f>
        <v>0.46666666666666667</v>
      </c>
      <c r="I17" s="1">
        <f>COUNTIFS(Table2[Sub-Sector],Table3[[#This Row],[Sub-Sector]],Table2[Relative Volume],"&gt;=1")/Table3[[#This Row],[Count]]</f>
        <v>0.33333333333333331</v>
      </c>
      <c r="J17" s="1">
        <f>COUNTIFS(Table2[Sub-Sector],Table3[[#This Row],[Sub-Sector]],Table2[% Away From Day Low],"&gt;=0.05")/Table3[[#This Row],[Count]]</f>
        <v>6.6666666666666666E-2</v>
      </c>
      <c r="K17" s="1">
        <f>COUNTIFS(Table2[Sub-Sector],Table3[[#This Row],[Sub-Sector]],Table2[% Away From Day High],"&lt;=0.05")/Table3[[#This Row],[Count]]</f>
        <v>1</v>
      </c>
      <c r="L17" s="1">
        <f>COUNTIFS(Table2[Sub-Sector],Table3[[#This Row],[Sub-Sector]],Table2[% Away From Current Week Low],"&gt;=0.05")/Table3[[#This Row],[Count]]</f>
        <v>0.2</v>
      </c>
      <c r="M17" s="1">
        <f>COUNTIFS(Table2[Sub-Sector],Table3[[#This Row],[Sub-Sector]],Table2[% Away From Current Week High],"&lt;=0.05")/Table3[[#This Row],[Count]]</f>
        <v>0.93333333333333335</v>
      </c>
      <c r="N17" s="1">
        <f>COUNTIFS(Table2[Sub-Sector],Table3[[#This Row],[Sub-Sector]],Table2[% Away From Current Month Low],"&gt;=0.05")/Table3[[#This Row],[Count]]</f>
        <v>0.62222222222222223</v>
      </c>
      <c r="O17" s="1">
        <f>COUNTIFS(Table2[Sub-Sector],Table3[[#This Row],[Sub-Sector]],Table2[% Away From Current Month High],"&lt;=0.05")/Table3[[#This Row],[Count]]</f>
        <v>0.31111111111111112</v>
      </c>
      <c r="P17" s="1">
        <f>COUNTIFS(Table2[Sub-Sector],Table3[[#This Row],[Sub-Sector]],Table2[% Away From 52W High],"&lt;=10")/Table3[[#This Row],[Count]]</f>
        <v>0.26666666666666666</v>
      </c>
      <c r="Q17" s="1">
        <f>COUNTIFS(Table2[Sub-Sector],Table3[[#This Row],[Sub-Sector]],Table2[% Away From 52W Low],"&gt;=10")/Table3[[#This Row],[Count]]</f>
        <v>0.9555555555555556</v>
      </c>
      <c r="R17" s="1">
        <f>COUNTIFS(Table2[Sub-Sector],Table3[[#This Row],[Sub-Sector]],Table2[% Price above 20 EMA],"&gt;=0")/Table3[[#This Row],[Count]]</f>
        <v>0.48888888888888887</v>
      </c>
      <c r="S17" s="1">
        <f>COUNTIFS(Table2[Sub-Sector],Table3[[#This Row],[Sub-Sector]],Table2[% Price above 50 EMA],"&gt;=0")/Table3[[#This Row],[Count]]</f>
        <v>0.48888888888888887</v>
      </c>
      <c r="T17" s="1">
        <f>COUNTIFS(Table2[Sub-Sector],Table3[[#This Row],[Sub-Sector]],Table2[% Price above 200 EMA],"&gt;=0")/Table3[[#This Row],[Count]]</f>
        <v>0.82222222222222219</v>
      </c>
      <c r="U17" s="1">
        <f>COUNTIFS(Table2[Sub-Sector],Table3[[#This Row],[Sub-Sector]],Table2[Rate of Change - Zone],"Positive")/Table3[[#This Row],[Count]]</f>
        <v>0.31111111111111112</v>
      </c>
      <c r="V17" s="1">
        <f>COUNTIFS(Table2[Sub-Sector],Table3[[#This Row],[Sub-Sector]],Table2[Sharpe Ratio],"&gt;=0.10")/Table3[[#This Row],[Count]]</f>
        <v>0.24444444444444444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220</v>
      </c>
      <c r="X17">
        <f>_xlfn.RANK.AVG(Table3[[#This Row],[Score]],Table3[Score],1)</f>
        <v>10</v>
      </c>
      <c r="Y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137</v>
      </c>
      <c r="Z17">
        <f>_xlfn.RANK.AVG(Table3[[#This Row],[Score 2 ]],Table3[[Score 2 ]],1)</f>
        <v>16</v>
      </c>
    </row>
    <row r="18" spans="1:26" x14ac:dyDescent="0.3">
      <c r="A18" t="s">
        <v>211</v>
      </c>
      <c r="B18">
        <f>COUNTIFS(Table2[Sub-Sector],Table3[[#This Row],[Sub-Sector]])</f>
        <v>8</v>
      </c>
      <c r="C18" s="1">
        <f>COUNTIFS(Table2[Sub-Sector],Table3[[#This Row],[Sub-Sector]],Table2[Uptrend],"Uptrend")/Table3[[#This Row],[Count]]</f>
        <v>0.75</v>
      </c>
      <c r="D18" s="1">
        <f>COUNTIFS(Table2[Sub-Sector],Table3[[#This Row],[Sub-Sector]],Table2[1W Return vs Nifty],"&gt;=5")/Table3[[#This Row],[Count]]</f>
        <v>0</v>
      </c>
      <c r="E18" s="1">
        <f>COUNTIFS(Table2[Sub-Sector],Table3[[#This Row],[Sub-Sector]],Table2[1M Return vs Nifty],"&gt;=5")/Table3[[#This Row],[Count]]</f>
        <v>0.375</v>
      </c>
      <c r="F18" s="1">
        <f>COUNTIFS(Table2[Sub-Sector],Table3[[#This Row],[Sub-Sector]],Table2[6M Return vs Nifty],"&gt;=10")/Table3[[#This Row],[Count]]</f>
        <v>0.625</v>
      </c>
      <c r="G18" s="1">
        <f>COUNTIFS(Table2[Sub-Sector],Table3[[#This Row],[Sub-Sector]],Table2[1Y Return vs Nifty],"&gt;=10")/Table3[[#This Row],[Count]]</f>
        <v>1</v>
      </c>
      <c r="H18" s="1">
        <f>COUNTIFS(Table2[Sub-Sector],Table3[[#This Row],[Sub-Sector]],Table2[RSI Exponential â€“ 14D],"&gt;=50")/Table3[[#This Row],[Count]]</f>
        <v>0.5</v>
      </c>
      <c r="I18" s="1">
        <f>COUNTIFS(Table2[Sub-Sector],Table3[[#This Row],[Sub-Sector]],Table2[Relative Volume],"&gt;=1")/Table3[[#This Row],[Count]]</f>
        <v>0.125</v>
      </c>
      <c r="J18" s="1">
        <f>COUNTIFS(Table2[Sub-Sector],Table3[[#This Row],[Sub-Sector]],Table2[% Away From Day Low],"&gt;=0.05")/Table3[[#This Row],[Count]]</f>
        <v>0</v>
      </c>
      <c r="K18" s="1">
        <f>COUNTIFS(Table2[Sub-Sector],Table3[[#This Row],[Sub-Sector]],Table2[% Away From Day High],"&lt;=0.05")/Table3[[#This Row],[Count]]</f>
        <v>1</v>
      </c>
      <c r="L18" s="1">
        <f>COUNTIFS(Table2[Sub-Sector],Table3[[#This Row],[Sub-Sector]],Table2[% Away From Current Week Low],"&gt;=0.05")/Table3[[#This Row],[Count]]</f>
        <v>0</v>
      </c>
      <c r="M18" s="1">
        <f>COUNTIFS(Table2[Sub-Sector],Table3[[#This Row],[Sub-Sector]],Table2[% Away From Current Week High],"&lt;=0.05")/Table3[[#This Row],[Count]]</f>
        <v>1</v>
      </c>
      <c r="N18" s="1">
        <f>COUNTIFS(Table2[Sub-Sector],Table3[[#This Row],[Sub-Sector]],Table2[% Away From Current Month Low],"&gt;=0.05")/Table3[[#This Row],[Count]]</f>
        <v>0.5</v>
      </c>
      <c r="O18" s="1">
        <f>COUNTIFS(Table2[Sub-Sector],Table3[[#This Row],[Sub-Sector]],Table2[% Away From Current Month High],"&lt;=0.05")/Table3[[#This Row],[Count]]</f>
        <v>0.25</v>
      </c>
      <c r="P18" s="1">
        <f>COUNTIFS(Table2[Sub-Sector],Table3[[#This Row],[Sub-Sector]],Table2[% Away From 52W High],"&lt;=10")/Table3[[#This Row],[Count]]</f>
        <v>0.625</v>
      </c>
      <c r="Q18" s="1">
        <f>COUNTIFS(Table2[Sub-Sector],Table3[[#This Row],[Sub-Sector]],Table2[% Away From 52W Low],"&gt;=10")/Table3[[#This Row],[Count]]</f>
        <v>1</v>
      </c>
      <c r="R18" s="1">
        <f>COUNTIFS(Table2[Sub-Sector],Table3[[#This Row],[Sub-Sector]],Table2[% Price above 20 EMA],"&gt;=0")/Table3[[#This Row],[Count]]</f>
        <v>0.5</v>
      </c>
      <c r="S18" s="1">
        <f>COUNTIFS(Table2[Sub-Sector],Table3[[#This Row],[Sub-Sector]],Table2[% Price above 50 EMA],"&gt;=0")/Table3[[#This Row],[Count]]</f>
        <v>0.75</v>
      </c>
      <c r="T18" s="1">
        <f>COUNTIFS(Table2[Sub-Sector],Table3[[#This Row],[Sub-Sector]],Table2[% Price above 200 EMA],"&gt;=0")/Table3[[#This Row],[Count]]</f>
        <v>1</v>
      </c>
      <c r="U18" s="1">
        <f>COUNTIFS(Table2[Sub-Sector],Table3[[#This Row],[Sub-Sector]],Table2[Rate of Change - Zone],"Positive")/Table3[[#This Row],[Count]]</f>
        <v>0.375</v>
      </c>
      <c r="V18" s="1">
        <f>COUNTIFS(Table2[Sub-Sector],Table3[[#This Row],[Sub-Sector]],Table2[Sharpe Ratio],"&gt;=0.10")/Table3[[#This Row],[Count]]</f>
        <v>0.375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277</v>
      </c>
      <c r="X18">
        <f>_xlfn.RANK.AVG(Table3[[#This Row],[Score]],Table3[Score],1)</f>
        <v>20</v>
      </c>
      <c r="Y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145.5</v>
      </c>
      <c r="Z18">
        <f>_xlfn.RANK.AVG(Table3[[#This Row],[Score 2 ]],Table3[[Score 2 ]],1)</f>
        <v>17</v>
      </c>
    </row>
    <row r="19" spans="1:26" x14ac:dyDescent="0.3">
      <c r="A19" t="s">
        <v>220</v>
      </c>
      <c r="B19">
        <f>COUNTIFS(Table2[Sub-Sector],Table3[[#This Row],[Sub-Sector]])</f>
        <v>6</v>
      </c>
      <c r="C19" s="1">
        <f>COUNTIFS(Table2[Sub-Sector],Table3[[#This Row],[Sub-Sector]],Table2[Uptrend],"Uptrend")/Table3[[#This Row],[Count]]</f>
        <v>0.33333333333333331</v>
      </c>
      <c r="D19" s="1">
        <f>COUNTIFS(Table2[Sub-Sector],Table3[[#This Row],[Sub-Sector]],Table2[1W Return vs Nifty],"&gt;=5")/Table3[[#This Row],[Count]]</f>
        <v>0</v>
      </c>
      <c r="E19" s="1">
        <f>COUNTIFS(Table2[Sub-Sector],Table3[[#This Row],[Sub-Sector]],Table2[1M Return vs Nifty],"&gt;=5")/Table3[[#This Row],[Count]]</f>
        <v>0.5</v>
      </c>
      <c r="F19" s="1">
        <f>COUNTIFS(Table2[Sub-Sector],Table3[[#This Row],[Sub-Sector]],Table2[6M Return vs Nifty],"&gt;=10")/Table3[[#This Row],[Count]]</f>
        <v>0.16666666666666666</v>
      </c>
      <c r="G19" s="1">
        <f>COUNTIFS(Table2[Sub-Sector],Table3[[#This Row],[Sub-Sector]],Table2[1Y Return vs Nifty],"&gt;=10")/Table3[[#This Row],[Count]]</f>
        <v>0.5</v>
      </c>
      <c r="H19" s="1">
        <f>COUNTIFS(Table2[Sub-Sector],Table3[[#This Row],[Sub-Sector]],Table2[RSI Exponential â€“ 14D],"&gt;=50")/Table3[[#This Row],[Count]]</f>
        <v>0.83333333333333337</v>
      </c>
      <c r="I19" s="1">
        <f>COUNTIFS(Table2[Sub-Sector],Table3[[#This Row],[Sub-Sector]],Table2[Relative Volume],"&gt;=1")/Table3[[#This Row],[Count]]</f>
        <v>0.83333333333333337</v>
      </c>
      <c r="J19" s="1">
        <f>COUNTIFS(Table2[Sub-Sector],Table3[[#This Row],[Sub-Sector]],Table2[% Away From Day Low],"&gt;=0.05")/Table3[[#This Row],[Count]]</f>
        <v>0</v>
      </c>
      <c r="K19" s="1">
        <f>COUNTIFS(Table2[Sub-Sector],Table3[[#This Row],[Sub-Sector]],Table2[% Away From Day High],"&lt;=0.05")/Table3[[#This Row],[Count]]</f>
        <v>1</v>
      </c>
      <c r="L19" s="1">
        <f>COUNTIFS(Table2[Sub-Sector],Table3[[#This Row],[Sub-Sector]],Table2[% Away From Current Week Low],"&gt;=0.05")/Table3[[#This Row],[Count]]</f>
        <v>0.16666666666666666</v>
      </c>
      <c r="M19" s="1">
        <f>COUNTIFS(Table2[Sub-Sector],Table3[[#This Row],[Sub-Sector]],Table2[% Away From Current Week High],"&lt;=0.05")/Table3[[#This Row],[Count]]</f>
        <v>1</v>
      </c>
      <c r="N19" s="1">
        <f>COUNTIFS(Table2[Sub-Sector],Table3[[#This Row],[Sub-Sector]],Table2[% Away From Current Month Low],"&gt;=0.05")/Table3[[#This Row],[Count]]</f>
        <v>0.5</v>
      </c>
      <c r="O19" s="1">
        <f>COUNTIFS(Table2[Sub-Sector],Table3[[#This Row],[Sub-Sector]],Table2[% Away From Current Month High],"&lt;=0.05")/Table3[[#This Row],[Count]]</f>
        <v>0.33333333333333331</v>
      </c>
      <c r="P19" s="1">
        <f>COUNTIFS(Table2[Sub-Sector],Table3[[#This Row],[Sub-Sector]],Table2[% Away From 52W High],"&lt;=10")/Table3[[#This Row],[Count]]</f>
        <v>0.33333333333333331</v>
      </c>
      <c r="Q19" s="1">
        <f>COUNTIFS(Table2[Sub-Sector],Table3[[#This Row],[Sub-Sector]],Table2[% Away From 52W Low],"&gt;=10")/Table3[[#This Row],[Count]]</f>
        <v>0.83333333333333337</v>
      </c>
      <c r="R19" s="1">
        <f>COUNTIFS(Table2[Sub-Sector],Table3[[#This Row],[Sub-Sector]],Table2[% Price above 20 EMA],"&gt;=0")/Table3[[#This Row],[Count]]</f>
        <v>0.66666666666666663</v>
      </c>
      <c r="S19" s="1">
        <f>COUNTIFS(Table2[Sub-Sector],Table3[[#This Row],[Sub-Sector]],Table2[% Price above 50 EMA],"&gt;=0")/Table3[[#This Row],[Count]]</f>
        <v>0.5</v>
      </c>
      <c r="T19" s="1">
        <f>COUNTIFS(Table2[Sub-Sector],Table3[[#This Row],[Sub-Sector]],Table2[% Price above 200 EMA],"&gt;=0")/Table3[[#This Row],[Count]]</f>
        <v>0.33333333333333331</v>
      </c>
      <c r="U19" s="1">
        <f>COUNTIFS(Table2[Sub-Sector],Table3[[#This Row],[Sub-Sector]],Table2[Rate of Change - Zone],"Positive")/Table3[[#This Row],[Count]]</f>
        <v>0.83333333333333337</v>
      </c>
      <c r="V19" s="1">
        <f>COUNTIFS(Table2[Sub-Sector],Table3[[#This Row],[Sub-Sector]],Table2[Sharpe Ratio],"&gt;=0.10")/Table3[[#This Row],[Count]]</f>
        <v>0.66666666666666663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280.5</v>
      </c>
      <c r="X19">
        <f>_xlfn.RANK.AVG(Table3[[#This Row],[Score]],Table3[Score],1)</f>
        <v>21</v>
      </c>
      <c r="Y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146</v>
      </c>
      <c r="Z19">
        <f>_xlfn.RANK.AVG(Table3[[#This Row],[Score 2 ]],Table3[[Score 2 ]],1)</f>
        <v>18</v>
      </c>
    </row>
    <row r="20" spans="1:26" x14ac:dyDescent="0.3">
      <c r="A20" t="s">
        <v>271</v>
      </c>
      <c r="B20">
        <f>COUNTIFS(Table2[Sub-Sector],Table3[[#This Row],[Sub-Sector]])</f>
        <v>11</v>
      </c>
      <c r="C20" s="1">
        <f>COUNTIFS(Table2[Sub-Sector],Table3[[#This Row],[Sub-Sector]],Table2[Uptrend],"Uptrend")/Table3[[#This Row],[Count]]</f>
        <v>0.18181818181818182</v>
      </c>
      <c r="D20" s="1">
        <f>COUNTIFS(Table2[Sub-Sector],Table3[[#This Row],[Sub-Sector]],Table2[1W Return vs Nifty],"&gt;=5")/Table3[[#This Row],[Count]]</f>
        <v>0</v>
      </c>
      <c r="E20" s="1">
        <f>COUNTIFS(Table2[Sub-Sector],Table3[[#This Row],[Sub-Sector]],Table2[1M Return vs Nifty],"&gt;=5")/Table3[[#This Row],[Count]]</f>
        <v>0.27272727272727271</v>
      </c>
      <c r="F20" s="1">
        <f>COUNTIFS(Table2[Sub-Sector],Table3[[#This Row],[Sub-Sector]],Table2[6M Return vs Nifty],"&gt;=10")/Table3[[#This Row],[Count]]</f>
        <v>0.54545454545454541</v>
      </c>
      <c r="G20" s="1">
        <f>COUNTIFS(Table2[Sub-Sector],Table3[[#This Row],[Sub-Sector]],Table2[1Y Return vs Nifty],"&gt;=10")/Table3[[#This Row],[Count]]</f>
        <v>0.63636363636363635</v>
      </c>
      <c r="H20" s="1">
        <f>COUNTIFS(Table2[Sub-Sector],Table3[[#This Row],[Sub-Sector]],Table2[RSI Exponential â€“ 14D],"&gt;=50")/Table3[[#This Row],[Count]]</f>
        <v>0.36363636363636365</v>
      </c>
      <c r="I20" s="1">
        <f>COUNTIFS(Table2[Sub-Sector],Table3[[#This Row],[Sub-Sector]],Table2[Relative Volume],"&gt;=1")/Table3[[#This Row],[Count]]</f>
        <v>0.36363636363636365</v>
      </c>
      <c r="J20" s="1">
        <f>COUNTIFS(Table2[Sub-Sector],Table3[[#This Row],[Sub-Sector]],Table2[% Away From Day Low],"&gt;=0.05")/Table3[[#This Row],[Count]]</f>
        <v>0</v>
      </c>
      <c r="K20" s="1">
        <f>COUNTIFS(Table2[Sub-Sector],Table3[[#This Row],[Sub-Sector]],Table2[% Away From Day High],"&lt;=0.05")/Table3[[#This Row],[Count]]</f>
        <v>1</v>
      </c>
      <c r="L20" s="1">
        <f>COUNTIFS(Table2[Sub-Sector],Table3[[#This Row],[Sub-Sector]],Table2[% Away From Current Week Low],"&gt;=0.05")/Table3[[#This Row],[Count]]</f>
        <v>9.0909090909090912E-2</v>
      </c>
      <c r="M20" s="1">
        <f>COUNTIFS(Table2[Sub-Sector],Table3[[#This Row],[Sub-Sector]],Table2[% Away From Current Week High],"&lt;=0.05")/Table3[[#This Row],[Count]]</f>
        <v>0.81818181818181823</v>
      </c>
      <c r="N20" s="1">
        <f>COUNTIFS(Table2[Sub-Sector],Table3[[#This Row],[Sub-Sector]],Table2[% Away From Current Month Low],"&gt;=0.05")/Table3[[#This Row],[Count]]</f>
        <v>0.54545454545454541</v>
      </c>
      <c r="O20" s="1">
        <f>COUNTIFS(Table2[Sub-Sector],Table3[[#This Row],[Sub-Sector]],Table2[% Away From Current Month High],"&lt;=0.05")/Table3[[#This Row],[Count]]</f>
        <v>0.18181818181818182</v>
      </c>
      <c r="P20" s="1">
        <f>COUNTIFS(Table2[Sub-Sector],Table3[[#This Row],[Sub-Sector]],Table2[% Away From 52W High],"&lt;=10")/Table3[[#This Row],[Count]]</f>
        <v>9.0909090909090912E-2</v>
      </c>
      <c r="Q20" s="1">
        <f>COUNTIFS(Table2[Sub-Sector],Table3[[#This Row],[Sub-Sector]],Table2[% Away From 52W Low],"&gt;=10")/Table3[[#This Row],[Count]]</f>
        <v>0.90909090909090906</v>
      </c>
      <c r="R20" s="1">
        <f>COUNTIFS(Table2[Sub-Sector],Table3[[#This Row],[Sub-Sector]],Table2[% Price above 20 EMA],"&gt;=0")/Table3[[#This Row],[Count]]</f>
        <v>0.36363636363636365</v>
      </c>
      <c r="S20" s="1">
        <f>COUNTIFS(Table2[Sub-Sector],Table3[[#This Row],[Sub-Sector]],Table2[% Price above 50 EMA],"&gt;=0")/Table3[[#This Row],[Count]]</f>
        <v>0.36363636363636365</v>
      </c>
      <c r="T20" s="1">
        <f>COUNTIFS(Table2[Sub-Sector],Table3[[#This Row],[Sub-Sector]],Table2[% Price above 200 EMA],"&gt;=0")/Table3[[#This Row],[Count]]</f>
        <v>0.63636363636363635</v>
      </c>
      <c r="U20" s="1">
        <f>COUNTIFS(Table2[Sub-Sector],Table3[[#This Row],[Sub-Sector]],Table2[Rate of Change - Zone],"Positive")/Table3[[#This Row],[Count]]</f>
        <v>0.27272727272727271</v>
      </c>
      <c r="V20" s="1">
        <f>COUNTIFS(Table2[Sub-Sector],Table3[[#This Row],[Sub-Sector]],Table2[Sharpe Ratio],"&gt;=0.10")/Table3[[#This Row],[Count]]</f>
        <v>0.18181818181818182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329</v>
      </c>
      <c r="X20">
        <f>_xlfn.RANK.AVG(Table3[[#This Row],[Score]],Table3[Score],1)</f>
        <v>32.5</v>
      </c>
      <c r="Y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150</v>
      </c>
      <c r="Z20">
        <f>_xlfn.RANK.AVG(Table3[[#This Row],[Score 2 ]],Table3[[Score 2 ]],1)</f>
        <v>19</v>
      </c>
    </row>
    <row r="21" spans="1:26" x14ac:dyDescent="0.3">
      <c r="A21" t="s">
        <v>21</v>
      </c>
      <c r="B21">
        <f>COUNTIFS(Table2[Sub-Sector],Table3[[#This Row],[Sub-Sector]])</f>
        <v>21</v>
      </c>
      <c r="C21" s="1">
        <f>COUNTIFS(Table2[Sub-Sector],Table3[[#This Row],[Sub-Sector]],Table2[Uptrend],"Uptrend")/Table3[[#This Row],[Count]]</f>
        <v>0.42857142857142855</v>
      </c>
      <c r="D21" s="1">
        <f>COUNTIFS(Table2[Sub-Sector],Table3[[#This Row],[Sub-Sector]],Table2[1W Return vs Nifty],"&gt;=5")/Table3[[#This Row],[Count]]</f>
        <v>4.7619047619047616E-2</v>
      </c>
      <c r="E21" s="1">
        <f>COUNTIFS(Table2[Sub-Sector],Table3[[#This Row],[Sub-Sector]],Table2[1M Return vs Nifty],"&gt;=5")/Table3[[#This Row],[Count]]</f>
        <v>0.2857142857142857</v>
      </c>
      <c r="F21" s="1">
        <f>COUNTIFS(Table2[Sub-Sector],Table3[[#This Row],[Sub-Sector]],Table2[6M Return vs Nifty],"&gt;=10")/Table3[[#This Row],[Count]]</f>
        <v>0.52380952380952384</v>
      </c>
      <c r="G21" s="1">
        <f>COUNTIFS(Table2[Sub-Sector],Table3[[#This Row],[Sub-Sector]],Table2[1Y Return vs Nifty],"&gt;=10")/Table3[[#This Row],[Count]]</f>
        <v>0.42857142857142855</v>
      </c>
      <c r="H21" s="1">
        <f>COUNTIFS(Table2[Sub-Sector],Table3[[#This Row],[Sub-Sector]],Table2[RSI Exponential â€“ 14D],"&gt;=50")/Table3[[#This Row],[Count]]</f>
        <v>0.80952380952380953</v>
      </c>
      <c r="I21" s="1">
        <f>COUNTIFS(Table2[Sub-Sector],Table3[[#This Row],[Sub-Sector]],Table2[Relative Volume],"&gt;=1")/Table3[[#This Row],[Count]]</f>
        <v>0.33333333333333331</v>
      </c>
      <c r="J21" s="1">
        <f>COUNTIFS(Table2[Sub-Sector],Table3[[#This Row],[Sub-Sector]],Table2[% Away From Day Low],"&gt;=0.05")/Table3[[#This Row],[Count]]</f>
        <v>4.7619047619047616E-2</v>
      </c>
      <c r="K21" s="1">
        <f>COUNTIFS(Table2[Sub-Sector],Table3[[#This Row],[Sub-Sector]],Table2[% Away From Day High],"&lt;=0.05")/Table3[[#This Row],[Count]]</f>
        <v>1</v>
      </c>
      <c r="L21" s="1">
        <f>COUNTIFS(Table2[Sub-Sector],Table3[[#This Row],[Sub-Sector]],Table2[% Away From Current Week Low],"&gt;=0.05")/Table3[[#This Row],[Count]]</f>
        <v>9.5238095238095233E-2</v>
      </c>
      <c r="M21" s="1">
        <f>COUNTIFS(Table2[Sub-Sector],Table3[[#This Row],[Sub-Sector]],Table2[% Away From Current Week High],"&lt;=0.05")/Table3[[#This Row],[Count]]</f>
        <v>1</v>
      </c>
      <c r="N21" s="1">
        <f>COUNTIFS(Table2[Sub-Sector],Table3[[#This Row],[Sub-Sector]],Table2[% Away From Current Month Low],"&gt;=0.05")/Table3[[#This Row],[Count]]</f>
        <v>0.80952380952380953</v>
      </c>
      <c r="O21" s="1">
        <f>COUNTIFS(Table2[Sub-Sector],Table3[[#This Row],[Sub-Sector]],Table2[% Away From Current Month High],"&lt;=0.05")/Table3[[#This Row],[Count]]</f>
        <v>0.5714285714285714</v>
      </c>
      <c r="P21" s="1">
        <f>COUNTIFS(Table2[Sub-Sector],Table3[[#This Row],[Sub-Sector]],Table2[% Away From 52W High],"&lt;=10")/Table3[[#This Row],[Count]]</f>
        <v>0.47619047619047616</v>
      </c>
      <c r="Q21" s="1">
        <f>COUNTIFS(Table2[Sub-Sector],Table3[[#This Row],[Sub-Sector]],Table2[% Away From 52W Low],"&gt;=10")/Table3[[#This Row],[Count]]</f>
        <v>0.76190476190476186</v>
      </c>
      <c r="R21" s="1">
        <f>COUNTIFS(Table2[Sub-Sector],Table3[[#This Row],[Sub-Sector]],Table2[% Price above 20 EMA],"&gt;=0")/Table3[[#This Row],[Count]]</f>
        <v>0.7142857142857143</v>
      </c>
      <c r="S21" s="1">
        <f>COUNTIFS(Table2[Sub-Sector],Table3[[#This Row],[Sub-Sector]],Table2[% Price above 50 EMA],"&gt;=0")/Table3[[#This Row],[Count]]</f>
        <v>0.61904761904761907</v>
      </c>
      <c r="T21" s="1">
        <f>COUNTIFS(Table2[Sub-Sector],Table3[[#This Row],[Sub-Sector]],Table2[% Price above 200 EMA],"&gt;=0")/Table3[[#This Row],[Count]]</f>
        <v>0.5714285714285714</v>
      </c>
      <c r="U21" s="1">
        <f>COUNTIFS(Table2[Sub-Sector],Table3[[#This Row],[Sub-Sector]],Table2[Rate of Change - Zone],"Positive")/Table3[[#This Row],[Count]]</f>
        <v>0.5714285714285714</v>
      </c>
      <c r="V21" s="1">
        <f>COUNTIFS(Table2[Sub-Sector],Table3[[#This Row],[Sub-Sector]],Table2[Sharpe Ratio],"&gt;=0.10")/Table3[[#This Row],[Count]]</f>
        <v>9.5238095238095233E-2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260.5</v>
      </c>
      <c r="X21">
        <f>_xlfn.RANK.AVG(Table3[[#This Row],[Score]],Table3[Score],1)</f>
        <v>16</v>
      </c>
      <c r="Y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151.5</v>
      </c>
      <c r="Z21">
        <f>_xlfn.RANK.AVG(Table3[[#This Row],[Score 2 ]],Table3[[Score 2 ]],1)</f>
        <v>20</v>
      </c>
    </row>
    <row r="22" spans="1:26" x14ac:dyDescent="0.3">
      <c r="A22" t="s">
        <v>134</v>
      </c>
      <c r="B22">
        <f>COUNTIFS(Table2[Sub-Sector],Table3[[#This Row],[Sub-Sector]])</f>
        <v>20</v>
      </c>
      <c r="C22" s="1">
        <f>COUNTIFS(Table2[Sub-Sector],Table3[[#This Row],[Sub-Sector]],Table2[Uptrend],"Uptrend")/Table3[[#This Row],[Count]]</f>
        <v>0.2</v>
      </c>
      <c r="D22" s="1">
        <f>COUNTIFS(Table2[Sub-Sector],Table3[[#This Row],[Sub-Sector]],Table2[1W Return vs Nifty],"&gt;=5")/Table3[[#This Row],[Count]]</f>
        <v>0.25</v>
      </c>
      <c r="E22" s="1">
        <f>COUNTIFS(Table2[Sub-Sector],Table3[[#This Row],[Sub-Sector]],Table2[1M Return vs Nifty],"&gt;=5")/Table3[[#This Row],[Count]]</f>
        <v>0.25</v>
      </c>
      <c r="F22" s="1">
        <f>COUNTIFS(Table2[Sub-Sector],Table3[[#This Row],[Sub-Sector]],Table2[6M Return vs Nifty],"&gt;=10")/Table3[[#This Row],[Count]]</f>
        <v>0.2</v>
      </c>
      <c r="G22" s="1">
        <f>COUNTIFS(Table2[Sub-Sector],Table3[[#This Row],[Sub-Sector]],Table2[1Y Return vs Nifty],"&gt;=10")/Table3[[#This Row],[Count]]</f>
        <v>0.65</v>
      </c>
      <c r="H22" s="1">
        <f>COUNTIFS(Table2[Sub-Sector],Table3[[#This Row],[Sub-Sector]],Table2[RSI Exponential â€“ 14D],"&gt;=50")/Table3[[#This Row],[Count]]</f>
        <v>0.7</v>
      </c>
      <c r="I22" s="1">
        <f>COUNTIFS(Table2[Sub-Sector],Table3[[#This Row],[Sub-Sector]],Table2[Relative Volume],"&gt;=1")/Table3[[#This Row],[Count]]</f>
        <v>0.5</v>
      </c>
      <c r="J22" s="1">
        <f>COUNTIFS(Table2[Sub-Sector],Table3[[#This Row],[Sub-Sector]],Table2[% Away From Day Low],"&gt;=0.05")/Table3[[#This Row],[Count]]</f>
        <v>0.05</v>
      </c>
      <c r="K22" s="1">
        <f>COUNTIFS(Table2[Sub-Sector],Table3[[#This Row],[Sub-Sector]],Table2[% Away From Day High],"&lt;=0.05")/Table3[[#This Row],[Count]]</f>
        <v>1</v>
      </c>
      <c r="L22" s="1">
        <f>COUNTIFS(Table2[Sub-Sector],Table3[[#This Row],[Sub-Sector]],Table2[% Away From Current Week Low],"&gt;=0.05")/Table3[[#This Row],[Count]]</f>
        <v>0.2</v>
      </c>
      <c r="M22" s="1">
        <f>COUNTIFS(Table2[Sub-Sector],Table3[[#This Row],[Sub-Sector]],Table2[% Away From Current Week High],"&lt;=0.05")/Table3[[#This Row],[Count]]</f>
        <v>0.85</v>
      </c>
      <c r="N22" s="1">
        <f>COUNTIFS(Table2[Sub-Sector],Table3[[#This Row],[Sub-Sector]],Table2[% Away From Current Month Low],"&gt;=0.05")/Table3[[#This Row],[Count]]</f>
        <v>0.9</v>
      </c>
      <c r="O22" s="1">
        <f>COUNTIFS(Table2[Sub-Sector],Table3[[#This Row],[Sub-Sector]],Table2[% Away From Current Month High],"&lt;=0.05")/Table3[[#This Row],[Count]]</f>
        <v>0.45</v>
      </c>
      <c r="P22" s="1">
        <f>COUNTIFS(Table2[Sub-Sector],Table3[[#This Row],[Sub-Sector]],Table2[% Away From 52W High],"&lt;=10")/Table3[[#This Row],[Count]]</f>
        <v>0.15</v>
      </c>
      <c r="Q22" s="1">
        <f>COUNTIFS(Table2[Sub-Sector],Table3[[#This Row],[Sub-Sector]],Table2[% Away From 52W Low],"&gt;=10")/Table3[[#This Row],[Count]]</f>
        <v>0.85</v>
      </c>
      <c r="R22" s="1">
        <f>COUNTIFS(Table2[Sub-Sector],Table3[[#This Row],[Sub-Sector]],Table2[% Price above 20 EMA],"&gt;=0")/Table3[[#This Row],[Count]]</f>
        <v>0.55000000000000004</v>
      </c>
      <c r="S22" s="1">
        <f>COUNTIFS(Table2[Sub-Sector],Table3[[#This Row],[Sub-Sector]],Table2[% Price above 50 EMA],"&gt;=0")/Table3[[#This Row],[Count]]</f>
        <v>0.45</v>
      </c>
      <c r="T22" s="1">
        <f>COUNTIFS(Table2[Sub-Sector],Table3[[#This Row],[Sub-Sector]],Table2[% Price above 200 EMA],"&gt;=0")/Table3[[#This Row],[Count]]</f>
        <v>0.75</v>
      </c>
      <c r="U22" s="1">
        <f>COUNTIFS(Table2[Sub-Sector],Table3[[#This Row],[Sub-Sector]],Table2[Rate of Change - Zone],"Positive")/Table3[[#This Row],[Count]]</f>
        <v>0.4</v>
      </c>
      <c r="V22" s="1">
        <f>COUNTIFS(Table2[Sub-Sector],Table3[[#This Row],[Sub-Sector]],Table2[Sharpe Ratio],"&gt;=0.10")/Table3[[#This Row],[Count]]</f>
        <v>0.45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275.5</v>
      </c>
      <c r="X22">
        <f>_xlfn.RANK.AVG(Table3[[#This Row],[Score]],Table3[Score],1)</f>
        <v>19</v>
      </c>
      <c r="Y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158.5</v>
      </c>
      <c r="Z22">
        <f>_xlfn.RANK.AVG(Table3[[#This Row],[Score 2 ]],Table3[[Score 2 ]],1)</f>
        <v>21</v>
      </c>
    </row>
    <row r="23" spans="1:26" x14ac:dyDescent="0.3">
      <c r="A23" t="s">
        <v>88</v>
      </c>
      <c r="B23">
        <f>COUNTIFS(Table2[Sub-Sector],Table3[[#This Row],[Sub-Sector]])</f>
        <v>2</v>
      </c>
      <c r="C23" s="1">
        <f>COUNTIFS(Table2[Sub-Sector],Table3[[#This Row],[Sub-Sector]],Table2[Uptrend],"Uptrend")/Table3[[#This Row],[Count]]</f>
        <v>0</v>
      </c>
      <c r="D23" s="1">
        <f>COUNTIFS(Table2[Sub-Sector],Table3[[#This Row],[Sub-Sector]],Table2[1W Return vs Nifty],"&gt;=5")/Table3[[#This Row],[Count]]</f>
        <v>0.5</v>
      </c>
      <c r="E23" s="1">
        <f>COUNTIFS(Table2[Sub-Sector],Table3[[#This Row],[Sub-Sector]],Table2[1M Return vs Nifty],"&gt;=5")/Table3[[#This Row],[Count]]</f>
        <v>0.5</v>
      </c>
      <c r="F23" s="1">
        <f>COUNTIFS(Table2[Sub-Sector],Table3[[#This Row],[Sub-Sector]],Table2[6M Return vs Nifty],"&gt;=10")/Table3[[#This Row],[Count]]</f>
        <v>0</v>
      </c>
      <c r="G23" s="1">
        <f>COUNTIFS(Table2[Sub-Sector],Table3[[#This Row],[Sub-Sector]],Table2[1Y Return vs Nifty],"&gt;=10")/Table3[[#This Row],[Count]]</f>
        <v>1</v>
      </c>
      <c r="H23" s="1">
        <f>COUNTIFS(Table2[Sub-Sector],Table3[[#This Row],[Sub-Sector]],Table2[RSI Exponential â€“ 14D],"&gt;=50")/Table3[[#This Row],[Count]]</f>
        <v>0.5</v>
      </c>
      <c r="I23" s="1">
        <f>COUNTIFS(Table2[Sub-Sector],Table3[[#This Row],[Sub-Sector]],Table2[Relative Volume],"&gt;=1")/Table3[[#This Row],[Count]]</f>
        <v>0.5</v>
      </c>
      <c r="J23" s="1">
        <f>COUNTIFS(Table2[Sub-Sector],Table3[[#This Row],[Sub-Sector]],Table2[% Away From Day Low],"&gt;=0.05")/Table3[[#This Row],[Count]]</f>
        <v>0</v>
      </c>
      <c r="K23" s="1">
        <f>COUNTIFS(Table2[Sub-Sector],Table3[[#This Row],[Sub-Sector]],Table2[% Away From Day High],"&lt;=0.05")/Table3[[#This Row],[Count]]</f>
        <v>1</v>
      </c>
      <c r="L23" s="1">
        <f>COUNTIFS(Table2[Sub-Sector],Table3[[#This Row],[Sub-Sector]],Table2[% Away From Current Week Low],"&gt;=0.05")/Table3[[#This Row],[Count]]</f>
        <v>0</v>
      </c>
      <c r="M23" s="1">
        <f>COUNTIFS(Table2[Sub-Sector],Table3[[#This Row],[Sub-Sector]],Table2[% Away From Current Week High],"&lt;=0.05")/Table3[[#This Row],[Count]]</f>
        <v>1</v>
      </c>
      <c r="N23" s="1">
        <f>COUNTIFS(Table2[Sub-Sector],Table3[[#This Row],[Sub-Sector]],Table2[% Away From Current Month Low],"&gt;=0.05")/Table3[[#This Row],[Count]]</f>
        <v>1</v>
      </c>
      <c r="O23" s="1">
        <f>COUNTIFS(Table2[Sub-Sector],Table3[[#This Row],[Sub-Sector]],Table2[% Away From Current Month High],"&lt;=0.05")/Table3[[#This Row],[Count]]</f>
        <v>0.5</v>
      </c>
      <c r="P23" s="1">
        <f>COUNTIFS(Table2[Sub-Sector],Table3[[#This Row],[Sub-Sector]],Table2[% Away From 52W High],"&lt;=10")/Table3[[#This Row],[Count]]</f>
        <v>0</v>
      </c>
      <c r="Q23" s="1">
        <f>COUNTIFS(Table2[Sub-Sector],Table3[[#This Row],[Sub-Sector]],Table2[% Away From 52W Low],"&gt;=10")/Table3[[#This Row],[Count]]</f>
        <v>1</v>
      </c>
      <c r="R23" s="1">
        <f>COUNTIFS(Table2[Sub-Sector],Table3[[#This Row],[Sub-Sector]],Table2[% Price above 20 EMA],"&gt;=0")/Table3[[#This Row],[Count]]</f>
        <v>0.5</v>
      </c>
      <c r="S23" s="1">
        <f>COUNTIFS(Table2[Sub-Sector],Table3[[#This Row],[Sub-Sector]],Table2[% Price above 50 EMA],"&gt;=0")/Table3[[#This Row],[Count]]</f>
        <v>0.5</v>
      </c>
      <c r="T23" s="1">
        <f>COUNTIFS(Table2[Sub-Sector],Table3[[#This Row],[Sub-Sector]],Table2[% Price above 200 EMA],"&gt;=0")/Table3[[#This Row],[Count]]</f>
        <v>0.5</v>
      </c>
      <c r="U23" s="1">
        <f>COUNTIFS(Table2[Sub-Sector],Table3[[#This Row],[Sub-Sector]],Table2[Rate of Change - Zone],"Positive")/Table3[[#This Row],[Count]]</f>
        <v>0.5</v>
      </c>
      <c r="V23" s="1">
        <f>COUNTIFS(Table2[Sub-Sector],Table3[[#This Row],[Sub-Sector]],Table2[Sharpe Ratio],"&gt;=0.10")/Table3[[#This Row],[Count]]</f>
        <v>0.5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284.5</v>
      </c>
      <c r="X23">
        <f>_xlfn.RANK.AVG(Table3[[#This Row],[Score]],Table3[Score],1)</f>
        <v>22</v>
      </c>
      <c r="Y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159</v>
      </c>
      <c r="Z23">
        <f>_xlfn.RANK.AVG(Table3[[#This Row],[Score 2 ]],Table3[[Score 2 ]],1)</f>
        <v>22</v>
      </c>
    </row>
    <row r="24" spans="1:26" x14ac:dyDescent="0.3">
      <c r="A24" t="s">
        <v>705</v>
      </c>
      <c r="B24">
        <f>COUNTIFS(Table2[Sub-Sector],Table3[[#This Row],[Sub-Sector]])</f>
        <v>3</v>
      </c>
      <c r="C24" s="1">
        <f>COUNTIFS(Table2[Sub-Sector],Table3[[#This Row],[Sub-Sector]],Table2[Uptrend],"Uptrend")/Table3[[#This Row],[Count]]</f>
        <v>1</v>
      </c>
      <c r="D24" s="1">
        <f>COUNTIFS(Table2[Sub-Sector],Table3[[#This Row],[Sub-Sector]],Table2[1W Return vs Nifty],"&gt;=5")/Table3[[#This Row],[Count]]</f>
        <v>0</v>
      </c>
      <c r="E24" s="1">
        <f>COUNTIFS(Table2[Sub-Sector],Table3[[#This Row],[Sub-Sector]],Table2[1M Return vs Nifty],"&gt;=5")/Table3[[#This Row],[Count]]</f>
        <v>0.66666666666666663</v>
      </c>
      <c r="F24" s="1">
        <f>COUNTIFS(Table2[Sub-Sector],Table3[[#This Row],[Sub-Sector]],Table2[6M Return vs Nifty],"&gt;=10")/Table3[[#This Row],[Count]]</f>
        <v>1</v>
      </c>
      <c r="G24" s="1">
        <f>COUNTIFS(Table2[Sub-Sector],Table3[[#This Row],[Sub-Sector]],Table2[1Y Return vs Nifty],"&gt;=10")/Table3[[#This Row],[Count]]</f>
        <v>1</v>
      </c>
      <c r="H24" s="1">
        <f>COUNTIFS(Table2[Sub-Sector],Table3[[#This Row],[Sub-Sector]],Table2[RSI Exponential â€“ 14D],"&gt;=50")/Table3[[#This Row],[Count]]</f>
        <v>1</v>
      </c>
      <c r="I24" s="1">
        <f>COUNTIFS(Table2[Sub-Sector],Table3[[#This Row],[Sub-Sector]],Table2[Relative Volume],"&gt;=1")/Table3[[#This Row],[Count]]</f>
        <v>0</v>
      </c>
      <c r="J24" s="1">
        <f>COUNTIFS(Table2[Sub-Sector],Table3[[#This Row],[Sub-Sector]],Table2[% Away From Day Low],"&gt;=0.05")/Table3[[#This Row],[Count]]</f>
        <v>0</v>
      </c>
      <c r="K24" s="1">
        <f>COUNTIFS(Table2[Sub-Sector],Table3[[#This Row],[Sub-Sector]],Table2[% Away From Day High],"&lt;=0.05")/Table3[[#This Row],[Count]]</f>
        <v>1</v>
      </c>
      <c r="L24" s="1">
        <f>COUNTIFS(Table2[Sub-Sector],Table3[[#This Row],[Sub-Sector]],Table2[% Away From Current Week Low],"&gt;=0.05")/Table3[[#This Row],[Count]]</f>
        <v>0</v>
      </c>
      <c r="M24" s="1">
        <f>COUNTIFS(Table2[Sub-Sector],Table3[[#This Row],[Sub-Sector]],Table2[% Away From Current Week High],"&lt;=0.05")/Table3[[#This Row],[Count]]</f>
        <v>1</v>
      </c>
      <c r="N24" s="1">
        <f>COUNTIFS(Table2[Sub-Sector],Table3[[#This Row],[Sub-Sector]],Table2[% Away From Current Month Low],"&gt;=0.05")/Table3[[#This Row],[Count]]</f>
        <v>1</v>
      </c>
      <c r="O24" s="1">
        <f>COUNTIFS(Table2[Sub-Sector],Table3[[#This Row],[Sub-Sector]],Table2[% Away From Current Month High],"&lt;=0.05")/Table3[[#This Row],[Count]]</f>
        <v>0.33333333333333331</v>
      </c>
      <c r="P24" s="1">
        <f>COUNTIFS(Table2[Sub-Sector],Table3[[#This Row],[Sub-Sector]],Table2[% Away From 52W High],"&lt;=10")/Table3[[#This Row],[Count]]</f>
        <v>0.66666666666666663</v>
      </c>
      <c r="Q24" s="1">
        <f>COUNTIFS(Table2[Sub-Sector],Table3[[#This Row],[Sub-Sector]],Table2[% Away From 52W Low],"&gt;=10")/Table3[[#This Row],[Count]]</f>
        <v>1</v>
      </c>
      <c r="R24" s="1">
        <f>COUNTIFS(Table2[Sub-Sector],Table3[[#This Row],[Sub-Sector]],Table2[% Price above 20 EMA],"&gt;=0")/Table3[[#This Row],[Count]]</f>
        <v>1</v>
      </c>
      <c r="S24" s="1">
        <f>COUNTIFS(Table2[Sub-Sector],Table3[[#This Row],[Sub-Sector]],Table2[% Price above 50 EMA],"&gt;=0")/Table3[[#This Row],[Count]]</f>
        <v>1</v>
      </c>
      <c r="T24" s="1">
        <f>COUNTIFS(Table2[Sub-Sector],Table3[[#This Row],[Sub-Sector]],Table2[% Price above 200 EMA],"&gt;=0")/Table3[[#This Row],[Count]]</f>
        <v>1</v>
      </c>
      <c r="U24" s="1">
        <f>COUNTIFS(Table2[Sub-Sector],Table3[[#This Row],[Sub-Sector]],Table2[Rate of Change - Zone],"Positive")/Table3[[#This Row],[Count]]</f>
        <v>0.33333333333333331</v>
      </c>
      <c r="V24" s="1">
        <f>COUNTIFS(Table2[Sub-Sector],Table3[[#This Row],[Sub-Sector]],Table2[Sharpe Ratio],"&gt;=0.10")/Table3[[#This Row],[Count]]</f>
        <v>0.33333333333333331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263</v>
      </c>
      <c r="X24">
        <f>_xlfn.RANK.AVG(Table3[[#This Row],[Score]],Table3[Score],1)</f>
        <v>17</v>
      </c>
      <c r="Y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160.5</v>
      </c>
      <c r="Z24">
        <f>_xlfn.RANK.AVG(Table3[[#This Row],[Score 2 ]],Table3[[Score 2 ]],1)</f>
        <v>23</v>
      </c>
    </row>
    <row r="25" spans="1:26" x14ac:dyDescent="0.3">
      <c r="A25" t="s">
        <v>225</v>
      </c>
      <c r="B25">
        <f>COUNTIFS(Table2[Sub-Sector],Table3[[#This Row],[Sub-Sector]])</f>
        <v>5</v>
      </c>
      <c r="C25" s="1">
        <f>COUNTIFS(Table2[Sub-Sector],Table3[[#This Row],[Sub-Sector]],Table2[Uptrend],"Uptrend")/Table3[[#This Row],[Count]]</f>
        <v>0.4</v>
      </c>
      <c r="D25" s="1">
        <f>COUNTIFS(Table2[Sub-Sector],Table3[[#This Row],[Sub-Sector]],Table2[1W Return vs Nifty],"&gt;=5")/Table3[[#This Row],[Count]]</f>
        <v>0</v>
      </c>
      <c r="E25" s="1">
        <f>COUNTIFS(Table2[Sub-Sector],Table3[[#This Row],[Sub-Sector]],Table2[1M Return vs Nifty],"&gt;=5")/Table3[[#This Row],[Count]]</f>
        <v>0.2</v>
      </c>
      <c r="F25" s="1">
        <f>COUNTIFS(Table2[Sub-Sector],Table3[[#This Row],[Sub-Sector]],Table2[6M Return vs Nifty],"&gt;=10")/Table3[[#This Row],[Count]]</f>
        <v>0.6</v>
      </c>
      <c r="G25" s="1">
        <f>COUNTIFS(Table2[Sub-Sector],Table3[[#This Row],[Sub-Sector]],Table2[1Y Return vs Nifty],"&gt;=10")/Table3[[#This Row],[Count]]</f>
        <v>0.6</v>
      </c>
      <c r="H25" s="1">
        <f>COUNTIFS(Table2[Sub-Sector],Table3[[#This Row],[Sub-Sector]],Table2[RSI Exponential â€“ 14D],"&gt;=50")/Table3[[#This Row],[Count]]</f>
        <v>0.8</v>
      </c>
      <c r="I25" s="1">
        <f>COUNTIFS(Table2[Sub-Sector],Table3[[#This Row],[Sub-Sector]],Table2[Relative Volume],"&gt;=1")/Table3[[#This Row],[Count]]</f>
        <v>0.2</v>
      </c>
      <c r="J25" s="1">
        <f>COUNTIFS(Table2[Sub-Sector],Table3[[#This Row],[Sub-Sector]],Table2[% Away From Day Low],"&gt;=0.05")/Table3[[#This Row],[Count]]</f>
        <v>0.2</v>
      </c>
      <c r="K25" s="1">
        <f>COUNTIFS(Table2[Sub-Sector],Table3[[#This Row],[Sub-Sector]],Table2[% Away From Day High],"&lt;=0.05")/Table3[[#This Row],[Count]]</f>
        <v>1</v>
      </c>
      <c r="L25" s="1">
        <f>COUNTIFS(Table2[Sub-Sector],Table3[[#This Row],[Sub-Sector]],Table2[% Away From Current Week Low],"&gt;=0.05")/Table3[[#This Row],[Count]]</f>
        <v>0.2</v>
      </c>
      <c r="M25" s="1">
        <f>COUNTIFS(Table2[Sub-Sector],Table3[[#This Row],[Sub-Sector]],Table2[% Away From Current Week High],"&lt;=0.05")/Table3[[#This Row],[Count]]</f>
        <v>1</v>
      </c>
      <c r="N25" s="1">
        <f>COUNTIFS(Table2[Sub-Sector],Table3[[#This Row],[Sub-Sector]],Table2[% Away From Current Month Low],"&gt;=0.05")/Table3[[#This Row],[Count]]</f>
        <v>0.8</v>
      </c>
      <c r="O25" s="1">
        <f>COUNTIFS(Table2[Sub-Sector],Table3[[#This Row],[Sub-Sector]],Table2[% Away From Current Month High],"&lt;=0.05")/Table3[[#This Row],[Count]]</f>
        <v>0.8</v>
      </c>
      <c r="P25" s="1">
        <f>COUNTIFS(Table2[Sub-Sector],Table3[[#This Row],[Sub-Sector]],Table2[% Away From 52W High],"&lt;=10")/Table3[[#This Row],[Count]]</f>
        <v>0.6</v>
      </c>
      <c r="Q25" s="1">
        <f>COUNTIFS(Table2[Sub-Sector],Table3[[#This Row],[Sub-Sector]],Table2[% Away From 52W Low],"&gt;=10")/Table3[[#This Row],[Count]]</f>
        <v>0.8</v>
      </c>
      <c r="R25" s="1">
        <f>COUNTIFS(Table2[Sub-Sector],Table3[[#This Row],[Sub-Sector]],Table2[% Price above 20 EMA],"&gt;=0")/Table3[[#This Row],[Count]]</f>
        <v>0.6</v>
      </c>
      <c r="S25" s="1">
        <f>COUNTIFS(Table2[Sub-Sector],Table3[[#This Row],[Sub-Sector]],Table2[% Price above 50 EMA],"&gt;=0")/Table3[[#This Row],[Count]]</f>
        <v>0.6</v>
      </c>
      <c r="T25" s="1">
        <f>COUNTIFS(Table2[Sub-Sector],Table3[[#This Row],[Sub-Sector]],Table2[% Price above 200 EMA],"&gt;=0")/Table3[[#This Row],[Count]]</f>
        <v>0.6</v>
      </c>
      <c r="U25" s="1">
        <f>COUNTIFS(Table2[Sub-Sector],Table3[[#This Row],[Sub-Sector]],Table2[Rate of Change - Zone],"Positive")/Table3[[#This Row],[Count]]</f>
        <v>0.4</v>
      </c>
      <c r="V25" s="1">
        <f>COUNTIFS(Table2[Sub-Sector],Table3[[#This Row],[Sub-Sector]],Table2[Sharpe Ratio],"&gt;=0.10")/Table3[[#This Row],[Count]]</f>
        <v>0.2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341.5</v>
      </c>
      <c r="X25">
        <f>_xlfn.RANK.AVG(Table3[[#This Row],[Score]],Table3[Score],1)</f>
        <v>37</v>
      </c>
      <c r="Y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170</v>
      </c>
      <c r="Z25">
        <f>_xlfn.RANK.AVG(Table3[[#This Row],[Score 2 ]],Table3[[Score 2 ]],1)</f>
        <v>24</v>
      </c>
    </row>
    <row r="26" spans="1:26" x14ac:dyDescent="0.3">
      <c r="A26" t="s">
        <v>414</v>
      </c>
      <c r="B26">
        <f>COUNTIFS(Table2[Sub-Sector],Table3[[#This Row],[Sub-Sector]])</f>
        <v>9</v>
      </c>
      <c r="C26" s="1">
        <f>COUNTIFS(Table2[Sub-Sector],Table3[[#This Row],[Sub-Sector]],Table2[Uptrend],"Uptrend")/Table3[[#This Row],[Count]]</f>
        <v>0.55555555555555558</v>
      </c>
      <c r="D26" s="1">
        <f>COUNTIFS(Table2[Sub-Sector],Table3[[#This Row],[Sub-Sector]],Table2[1W Return vs Nifty],"&gt;=5")/Table3[[#This Row],[Count]]</f>
        <v>0</v>
      </c>
      <c r="E26" s="1">
        <f>COUNTIFS(Table2[Sub-Sector],Table3[[#This Row],[Sub-Sector]],Table2[1M Return vs Nifty],"&gt;=5")/Table3[[#This Row],[Count]]</f>
        <v>0.1111111111111111</v>
      </c>
      <c r="F26" s="1">
        <f>COUNTIFS(Table2[Sub-Sector],Table3[[#This Row],[Sub-Sector]],Table2[6M Return vs Nifty],"&gt;=10")/Table3[[#This Row],[Count]]</f>
        <v>0.77777777777777779</v>
      </c>
      <c r="G26" s="1">
        <f>COUNTIFS(Table2[Sub-Sector],Table3[[#This Row],[Sub-Sector]],Table2[1Y Return vs Nifty],"&gt;=10")/Table3[[#This Row],[Count]]</f>
        <v>0.66666666666666663</v>
      </c>
      <c r="H26" s="1">
        <f>COUNTIFS(Table2[Sub-Sector],Table3[[#This Row],[Sub-Sector]],Table2[RSI Exponential â€“ 14D],"&gt;=50")/Table3[[#This Row],[Count]]</f>
        <v>0.33333333333333331</v>
      </c>
      <c r="I26" s="1">
        <f>COUNTIFS(Table2[Sub-Sector],Table3[[#This Row],[Sub-Sector]],Table2[Relative Volume],"&gt;=1")/Table3[[#This Row],[Count]]</f>
        <v>0.22222222222222221</v>
      </c>
      <c r="J26" s="1">
        <f>COUNTIFS(Table2[Sub-Sector],Table3[[#This Row],[Sub-Sector]],Table2[% Away From Day Low],"&gt;=0.05")/Table3[[#This Row],[Count]]</f>
        <v>0.1111111111111111</v>
      </c>
      <c r="K26" s="1">
        <f>COUNTIFS(Table2[Sub-Sector],Table3[[#This Row],[Sub-Sector]],Table2[% Away From Day High],"&lt;=0.05")/Table3[[#This Row],[Count]]</f>
        <v>1</v>
      </c>
      <c r="L26" s="1">
        <f>COUNTIFS(Table2[Sub-Sector],Table3[[#This Row],[Sub-Sector]],Table2[% Away From Current Week Low],"&gt;=0.05")/Table3[[#This Row],[Count]]</f>
        <v>0.22222222222222221</v>
      </c>
      <c r="M26" s="1">
        <f>COUNTIFS(Table2[Sub-Sector],Table3[[#This Row],[Sub-Sector]],Table2[% Away From Current Week High],"&lt;=0.05")/Table3[[#This Row],[Count]]</f>
        <v>1</v>
      </c>
      <c r="N26" s="1">
        <f>COUNTIFS(Table2[Sub-Sector],Table3[[#This Row],[Sub-Sector]],Table2[% Away From Current Month Low],"&gt;=0.05")/Table3[[#This Row],[Count]]</f>
        <v>0.55555555555555558</v>
      </c>
      <c r="O26" s="1">
        <f>COUNTIFS(Table2[Sub-Sector],Table3[[#This Row],[Sub-Sector]],Table2[% Away From Current Month High],"&lt;=0.05")/Table3[[#This Row],[Count]]</f>
        <v>0.22222222222222221</v>
      </c>
      <c r="P26" s="1">
        <f>COUNTIFS(Table2[Sub-Sector],Table3[[#This Row],[Sub-Sector]],Table2[% Away From 52W High],"&lt;=10")/Table3[[#This Row],[Count]]</f>
        <v>0.22222222222222221</v>
      </c>
      <c r="Q26" s="1">
        <f>COUNTIFS(Table2[Sub-Sector],Table3[[#This Row],[Sub-Sector]],Table2[% Away From 52W Low],"&gt;=10")/Table3[[#This Row],[Count]]</f>
        <v>0.88888888888888884</v>
      </c>
      <c r="R26" s="1">
        <f>COUNTIFS(Table2[Sub-Sector],Table3[[#This Row],[Sub-Sector]],Table2[% Price above 20 EMA],"&gt;=0")/Table3[[#This Row],[Count]]</f>
        <v>0.22222222222222221</v>
      </c>
      <c r="S26" s="1">
        <f>COUNTIFS(Table2[Sub-Sector],Table3[[#This Row],[Sub-Sector]],Table2[% Price above 50 EMA],"&gt;=0")/Table3[[#This Row],[Count]]</f>
        <v>0.33333333333333331</v>
      </c>
      <c r="T26" s="1">
        <f>COUNTIFS(Table2[Sub-Sector],Table3[[#This Row],[Sub-Sector]],Table2[% Price above 200 EMA],"&gt;=0")/Table3[[#This Row],[Count]]</f>
        <v>0.77777777777777779</v>
      </c>
      <c r="U26" s="1">
        <f>COUNTIFS(Table2[Sub-Sector],Table3[[#This Row],[Sub-Sector]],Table2[Rate of Change - Zone],"Positive")/Table3[[#This Row],[Count]]</f>
        <v>0.22222222222222221</v>
      </c>
      <c r="V26" s="1">
        <f>COUNTIFS(Table2[Sub-Sector],Table3[[#This Row],[Sub-Sector]],Table2[Sharpe Ratio],"&gt;=0.10")/Table3[[#This Row],[Count]]</f>
        <v>0.33333333333333331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342</v>
      </c>
      <c r="X26">
        <f>_xlfn.RANK.AVG(Table3[[#This Row],[Score]],Table3[Score],1)</f>
        <v>38</v>
      </c>
      <c r="Y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172</v>
      </c>
      <c r="Z26">
        <f>_xlfn.RANK.AVG(Table3[[#This Row],[Score 2 ]],Table3[[Score 2 ]],1)</f>
        <v>25</v>
      </c>
    </row>
    <row r="27" spans="1:26" x14ac:dyDescent="0.3">
      <c r="A27" t="s">
        <v>48</v>
      </c>
      <c r="B27">
        <f>COUNTIFS(Table2[Sub-Sector],Table3[[#This Row],[Sub-Sector]])</f>
        <v>26</v>
      </c>
      <c r="C27" s="1">
        <f>COUNTIFS(Table2[Sub-Sector],Table3[[#This Row],[Sub-Sector]],Table2[Uptrend],"Uptrend")/Table3[[#This Row],[Count]]</f>
        <v>0.11538461538461539</v>
      </c>
      <c r="D27" s="1">
        <f>COUNTIFS(Table2[Sub-Sector],Table3[[#This Row],[Sub-Sector]],Table2[1W Return vs Nifty],"&gt;=5")/Table3[[#This Row],[Count]]</f>
        <v>0.19230769230769232</v>
      </c>
      <c r="E27" s="1">
        <f>COUNTIFS(Table2[Sub-Sector],Table3[[#This Row],[Sub-Sector]],Table2[1M Return vs Nifty],"&gt;=5")/Table3[[#This Row],[Count]]</f>
        <v>0.46153846153846156</v>
      </c>
      <c r="F27" s="1">
        <f>COUNTIFS(Table2[Sub-Sector],Table3[[#This Row],[Sub-Sector]],Table2[6M Return vs Nifty],"&gt;=10")/Table3[[#This Row],[Count]]</f>
        <v>0.30769230769230771</v>
      </c>
      <c r="G27" s="1">
        <f>COUNTIFS(Table2[Sub-Sector],Table3[[#This Row],[Sub-Sector]],Table2[1Y Return vs Nifty],"&gt;=10")/Table3[[#This Row],[Count]]</f>
        <v>0.53846153846153844</v>
      </c>
      <c r="H27" s="1">
        <f>COUNTIFS(Table2[Sub-Sector],Table3[[#This Row],[Sub-Sector]],Table2[RSI Exponential â€“ 14D],"&gt;=50")/Table3[[#This Row],[Count]]</f>
        <v>0.65384615384615385</v>
      </c>
      <c r="I27" s="1">
        <f>COUNTIFS(Table2[Sub-Sector],Table3[[#This Row],[Sub-Sector]],Table2[Relative Volume],"&gt;=1")/Table3[[#This Row],[Count]]</f>
        <v>0.38461538461538464</v>
      </c>
      <c r="J27" s="1">
        <f>COUNTIFS(Table2[Sub-Sector],Table3[[#This Row],[Sub-Sector]],Table2[% Away From Day Low],"&gt;=0.05")/Table3[[#This Row],[Count]]</f>
        <v>7.6923076923076927E-2</v>
      </c>
      <c r="K27" s="1">
        <f>COUNTIFS(Table2[Sub-Sector],Table3[[#This Row],[Sub-Sector]],Table2[% Away From Day High],"&lt;=0.05")/Table3[[#This Row],[Count]]</f>
        <v>0.96153846153846156</v>
      </c>
      <c r="L27" s="1">
        <f>COUNTIFS(Table2[Sub-Sector],Table3[[#This Row],[Sub-Sector]],Table2[% Away From Current Week Low],"&gt;=0.05")/Table3[[#This Row],[Count]]</f>
        <v>0.11538461538461539</v>
      </c>
      <c r="M27" s="1">
        <f>COUNTIFS(Table2[Sub-Sector],Table3[[#This Row],[Sub-Sector]],Table2[% Away From Current Week High],"&lt;=0.05")/Table3[[#This Row],[Count]]</f>
        <v>0.88461538461538458</v>
      </c>
      <c r="N27" s="1">
        <f>COUNTIFS(Table2[Sub-Sector],Table3[[#This Row],[Sub-Sector]],Table2[% Away From Current Month Low],"&gt;=0.05")/Table3[[#This Row],[Count]]</f>
        <v>0.76923076923076927</v>
      </c>
      <c r="O27" s="1">
        <f>COUNTIFS(Table2[Sub-Sector],Table3[[#This Row],[Sub-Sector]],Table2[% Away From Current Month High],"&lt;=0.05")/Table3[[#This Row],[Count]]</f>
        <v>0.42307692307692307</v>
      </c>
      <c r="P27" s="1">
        <f>COUNTIFS(Table2[Sub-Sector],Table3[[#This Row],[Sub-Sector]],Table2[% Away From 52W High],"&lt;=10")/Table3[[#This Row],[Count]]</f>
        <v>0.15384615384615385</v>
      </c>
      <c r="Q27" s="1">
        <f>COUNTIFS(Table2[Sub-Sector],Table3[[#This Row],[Sub-Sector]],Table2[% Away From 52W Low],"&gt;=10")/Table3[[#This Row],[Count]]</f>
        <v>0.96153846153846156</v>
      </c>
      <c r="R27" s="1">
        <f>COUNTIFS(Table2[Sub-Sector],Table3[[#This Row],[Sub-Sector]],Table2[% Price above 20 EMA],"&gt;=0")/Table3[[#This Row],[Count]]</f>
        <v>0.57692307692307687</v>
      </c>
      <c r="S27" s="1">
        <f>COUNTIFS(Table2[Sub-Sector],Table3[[#This Row],[Sub-Sector]],Table2[% Price above 50 EMA],"&gt;=0")/Table3[[#This Row],[Count]]</f>
        <v>0.30769230769230771</v>
      </c>
      <c r="T27" s="1">
        <f>COUNTIFS(Table2[Sub-Sector],Table3[[#This Row],[Sub-Sector]],Table2[% Price above 200 EMA],"&gt;=0")/Table3[[#This Row],[Count]]</f>
        <v>0.5</v>
      </c>
      <c r="U27" s="1">
        <f>COUNTIFS(Table2[Sub-Sector],Table3[[#This Row],[Sub-Sector]],Table2[Rate of Change - Zone],"Positive")/Table3[[#This Row],[Count]]</f>
        <v>0.26923076923076922</v>
      </c>
      <c r="V27" s="1">
        <f>COUNTIFS(Table2[Sub-Sector],Table3[[#This Row],[Sub-Sector]],Table2[Sharpe Ratio],"&gt;=0.10")/Table3[[#This Row],[Count]]</f>
        <v>0.5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291</v>
      </c>
      <c r="X27">
        <f>_xlfn.RANK.AVG(Table3[[#This Row],[Score]],Table3[Score],1)</f>
        <v>25</v>
      </c>
      <c r="Y2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182</v>
      </c>
      <c r="Z27">
        <f>_xlfn.RANK.AVG(Table3[[#This Row],[Score 2 ]],Table3[[Score 2 ]],1)</f>
        <v>26</v>
      </c>
    </row>
    <row r="28" spans="1:26" x14ac:dyDescent="0.3">
      <c r="A28" t="s">
        <v>123</v>
      </c>
      <c r="B28">
        <f>COUNTIFS(Table2[Sub-Sector],Table3[[#This Row],[Sub-Sector]])</f>
        <v>6</v>
      </c>
      <c r="C28" s="1">
        <f>COUNTIFS(Table2[Sub-Sector],Table3[[#This Row],[Sub-Sector]],Table2[Uptrend],"Uptrend")/Table3[[#This Row],[Count]]</f>
        <v>0.66666666666666663</v>
      </c>
      <c r="D28" s="1">
        <f>COUNTIFS(Table2[Sub-Sector],Table3[[#This Row],[Sub-Sector]],Table2[1W Return vs Nifty],"&gt;=5")/Table3[[#This Row],[Count]]</f>
        <v>0</v>
      </c>
      <c r="E28" s="1">
        <f>COUNTIFS(Table2[Sub-Sector],Table3[[#This Row],[Sub-Sector]],Table2[1M Return vs Nifty],"&gt;=5")/Table3[[#This Row],[Count]]</f>
        <v>0.83333333333333337</v>
      </c>
      <c r="F28" s="1">
        <f>COUNTIFS(Table2[Sub-Sector],Table3[[#This Row],[Sub-Sector]],Table2[6M Return vs Nifty],"&gt;=10")/Table3[[#This Row],[Count]]</f>
        <v>0.5</v>
      </c>
      <c r="G28" s="1">
        <f>COUNTIFS(Table2[Sub-Sector],Table3[[#This Row],[Sub-Sector]],Table2[1Y Return vs Nifty],"&gt;=10")/Table3[[#This Row],[Count]]</f>
        <v>0.66666666666666663</v>
      </c>
      <c r="H28" s="1">
        <f>COUNTIFS(Table2[Sub-Sector],Table3[[#This Row],[Sub-Sector]],Table2[RSI Exponential â€“ 14D],"&gt;=50")/Table3[[#This Row],[Count]]</f>
        <v>0.83333333333333337</v>
      </c>
      <c r="I28" s="1">
        <f>COUNTIFS(Table2[Sub-Sector],Table3[[#This Row],[Sub-Sector]],Table2[Relative Volume],"&gt;=1")/Table3[[#This Row],[Count]]</f>
        <v>0.16666666666666666</v>
      </c>
      <c r="J28" s="1">
        <f>COUNTIFS(Table2[Sub-Sector],Table3[[#This Row],[Sub-Sector]],Table2[% Away From Day Low],"&gt;=0.05")/Table3[[#This Row],[Count]]</f>
        <v>0</v>
      </c>
      <c r="K28" s="1">
        <f>COUNTIFS(Table2[Sub-Sector],Table3[[#This Row],[Sub-Sector]],Table2[% Away From Day High],"&lt;=0.05")/Table3[[#This Row],[Count]]</f>
        <v>1</v>
      </c>
      <c r="L28" s="1">
        <f>COUNTIFS(Table2[Sub-Sector],Table3[[#This Row],[Sub-Sector]],Table2[% Away From Current Week Low],"&gt;=0.05")/Table3[[#This Row],[Count]]</f>
        <v>0.16666666666666666</v>
      </c>
      <c r="M28" s="1">
        <f>COUNTIFS(Table2[Sub-Sector],Table3[[#This Row],[Sub-Sector]],Table2[% Away From Current Week High],"&lt;=0.05")/Table3[[#This Row],[Count]]</f>
        <v>1</v>
      </c>
      <c r="N28" s="1">
        <f>COUNTIFS(Table2[Sub-Sector],Table3[[#This Row],[Sub-Sector]],Table2[% Away From Current Month Low],"&gt;=0.05")/Table3[[#This Row],[Count]]</f>
        <v>0.83333333333333337</v>
      </c>
      <c r="O28" s="1">
        <f>COUNTIFS(Table2[Sub-Sector],Table3[[#This Row],[Sub-Sector]],Table2[% Away From Current Month High],"&lt;=0.05")/Table3[[#This Row],[Count]]</f>
        <v>0.33333333333333331</v>
      </c>
      <c r="P28" s="1">
        <f>COUNTIFS(Table2[Sub-Sector],Table3[[#This Row],[Sub-Sector]],Table2[% Away From 52W High],"&lt;=10")/Table3[[#This Row],[Count]]</f>
        <v>0.5</v>
      </c>
      <c r="Q28" s="1">
        <f>COUNTIFS(Table2[Sub-Sector],Table3[[#This Row],[Sub-Sector]],Table2[% Away From 52W Low],"&gt;=10")/Table3[[#This Row],[Count]]</f>
        <v>1</v>
      </c>
      <c r="R28" s="1">
        <f>COUNTIFS(Table2[Sub-Sector],Table3[[#This Row],[Sub-Sector]],Table2[% Price above 20 EMA],"&gt;=0")/Table3[[#This Row],[Count]]</f>
        <v>0.83333333333333337</v>
      </c>
      <c r="S28" s="1">
        <f>COUNTIFS(Table2[Sub-Sector],Table3[[#This Row],[Sub-Sector]],Table2[% Price above 50 EMA],"&gt;=0")/Table3[[#This Row],[Count]]</f>
        <v>0.83333333333333337</v>
      </c>
      <c r="T28" s="1">
        <f>COUNTIFS(Table2[Sub-Sector],Table3[[#This Row],[Sub-Sector]],Table2[% Price above 200 EMA],"&gt;=0")/Table3[[#This Row],[Count]]</f>
        <v>0.83333333333333337</v>
      </c>
      <c r="U28" s="1">
        <f>COUNTIFS(Table2[Sub-Sector],Table3[[#This Row],[Sub-Sector]],Table2[Rate of Change - Zone],"Positive")/Table3[[#This Row],[Count]]</f>
        <v>0.33333333333333331</v>
      </c>
      <c r="V28" s="1">
        <f>COUNTIFS(Table2[Sub-Sector],Table3[[#This Row],[Sub-Sector]],Table2[Sharpe Ratio],"&gt;=0.10")/Table3[[#This Row],[Count]]</f>
        <v>0.5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288</v>
      </c>
      <c r="X28">
        <f>_xlfn.RANK.AVG(Table3[[#This Row],[Score]],Table3[Score],1)</f>
        <v>24</v>
      </c>
      <c r="Y2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183</v>
      </c>
      <c r="Z28">
        <f>_xlfn.RANK.AVG(Table3[[#This Row],[Score 2 ]],Table3[[Score 2 ]],1)</f>
        <v>27</v>
      </c>
    </row>
    <row r="29" spans="1:26" x14ac:dyDescent="0.3">
      <c r="A29" t="s">
        <v>1308</v>
      </c>
      <c r="B29">
        <f>COUNTIFS(Table2[Sub-Sector],Table3[[#This Row],[Sub-Sector]])</f>
        <v>2</v>
      </c>
      <c r="C29" s="1">
        <f>COUNTIFS(Table2[Sub-Sector],Table3[[#This Row],[Sub-Sector]],Table2[Uptrend],"Uptrend")/Table3[[#This Row],[Count]]</f>
        <v>1</v>
      </c>
      <c r="D29" s="1">
        <f>COUNTIFS(Table2[Sub-Sector],Table3[[#This Row],[Sub-Sector]],Table2[1W Return vs Nifty],"&gt;=5")/Table3[[#This Row],[Count]]</f>
        <v>0</v>
      </c>
      <c r="E29" s="1">
        <f>COUNTIFS(Table2[Sub-Sector],Table3[[#This Row],[Sub-Sector]],Table2[1M Return vs Nifty],"&gt;=5")/Table3[[#This Row],[Count]]</f>
        <v>0.5</v>
      </c>
      <c r="F29" s="1">
        <f>COUNTIFS(Table2[Sub-Sector],Table3[[#This Row],[Sub-Sector]],Table2[6M Return vs Nifty],"&gt;=10")/Table3[[#This Row],[Count]]</f>
        <v>1</v>
      </c>
      <c r="G29" s="1">
        <f>COUNTIFS(Table2[Sub-Sector],Table3[[#This Row],[Sub-Sector]],Table2[1Y Return vs Nifty],"&gt;=10")/Table3[[#This Row],[Count]]</f>
        <v>0.5</v>
      </c>
      <c r="H29" s="1">
        <f>COUNTIFS(Table2[Sub-Sector],Table3[[#This Row],[Sub-Sector]],Table2[RSI Exponential â€“ 14D],"&gt;=50")/Table3[[#This Row],[Count]]</f>
        <v>0.5</v>
      </c>
      <c r="I29" s="1">
        <f>COUNTIFS(Table2[Sub-Sector],Table3[[#This Row],[Sub-Sector]],Table2[Relative Volume],"&gt;=1")/Table3[[#This Row],[Count]]</f>
        <v>0</v>
      </c>
      <c r="J29" s="1">
        <f>COUNTIFS(Table2[Sub-Sector],Table3[[#This Row],[Sub-Sector]],Table2[% Away From Day Low],"&gt;=0.05")/Table3[[#This Row],[Count]]</f>
        <v>0</v>
      </c>
      <c r="K29" s="1">
        <f>COUNTIFS(Table2[Sub-Sector],Table3[[#This Row],[Sub-Sector]],Table2[% Away From Day High],"&lt;=0.05")/Table3[[#This Row],[Count]]</f>
        <v>1</v>
      </c>
      <c r="L29" s="1">
        <f>COUNTIFS(Table2[Sub-Sector],Table3[[#This Row],[Sub-Sector]],Table2[% Away From Current Week Low],"&gt;=0.05")/Table3[[#This Row],[Count]]</f>
        <v>0</v>
      </c>
      <c r="M29" s="1">
        <f>COUNTIFS(Table2[Sub-Sector],Table3[[#This Row],[Sub-Sector]],Table2[% Away From Current Week High],"&lt;=0.05")/Table3[[#This Row],[Count]]</f>
        <v>1</v>
      </c>
      <c r="N29" s="1">
        <f>COUNTIFS(Table2[Sub-Sector],Table3[[#This Row],[Sub-Sector]],Table2[% Away From Current Month Low],"&gt;=0.05")/Table3[[#This Row],[Count]]</f>
        <v>0.5</v>
      </c>
      <c r="O29" s="1">
        <f>COUNTIFS(Table2[Sub-Sector],Table3[[#This Row],[Sub-Sector]],Table2[% Away From Current Month High],"&lt;=0.05")/Table3[[#This Row],[Count]]</f>
        <v>0.5</v>
      </c>
      <c r="P29" s="1">
        <f>COUNTIFS(Table2[Sub-Sector],Table3[[#This Row],[Sub-Sector]],Table2[% Away From 52W High],"&lt;=10")/Table3[[#This Row],[Count]]</f>
        <v>0.5</v>
      </c>
      <c r="Q29" s="1">
        <f>COUNTIFS(Table2[Sub-Sector],Table3[[#This Row],[Sub-Sector]],Table2[% Away From 52W Low],"&gt;=10")/Table3[[#This Row],[Count]]</f>
        <v>1</v>
      </c>
      <c r="R29" s="1">
        <f>COUNTIFS(Table2[Sub-Sector],Table3[[#This Row],[Sub-Sector]],Table2[% Price above 20 EMA],"&gt;=0")/Table3[[#This Row],[Count]]</f>
        <v>0.5</v>
      </c>
      <c r="S29" s="1">
        <f>COUNTIFS(Table2[Sub-Sector],Table3[[#This Row],[Sub-Sector]],Table2[% Price above 50 EMA],"&gt;=0")/Table3[[#This Row],[Count]]</f>
        <v>0.5</v>
      </c>
      <c r="T29" s="1">
        <f>COUNTIFS(Table2[Sub-Sector],Table3[[#This Row],[Sub-Sector]],Table2[% Price above 200 EMA],"&gt;=0")/Table3[[#This Row],[Count]]</f>
        <v>1</v>
      </c>
      <c r="U29" s="1">
        <f>COUNTIFS(Table2[Sub-Sector],Table3[[#This Row],[Sub-Sector]],Table2[Rate of Change - Zone],"Positive")/Table3[[#This Row],[Count]]</f>
        <v>0.5</v>
      </c>
      <c r="V29" s="1">
        <f>COUNTIFS(Table2[Sub-Sector],Table3[[#This Row],[Sub-Sector]],Table2[Sharpe Ratio],"&gt;=0.10")/Table3[[#This Row],[Count]]</f>
        <v>0.5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298.5</v>
      </c>
      <c r="X29">
        <f>_xlfn.RANK.AVG(Table3[[#This Row],[Score]],Table3[Score],1)</f>
        <v>29</v>
      </c>
      <c r="Y2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187</v>
      </c>
      <c r="Z29">
        <f>_xlfn.RANK.AVG(Table3[[#This Row],[Score 2 ]],Table3[[Score 2 ]],1)</f>
        <v>28</v>
      </c>
    </row>
    <row r="30" spans="1:26" x14ac:dyDescent="0.3">
      <c r="A30" t="s">
        <v>57</v>
      </c>
      <c r="B30">
        <f>COUNTIFS(Table2[Sub-Sector],Table3[[#This Row],[Sub-Sector]])</f>
        <v>4</v>
      </c>
      <c r="C30" s="1">
        <f>COUNTIFS(Table2[Sub-Sector],Table3[[#This Row],[Sub-Sector]],Table2[Uptrend],"Uptrend")/Table3[[#This Row],[Count]]</f>
        <v>0.25</v>
      </c>
      <c r="D30" s="1">
        <f>COUNTIFS(Table2[Sub-Sector],Table3[[#This Row],[Sub-Sector]],Table2[1W Return vs Nifty],"&gt;=5")/Table3[[#This Row],[Count]]</f>
        <v>0</v>
      </c>
      <c r="E30" s="1">
        <f>COUNTIFS(Table2[Sub-Sector],Table3[[#This Row],[Sub-Sector]],Table2[1M Return vs Nifty],"&gt;=5")/Table3[[#This Row],[Count]]</f>
        <v>0.5</v>
      </c>
      <c r="F30" s="1">
        <f>COUNTIFS(Table2[Sub-Sector],Table3[[#This Row],[Sub-Sector]],Table2[6M Return vs Nifty],"&gt;=10")/Table3[[#This Row],[Count]]</f>
        <v>0.25</v>
      </c>
      <c r="G30" s="1">
        <f>COUNTIFS(Table2[Sub-Sector],Table3[[#This Row],[Sub-Sector]],Table2[1Y Return vs Nifty],"&gt;=10")/Table3[[#This Row],[Count]]</f>
        <v>0.5</v>
      </c>
      <c r="H30" s="1">
        <f>COUNTIFS(Table2[Sub-Sector],Table3[[#This Row],[Sub-Sector]],Table2[RSI Exponential â€“ 14D],"&gt;=50")/Table3[[#This Row],[Count]]</f>
        <v>0.5</v>
      </c>
      <c r="I30" s="1">
        <f>COUNTIFS(Table2[Sub-Sector],Table3[[#This Row],[Sub-Sector]],Table2[Relative Volume],"&gt;=1")/Table3[[#This Row],[Count]]</f>
        <v>0.5</v>
      </c>
      <c r="J30" s="1">
        <f>COUNTIFS(Table2[Sub-Sector],Table3[[#This Row],[Sub-Sector]],Table2[% Away From Day Low],"&gt;=0.05")/Table3[[#This Row],[Count]]</f>
        <v>0</v>
      </c>
      <c r="K30" s="1">
        <f>COUNTIFS(Table2[Sub-Sector],Table3[[#This Row],[Sub-Sector]],Table2[% Away From Day High],"&lt;=0.05")/Table3[[#This Row],[Count]]</f>
        <v>1</v>
      </c>
      <c r="L30" s="1">
        <f>COUNTIFS(Table2[Sub-Sector],Table3[[#This Row],[Sub-Sector]],Table2[% Away From Current Week Low],"&gt;=0.05")/Table3[[#This Row],[Count]]</f>
        <v>0</v>
      </c>
      <c r="M30" s="1">
        <f>COUNTIFS(Table2[Sub-Sector],Table3[[#This Row],[Sub-Sector]],Table2[% Away From Current Week High],"&lt;=0.05")/Table3[[#This Row],[Count]]</f>
        <v>0.75</v>
      </c>
      <c r="N30" s="1">
        <f>COUNTIFS(Table2[Sub-Sector],Table3[[#This Row],[Sub-Sector]],Table2[% Away From Current Month Low],"&gt;=0.05")/Table3[[#This Row],[Count]]</f>
        <v>0.5</v>
      </c>
      <c r="O30" s="1">
        <f>COUNTIFS(Table2[Sub-Sector],Table3[[#This Row],[Sub-Sector]],Table2[% Away From Current Month High],"&lt;=0.05")/Table3[[#This Row],[Count]]</f>
        <v>0</v>
      </c>
      <c r="P30" s="1">
        <f>COUNTIFS(Table2[Sub-Sector],Table3[[#This Row],[Sub-Sector]],Table2[% Away From 52W High],"&lt;=10")/Table3[[#This Row],[Count]]</f>
        <v>0.25</v>
      </c>
      <c r="Q30" s="1">
        <f>COUNTIFS(Table2[Sub-Sector],Table3[[#This Row],[Sub-Sector]],Table2[% Away From 52W Low],"&gt;=10")/Table3[[#This Row],[Count]]</f>
        <v>1</v>
      </c>
      <c r="R30" s="1">
        <f>COUNTIFS(Table2[Sub-Sector],Table3[[#This Row],[Sub-Sector]],Table2[% Price above 20 EMA],"&gt;=0")/Table3[[#This Row],[Count]]</f>
        <v>0.5</v>
      </c>
      <c r="S30" s="1">
        <f>COUNTIFS(Table2[Sub-Sector],Table3[[#This Row],[Sub-Sector]],Table2[% Price above 50 EMA],"&gt;=0")/Table3[[#This Row],[Count]]</f>
        <v>0.25</v>
      </c>
      <c r="T30" s="1">
        <f>COUNTIFS(Table2[Sub-Sector],Table3[[#This Row],[Sub-Sector]],Table2[% Price above 200 EMA],"&gt;=0")/Table3[[#This Row],[Count]]</f>
        <v>0.25</v>
      </c>
      <c r="U30" s="1">
        <f>COUNTIFS(Table2[Sub-Sector],Table3[[#This Row],[Sub-Sector]],Table2[Rate of Change - Zone],"Positive")/Table3[[#This Row],[Count]]</f>
        <v>0.25</v>
      </c>
      <c r="V30" s="1">
        <f>COUNTIFS(Table2[Sub-Sector],Table3[[#This Row],[Sub-Sector]],Table2[Sharpe Ratio],"&gt;=0.10")/Table3[[#This Row],[Count]]</f>
        <v>0.5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329</v>
      </c>
      <c r="X30">
        <f>_xlfn.RANK.AVG(Table3[[#This Row],[Score]],Table3[Score],1)</f>
        <v>32.5</v>
      </c>
      <c r="Y3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187.5</v>
      </c>
      <c r="Z30">
        <f>_xlfn.RANK.AVG(Table3[[#This Row],[Score 2 ]],Table3[[Score 2 ]],1)</f>
        <v>29</v>
      </c>
    </row>
    <row r="31" spans="1:26" x14ac:dyDescent="0.3">
      <c r="A31" t="s">
        <v>280</v>
      </c>
      <c r="B31">
        <f>COUNTIFS(Table2[Sub-Sector],Table3[[#This Row],[Sub-Sector]])</f>
        <v>20</v>
      </c>
      <c r="C31" s="1">
        <f>COUNTIFS(Table2[Sub-Sector],Table3[[#This Row],[Sub-Sector]],Table2[Uptrend],"Uptrend")/Table3[[#This Row],[Count]]</f>
        <v>0.15</v>
      </c>
      <c r="D31" s="1">
        <f>COUNTIFS(Table2[Sub-Sector],Table3[[#This Row],[Sub-Sector]],Table2[1W Return vs Nifty],"&gt;=5")/Table3[[#This Row],[Count]]</f>
        <v>0</v>
      </c>
      <c r="E31" s="1">
        <f>COUNTIFS(Table2[Sub-Sector],Table3[[#This Row],[Sub-Sector]],Table2[1M Return vs Nifty],"&gt;=5")/Table3[[#This Row],[Count]]</f>
        <v>0.25</v>
      </c>
      <c r="F31" s="1">
        <f>COUNTIFS(Table2[Sub-Sector],Table3[[#This Row],[Sub-Sector]],Table2[6M Return vs Nifty],"&gt;=10")/Table3[[#This Row],[Count]]</f>
        <v>0.5</v>
      </c>
      <c r="G31" s="1">
        <f>COUNTIFS(Table2[Sub-Sector],Table3[[#This Row],[Sub-Sector]],Table2[1Y Return vs Nifty],"&gt;=10")/Table3[[#This Row],[Count]]</f>
        <v>0.55000000000000004</v>
      </c>
      <c r="H31" s="1">
        <f>COUNTIFS(Table2[Sub-Sector],Table3[[#This Row],[Sub-Sector]],Table2[RSI Exponential â€“ 14D],"&gt;=50")/Table3[[#This Row],[Count]]</f>
        <v>0.45</v>
      </c>
      <c r="I31" s="1">
        <f>COUNTIFS(Table2[Sub-Sector],Table3[[#This Row],[Sub-Sector]],Table2[Relative Volume],"&gt;=1")/Table3[[#This Row],[Count]]</f>
        <v>0.25</v>
      </c>
      <c r="J31" s="1">
        <f>COUNTIFS(Table2[Sub-Sector],Table3[[#This Row],[Sub-Sector]],Table2[% Away From Day Low],"&gt;=0.05")/Table3[[#This Row],[Count]]</f>
        <v>0.1</v>
      </c>
      <c r="K31" s="1">
        <f>COUNTIFS(Table2[Sub-Sector],Table3[[#This Row],[Sub-Sector]],Table2[% Away From Day High],"&lt;=0.05")/Table3[[#This Row],[Count]]</f>
        <v>1</v>
      </c>
      <c r="L31" s="1">
        <f>COUNTIFS(Table2[Sub-Sector],Table3[[#This Row],[Sub-Sector]],Table2[% Away From Current Week Low],"&gt;=0.05")/Table3[[#This Row],[Count]]</f>
        <v>0.2</v>
      </c>
      <c r="M31" s="1">
        <f>COUNTIFS(Table2[Sub-Sector],Table3[[#This Row],[Sub-Sector]],Table2[% Away From Current Week High],"&lt;=0.05")/Table3[[#This Row],[Count]]</f>
        <v>1</v>
      </c>
      <c r="N31" s="1">
        <f>COUNTIFS(Table2[Sub-Sector],Table3[[#This Row],[Sub-Sector]],Table2[% Away From Current Month Low],"&gt;=0.05")/Table3[[#This Row],[Count]]</f>
        <v>0.75</v>
      </c>
      <c r="O31" s="1">
        <f>COUNTIFS(Table2[Sub-Sector],Table3[[#This Row],[Sub-Sector]],Table2[% Away From Current Month High],"&lt;=0.05")/Table3[[#This Row],[Count]]</f>
        <v>0.25</v>
      </c>
      <c r="P31" s="1">
        <f>COUNTIFS(Table2[Sub-Sector],Table3[[#This Row],[Sub-Sector]],Table2[% Away From 52W High],"&lt;=10")/Table3[[#This Row],[Count]]</f>
        <v>0.15</v>
      </c>
      <c r="Q31" s="1">
        <f>COUNTIFS(Table2[Sub-Sector],Table3[[#This Row],[Sub-Sector]],Table2[% Away From 52W Low],"&gt;=10")/Table3[[#This Row],[Count]]</f>
        <v>1</v>
      </c>
      <c r="R31" s="1">
        <f>COUNTIFS(Table2[Sub-Sector],Table3[[#This Row],[Sub-Sector]],Table2[% Price above 20 EMA],"&gt;=0")/Table3[[#This Row],[Count]]</f>
        <v>0.4</v>
      </c>
      <c r="S31" s="1">
        <f>COUNTIFS(Table2[Sub-Sector],Table3[[#This Row],[Sub-Sector]],Table2[% Price above 50 EMA],"&gt;=0")/Table3[[#This Row],[Count]]</f>
        <v>0.25</v>
      </c>
      <c r="T31" s="1">
        <f>COUNTIFS(Table2[Sub-Sector],Table3[[#This Row],[Sub-Sector]],Table2[% Price above 200 EMA],"&gt;=0")/Table3[[#This Row],[Count]]</f>
        <v>0.55000000000000004</v>
      </c>
      <c r="U31" s="1">
        <f>COUNTIFS(Table2[Sub-Sector],Table3[[#This Row],[Sub-Sector]],Table2[Rate of Change - Zone],"Positive")/Table3[[#This Row],[Count]]</f>
        <v>0.25</v>
      </c>
      <c r="V31" s="1">
        <f>COUNTIFS(Table2[Sub-Sector],Table3[[#This Row],[Sub-Sector]],Table2[Sharpe Ratio],"&gt;=0.10")/Table3[[#This Row],[Count]]</f>
        <v>0.25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378.5</v>
      </c>
      <c r="X31">
        <f>_xlfn.RANK.AVG(Table3[[#This Row],[Score]],Table3[Score],1)</f>
        <v>42</v>
      </c>
      <c r="Y3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191.5</v>
      </c>
      <c r="Z31">
        <f>_xlfn.RANK.AVG(Table3[[#This Row],[Score 2 ]],Table3[[Score 2 ]],1)</f>
        <v>30</v>
      </c>
    </row>
    <row r="32" spans="1:26" x14ac:dyDescent="0.3">
      <c r="A32" t="s">
        <v>247</v>
      </c>
      <c r="B32">
        <f>COUNTIFS(Table2[Sub-Sector],Table3[[#This Row],[Sub-Sector]])</f>
        <v>12</v>
      </c>
      <c r="C32" s="1">
        <f>COUNTIFS(Table2[Sub-Sector],Table3[[#This Row],[Sub-Sector]],Table2[Uptrend],"Uptrend")/Table3[[#This Row],[Count]]</f>
        <v>0.25</v>
      </c>
      <c r="D32" s="1">
        <f>COUNTIFS(Table2[Sub-Sector],Table3[[#This Row],[Sub-Sector]],Table2[1W Return vs Nifty],"&gt;=5")/Table3[[#This Row],[Count]]</f>
        <v>8.3333333333333329E-2</v>
      </c>
      <c r="E32" s="1">
        <f>COUNTIFS(Table2[Sub-Sector],Table3[[#This Row],[Sub-Sector]],Table2[1M Return vs Nifty],"&gt;=5")/Table3[[#This Row],[Count]]</f>
        <v>8.3333333333333329E-2</v>
      </c>
      <c r="F32" s="1">
        <f>COUNTIFS(Table2[Sub-Sector],Table3[[#This Row],[Sub-Sector]],Table2[6M Return vs Nifty],"&gt;=10")/Table3[[#This Row],[Count]]</f>
        <v>0.41666666666666669</v>
      </c>
      <c r="G32" s="1">
        <f>COUNTIFS(Table2[Sub-Sector],Table3[[#This Row],[Sub-Sector]],Table2[1Y Return vs Nifty],"&gt;=10")/Table3[[#This Row],[Count]]</f>
        <v>0.25</v>
      </c>
      <c r="H32" s="1">
        <f>COUNTIFS(Table2[Sub-Sector],Table3[[#This Row],[Sub-Sector]],Table2[RSI Exponential â€“ 14D],"&gt;=50")/Table3[[#This Row],[Count]]</f>
        <v>0.41666666666666669</v>
      </c>
      <c r="I32" s="1">
        <f>COUNTIFS(Table2[Sub-Sector],Table3[[#This Row],[Sub-Sector]],Table2[Relative Volume],"&gt;=1")/Table3[[#This Row],[Count]]</f>
        <v>0.41666666666666669</v>
      </c>
      <c r="J32" s="1">
        <f>COUNTIFS(Table2[Sub-Sector],Table3[[#This Row],[Sub-Sector]],Table2[% Away From Day Low],"&gt;=0.05")/Table3[[#This Row],[Count]]</f>
        <v>0.16666666666666666</v>
      </c>
      <c r="K32" s="1">
        <f>COUNTIFS(Table2[Sub-Sector],Table3[[#This Row],[Sub-Sector]],Table2[% Away From Day High],"&lt;=0.05")/Table3[[#This Row],[Count]]</f>
        <v>0.91666666666666663</v>
      </c>
      <c r="L32" s="1">
        <f>COUNTIFS(Table2[Sub-Sector],Table3[[#This Row],[Sub-Sector]],Table2[% Away From Current Week Low],"&gt;=0.05")/Table3[[#This Row],[Count]]</f>
        <v>0.25</v>
      </c>
      <c r="M32" s="1">
        <f>COUNTIFS(Table2[Sub-Sector],Table3[[#This Row],[Sub-Sector]],Table2[% Away From Current Week High],"&lt;=0.05")/Table3[[#This Row],[Count]]</f>
        <v>0.91666666666666663</v>
      </c>
      <c r="N32" s="1">
        <f>COUNTIFS(Table2[Sub-Sector],Table3[[#This Row],[Sub-Sector]],Table2[% Away From Current Month Low],"&gt;=0.05")/Table3[[#This Row],[Count]]</f>
        <v>0.83333333333333337</v>
      </c>
      <c r="O32" s="1">
        <f>COUNTIFS(Table2[Sub-Sector],Table3[[#This Row],[Sub-Sector]],Table2[% Away From Current Month High],"&lt;=0.05")/Table3[[#This Row],[Count]]</f>
        <v>0.41666666666666669</v>
      </c>
      <c r="P32" s="1">
        <f>COUNTIFS(Table2[Sub-Sector],Table3[[#This Row],[Sub-Sector]],Table2[% Away From 52W High],"&lt;=10")/Table3[[#This Row],[Count]]</f>
        <v>0.33333333333333331</v>
      </c>
      <c r="Q32" s="1">
        <f>COUNTIFS(Table2[Sub-Sector],Table3[[#This Row],[Sub-Sector]],Table2[% Away From 52W Low],"&gt;=10")/Table3[[#This Row],[Count]]</f>
        <v>0.66666666666666663</v>
      </c>
      <c r="R32" s="1">
        <f>COUNTIFS(Table2[Sub-Sector],Table3[[#This Row],[Sub-Sector]],Table2[% Price above 20 EMA],"&gt;=0")/Table3[[#This Row],[Count]]</f>
        <v>0.41666666666666669</v>
      </c>
      <c r="S32" s="1">
        <f>COUNTIFS(Table2[Sub-Sector],Table3[[#This Row],[Sub-Sector]],Table2[% Price above 50 EMA],"&gt;=0")/Table3[[#This Row],[Count]]</f>
        <v>0.41666666666666669</v>
      </c>
      <c r="T32" s="1">
        <f>COUNTIFS(Table2[Sub-Sector],Table3[[#This Row],[Sub-Sector]],Table2[% Price above 200 EMA],"&gt;=0")/Table3[[#This Row],[Count]]</f>
        <v>0.5</v>
      </c>
      <c r="U32" s="1">
        <f>COUNTIFS(Table2[Sub-Sector],Table3[[#This Row],[Sub-Sector]],Table2[Rate of Change - Zone],"Positive")/Table3[[#This Row],[Count]]</f>
        <v>0.33333333333333331</v>
      </c>
      <c r="V32" s="1">
        <f>COUNTIFS(Table2[Sub-Sector],Table3[[#This Row],[Sub-Sector]],Table2[Sharpe Ratio],"&gt;=0.10")/Table3[[#This Row],[Count]]</f>
        <v>0.33333333333333331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336.5</v>
      </c>
      <c r="X32">
        <f>_xlfn.RANK.AVG(Table3[[#This Row],[Score]],Table3[Score],1)</f>
        <v>34</v>
      </c>
      <c r="Y3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192.5</v>
      </c>
      <c r="Z32">
        <f>_xlfn.RANK.AVG(Table3[[#This Row],[Score 2 ]],Table3[[Score 2 ]],1)</f>
        <v>31</v>
      </c>
    </row>
    <row r="33" spans="1:26" x14ac:dyDescent="0.3">
      <c r="A33" t="s">
        <v>676</v>
      </c>
      <c r="B33">
        <f>COUNTIFS(Table2[Sub-Sector],Table3[[#This Row],[Sub-Sector]])</f>
        <v>4</v>
      </c>
      <c r="C33" s="1">
        <f>COUNTIFS(Table2[Sub-Sector],Table3[[#This Row],[Sub-Sector]],Table2[Uptrend],"Uptrend")/Table3[[#This Row],[Count]]</f>
        <v>0.25</v>
      </c>
      <c r="D33" s="1">
        <f>COUNTIFS(Table2[Sub-Sector],Table3[[#This Row],[Sub-Sector]],Table2[1W Return vs Nifty],"&gt;=5")/Table3[[#This Row],[Count]]</f>
        <v>0</v>
      </c>
      <c r="E33" s="1">
        <f>COUNTIFS(Table2[Sub-Sector],Table3[[#This Row],[Sub-Sector]],Table2[1M Return vs Nifty],"&gt;=5")/Table3[[#This Row],[Count]]</f>
        <v>0.5</v>
      </c>
      <c r="F33" s="1">
        <f>COUNTIFS(Table2[Sub-Sector],Table3[[#This Row],[Sub-Sector]],Table2[6M Return vs Nifty],"&gt;=10")/Table3[[#This Row],[Count]]</f>
        <v>0.25</v>
      </c>
      <c r="G33" s="1">
        <f>COUNTIFS(Table2[Sub-Sector],Table3[[#This Row],[Sub-Sector]],Table2[1Y Return vs Nifty],"&gt;=10")/Table3[[#This Row],[Count]]</f>
        <v>0.5</v>
      </c>
      <c r="H33" s="1">
        <f>COUNTIFS(Table2[Sub-Sector],Table3[[#This Row],[Sub-Sector]],Table2[RSI Exponential â€“ 14D],"&gt;=50")/Table3[[#This Row],[Count]]</f>
        <v>0.75</v>
      </c>
      <c r="I33" s="1">
        <f>COUNTIFS(Table2[Sub-Sector],Table3[[#This Row],[Sub-Sector]],Table2[Relative Volume],"&gt;=1")/Table3[[#This Row],[Count]]</f>
        <v>0.25</v>
      </c>
      <c r="J33" s="1">
        <f>COUNTIFS(Table2[Sub-Sector],Table3[[#This Row],[Sub-Sector]],Table2[% Away From Day Low],"&gt;=0.05")/Table3[[#This Row],[Count]]</f>
        <v>0</v>
      </c>
      <c r="K33" s="1">
        <f>COUNTIFS(Table2[Sub-Sector],Table3[[#This Row],[Sub-Sector]],Table2[% Away From Day High],"&lt;=0.05")/Table3[[#This Row],[Count]]</f>
        <v>1</v>
      </c>
      <c r="L33" s="1">
        <f>COUNTIFS(Table2[Sub-Sector],Table3[[#This Row],[Sub-Sector]],Table2[% Away From Current Week Low],"&gt;=0.05")/Table3[[#This Row],[Count]]</f>
        <v>0</v>
      </c>
      <c r="M33" s="1">
        <f>COUNTIFS(Table2[Sub-Sector],Table3[[#This Row],[Sub-Sector]],Table2[% Away From Current Week High],"&lt;=0.05")/Table3[[#This Row],[Count]]</f>
        <v>1</v>
      </c>
      <c r="N33" s="1">
        <f>COUNTIFS(Table2[Sub-Sector],Table3[[#This Row],[Sub-Sector]],Table2[% Away From Current Month Low],"&gt;=0.05")/Table3[[#This Row],[Count]]</f>
        <v>0.75</v>
      </c>
      <c r="O33" s="1">
        <f>COUNTIFS(Table2[Sub-Sector],Table3[[#This Row],[Sub-Sector]],Table2[% Away From Current Month High],"&lt;=0.05")/Table3[[#This Row],[Count]]</f>
        <v>0.25</v>
      </c>
      <c r="P33" s="1">
        <f>COUNTIFS(Table2[Sub-Sector],Table3[[#This Row],[Sub-Sector]],Table2[% Away From 52W High],"&lt;=10")/Table3[[#This Row],[Count]]</f>
        <v>0</v>
      </c>
      <c r="Q33" s="1">
        <f>COUNTIFS(Table2[Sub-Sector],Table3[[#This Row],[Sub-Sector]],Table2[% Away From 52W Low],"&gt;=10")/Table3[[#This Row],[Count]]</f>
        <v>0.75</v>
      </c>
      <c r="R33" s="1">
        <f>COUNTIFS(Table2[Sub-Sector],Table3[[#This Row],[Sub-Sector]],Table2[% Price above 20 EMA],"&gt;=0")/Table3[[#This Row],[Count]]</f>
        <v>0.75</v>
      </c>
      <c r="S33" s="1">
        <f>COUNTIFS(Table2[Sub-Sector],Table3[[#This Row],[Sub-Sector]],Table2[% Price above 50 EMA],"&gt;=0")/Table3[[#This Row],[Count]]</f>
        <v>0.5</v>
      </c>
      <c r="T33" s="1">
        <f>COUNTIFS(Table2[Sub-Sector],Table3[[#This Row],[Sub-Sector]],Table2[% Price above 200 EMA],"&gt;=0")/Table3[[#This Row],[Count]]</f>
        <v>0.75</v>
      </c>
      <c r="U33" s="1">
        <f>COUNTIFS(Table2[Sub-Sector],Table3[[#This Row],[Sub-Sector]],Table2[Rate of Change - Zone],"Positive")/Table3[[#This Row],[Count]]</f>
        <v>0.5</v>
      </c>
      <c r="V33" s="1">
        <f>COUNTIFS(Table2[Sub-Sector],Table3[[#This Row],[Sub-Sector]],Table2[Sharpe Ratio],"&gt;=0.10")/Table3[[#This Row],[Count]]</f>
        <v>0.25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338</v>
      </c>
      <c r="X33">
        <f>_xlfn.RANK.AVG(Table3[[#This Row],[Score]],Table3[Score],1)</f>
        <v>35</v>
      </c>
      <c r="Y3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196.5</v>
      </c>
      <c r="Z33">
        <f>_xlfn.RANK.AVG(Table3[[#This Row],[Score 2 ]],Table3[[Score 2 ]],1)</f>
        <v>32</v>
      </c>
    </row>
    <row r="34" spans="1:26" x14ac:dyDescent="0.3">
      <c r="A34" t="s">
        <v>261</v>
      </c>
      <c r="B34">
        <f>COUNTIFS(Table2[Sub-Sector],Table3[[#This Row],[Sub-Sector]])</f>
        <v>26</v>
      </c>
      <c r="C34" s="1">
        <f>COUNTIFS(Table2[Sub-Sector],Table3[[#This Row],[Sub-Sector]],Table2[Uptrend],"Uptrend")/Table3[[#This Row],[Count]]</f>
        <v>0.19230769230769232</v>
      </c>
      <c r="D34" s="1">
        <f>COUNTIFS(Table2[Sub-Sector],Table3[[#This Row],[Sub-Sector]],Table2[1W Return vs Nifty],"&gt;=5")/Table3[[#This Row],[Count]]</f>
        <v>0.19230769230769232</v>
      </c>
      <c r="E34" s="1">
        <f>COUNTIFS(Table2[Sub-Sector],Table3[[#This Row],[Sub-Sector]],Table2[1M Return vs Nifty],"&gt;=5")/Table3[[#This Row],[Count]]</f>
        <v>0.26923076923076922</v>
      </c>
      <c r="F34" s="1">
        <f>COUNTIFS(Table2[Sub-Sector],Table3[[#This Row],[Sub-Sector]],Table2[6M Return vs Nifty],"&gt;=10")/Table3[[#This Row],[Count]]</f>
        <v>0.19230769230769232</v>
      </c>
      <c r="G34" s="1">
        <f>COUNTIFS(Table2[Sub-Sector],Table3[[#This Row],[Sub-Sector]],Table2[1Y Return vs Nifty],"&gt;=10")/Table3[[#This Row],[Count]]</f>
        <v>0.34615384615384615</v>
      </c>
      <c r="H34" s="1">
        <f>COUNTIFS(Table2[Sub-Sector],Table3[[#This Row],[Sub-Sector]],Table2[RSI Exponential â€“ 14D],"&gt;=50")/Table3[[#This Row],[Count]]</f>
        <v>0.46153846153846156</v>
      </c>
      <c r="I34" s="1">
        <f>COUNTIFS(Table2[Sub-Sector],Table3[[#This Row],[Sub-Sector]],Table2[Relative Volume],"&gt;=1")/Table3[[#This Row],[Count]]</f>
        <v>0.53846153846153844</v>
      </c>
      <c r="J34" s="1">
        <f>COUNTIFS(Table2[Sub-Sector],Table3[[#This Row],[Sub-Sector]],Table2[% Away From Day Low],"&gt;=0.05")/Table3[[#This Row],[Count]]</f>
        <v>7.6923076923076927E-2</v>
      </c>
      <c r="K34" s="1">
        <f>COUNTIFS(Table2[Sub-Sector],Table3[[#This Row],[Sub-Sector]],Table2[% Away From Day High],"&lt;=0.05")/Table3[[#This Row],[Count]]</f>
        <v>0.96153846153846156</v>
      </c>
      <c r="L34" s="1">
        <f>COUNTIFS(Table2[Sub-Sector],Table3[[#This Row],[Sub-Sector]],Table2[% Away From Current Week Low],"&gt;=0.05")/Table3[[#This Row],[Count]]</f>
        <v>0.19230769230769232</v>
      </c>
      <c r="M34" s="1">
        <f>COUNTIFS(Table2[Sub-Sector],Table3[[#This Row],[Sub-Sector]],Table2[% Away From Current Week High],"&lt;=0.05")/Table3[[#This Row],[Count]]</f>
        <v>0.92307692307692313</v>
      </c>
      <c r="N34" s="1">
        <f>COUNTIFS(Table2[Sub-Sector],Table3[[#This Row],[Sub-Sector]],Table2[% Away From Current Month Low],"&gt;=0.05")/Table3[[#This Row],[Count]]</f>
        <v>0.57692307692307687</v>
      </c>
      <c r="O34" s="1">
        <f>COUNTIFS(Table2[Sub-Sector],Table3[[#This Row],[Sub-Sector]],Table2[% Away From Current Month High],"&lt;=0.05")/Table3[[#This Row],[Count]]</f>
        <v>0.23076923076923078</v>
      </c>
      <c r="P34" s="1">
        <f>COUNTIFS(Table2[Sub-Sector],Table3[[#This Row],[Sub-Sector]],Table2[% Away From 52W High],"&lt;=10")/Table3[[#This Row],[Count]]</f>
        <v>7.6923076923076927E-2</v>
      </c>
      <c r="Q34" s="1">
        <f>COUNTIFS(Table2[Sub-Sector],Table3[[#This Row],[Sub-Sector]],Table2[% Away From 52W Low],"&gt;=10")/Table3[[#This Row],[Count]]</f>
        <v>0.88461538461538458</v>
      </c>
      <c r="R34" s="1">
        <f>COUNTIFS(Table2[Sub-Sector],Table3[[#This Row],[Sub-Sector]],Table2[% Price above 20 EMA],"&gt;=0")/Table3[[#This Row],[Count]]</f>
        <v>0.38461538461538464</v>
      </c>
      <c r="S34" s="1">
        <f>COUNTIFS(Table2[Sub-Sector],Table3[[#This Row],[Sub-Sector]],Table2[% Price above 50 EMA],"&gt;=0")/Table3[[#This Row],[Count]]</f>
        <v>0.23076923076923078</v>
      </c>
      <c r="T34" s="1">
        <f>COUNTIFS(Table2[Sub-Sector],Table3[[#This Row],[Sub-Sector]],Table2[% Price above 200 EMA],"&gt;=0")/Table3[[#This Row],[Count]]</f>
        <v>0.46153846153846156</v>
      </c>
      <c r="U34" s="1">
        <f>COUNTIFS(Table2[Sub-Sector],Table3[[#This Row],[Sub-Sector]],Table2[Rate of Change - Zone],"Positive")/Table3[[#This Row],[Count]]</f>
        <v>0.30769230769230771</v>
      </c>
      <c r="V34" s="1">
        <f>COUNTIFS(Table2[Sub-Sector],Table3[[#This Row],[Sub-Sector]],Table2[Sharpe Ratio],"&gt;=0.10")/Table3[[#This Row],[Count]]</f>
        <v>0.38461538461538464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318.5</v>
      </c>
      <c r="X34">
        <f>_xlfn.RANK.AVG(Table3[[#This Row],[Score]],Table3[Score],1)</f>
        <v>31</v>
      </c>
      <c r="Y3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197</v>
      </c>
      <c r="Z34">
        <f>_xlfn.RANK.AVG(Table3[[#This Row],[Score 2 ]],Table3[[Score 2 ]],1)</f>
        <v>33</v>
      </c>
    </row>
    <row r="35" spans="1:26" x14ac:dyDescent="0.3">
      <c r="A35" t="s">
        <v>75</v>
      </c>
      <c r="B35">
        <f>COUNTIFS(Table2[Sub-Sector],Table3[[#This Row],[Sub-Sector]])</f>
        <v>3</v>
      </c>
      <c r="C35" s="1">
        <f>COUNTIFS(Table2[Sub-Sector],Table3[[#This Row],[Sub-Sector]],Table2[Uptrend],"Uptrend")/Table3[[#This Row],[Count]]</f>
        <v>0</v>
      </c>
      <c r="D35" s="1">
        <f>COUNTIFS(Table2[Sub-Sector],Table3[[#This Row],[Sub-Sector]],Table2[1W Return vs Nifty],"&gt;=5")/Table3[[#This Row],[Count]]</f>
        <v>0.33333333333333331</v>
      </c>
      <c r="E35" s="1">
        <f>COUNTIFS(Table2[Sub-Sector],Table3[[#This Row],[Sub-Sector]],Table2[1M Return vs Nifty],"&gt;=5")/Table3[[#This Row],[Count]]</f>
        <v>0.33333333333333331</v>
      </c>
      <c r="F35" s="1">
        <f>COUNTIFS(Table2[Sub-Sector],Table3[[#This Row],[Sub-Sector]],Table2[6M Return vs Nifty],"&gt;=10")/Table3[[#This Row],[Count]]</f>
        <v>0</v>
      </c>
      <c r="G35" s="1">
        <f>COUNTIFS(Table2[Sub-Sector],Table3[[#This Row],[Sub-Sector]],Table2[1Y Return vs Nifty],"&gt;=10")/Table3[[#This Row],[Count]]</f>
        <v>1</v>
      </c>
      <c r="H35" s="1">
        <f>COUNTIFS(Table2[Sub-Sector],Table3[[#This Row],[Sub-Sector]],Table2[RSI Exponential â€“ 14D],"&gt;=50")/Table3[[#This Row],[Count]]</f>
        <v>0.33333333333333331</v>
      </c>
      <c r="I35" s="1">
        <f>COUNTIFS(Table2[Sub-Sector],Table3[[#This Row],[Sub-Sector]],Table2[Relative Volume],"&gt;=1")/Table3[[#This Row],[Count]]</f>
        <v>0.33333333333333331</v>
      </c>
      <c r="J35" s="1">
        <f>COUNTIFS(Table2[Sub-Sector],Table3[[#This Row],[Sub-Sector]],Table2[% Away From Day Low],"&gt;=0.05")/Table3[[#This Row],[Count]]</f>
        <v>0</v>
      </c>
      <c r="K35" s="1">
        <f>COUNTIFS(Table2[Sub-Sector],Table3[[#This Row],[Sub-Sector]],Table2[% Away From Day High],"&lt;=0.05")/Table3[[#This Row],[Count]]</f>
        <v>1</v>
      </c>
      <c r="L35" s="1">
        <f>COUNTIFS(Table2[Sub-Sector],Table3[[#This Row],[Sub-Sector]],Table2[% Away From Current Week Low],"&gt;=0.05")/Table3[[#This Row],[Count]]</f>
        <v>0</v>
      </c>
      <c r="M35" s="1">
        <f>COUNTIFS(Table2[Sub-Sector],Table3[[#This Row],[Sub-Sector]],Table2[% Away From Current Week High],"&lt;=0.05")/Table3[[#This Row],[Count]]</f>
        <v>0.66666666666666663</v>
      </c>
      <c r="N35" s="1">
        <f>COUNTIFS(Table2[Sub-Sector],Table3[[#This Row],[Sub-Sector]],Table2[% Away From Current Month Low],"&gt;=0.05")/Table3[[#This Row],[Count]]</f>
        <v>0.33333333333333331</v>
      </c>
      <c r="O35" s="1">
        <f>COUNTIFS(Table2[Sub-Sector],Table3[[#This Row],[Sub-Sector]],Table2[% Away From Current Month High],"&lt;=0.05")/Table3[[#This Row],[Count]]</f>
        <v>0.33333333333333331</v>
      </c>
      <c r="P35" s="1">
        <f>COUNTIFS(Table2[Sub-Sector],Table3[[#This Row],[Sub-Sector]],Table2[% Away From 52W High],"&lt;=10")/Table3[[#This Row],[Count]]</f>
        <v>0.33333333333333331</v>
      </c>
      <c r="Q35" s="1">
        <f>COUNTIFS(Table2[Sub-Sector],Table3[[#This Row],[Sub-Sector]],Table2[% Away From 52W Low],"&gt;=10")/Table3[[#This Row],[Count]]</f>
        <v>1</v>
      </c>
      <c r="R35" s="1">
        <f>COUNTIFS(Table2[Sub-Sector],Table3[[#This Row],[Sub-Sector]],Table2[% Price above 20 EMA],"&gt;=0")/Table3[[#This Row],[Count]]</f>
        <v>0.33333333333333331</v>
      </c>
      <c r="S35" s="1">
        <f>COUNTIFS(Table2[Sub-Sector],Table3[[#This Row],[Sub-Sector]],Table2[% Price above 50 EMA],"&gt;=0")/Table3[[#This Row],[Count]]</f>
        <v>0.33333333333333331</v>
      </c>
      <c r="T35" s="1">
        <f>COUNTIFS(Table2[Sub-Sector],Table3[[#This Row],[Sub-Sector]],Table2[% Price above 200 EMA],"&gt;=0")/Table3[[#This Row],[Count]]</f>
        <v>0.66666666666666663</v>
      </c>
      <c r="U35" s="1">
        <f>COUNTIFS(Table2[Sub-Sector],Table3[[#This Row],[Sub-Sector]],Table2[Rate of Change - Zone],"Positive")/Table3[[#This Row],[Count]]</f>
        <v>0.33333333333333331</v>
      </c>
      <c r="V35" s="1">
        <f>COUNTIFS(Table2[Sub-Sector],Table3[[#This Row],[Sub-Sector]],Table2[Sharpe Ratio],"&gt;=0.10")/Table3[[#This Row],[Count]]</f>
        <v>0.66666666666666663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349.5</v>
      </c>
      <c r="X35">
        <f>_xlfn.RANK.AVG(Table3[[#This Row],[Score]],Table3[Score],1)</f>
        <v>39</v>
      </c>
      <c r="Y3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197.5</v>
      </c>
      <c r="Z35">
        <f>_xlfn.RANK.AVG(Table3[[#This Row],[Score 2 ]],Table3[[Score 2 ]],1)</f>
        <v>35</v>
      </c>
    </row>
    <row r="36" spans="1:26" x14ac:dyDescent="0.3">
      <c r="A36" t="s">
        <v>64</v>
      </c>
      <c r="B36">
        <f>COUNTIFS(Table2[Sub-Sector],Table3[[#This Row],[Sub-Sector]])</f>
        <v>4</v>
      </c>
      <c r="C36" s="1">
        <f>COUNTIFS(Table2[Sub-Sector],Table3[[#This Row],[Sub-Sector]],Table2[Uptrend],"Uptrend")/Table3[[#This Row],[Count]]</f>
        <v>0</v>
      </c>
      <c r="D36" s="1">
        <f>COUNTIFS(Table2[Sub-Sector],Table3[[#This Row],[Sub-Sector]],Table2[1W Return vs Nifty],"&gt;=5")/Table3[[#This Row],[Count]]</f>
        <v>0</v>
      </c>
      <c r="E36" s="1">
        <f>COUNTIFS(Table2[Sub-Sector],Table3[[#This Row],[Sub-Sector]],Table2[1M Return vs Nifty],"&gt;=5")/Table3[[#This Row],[Count]]</f>
        <v>0</v>
      </c>
      <c r="F36" s="1">
        <f>COUNTIFS(Table2[Sub-Sector],Table3[[#This Row],[Sub-Sector]],Table2[6M Return vs Nifty],"&gt;=10")/Table3[[#This Row],[Count]]</f>
        <v>0.25</v>
      </c>
      <c r="G36" s="1">
        <f>COUNTIFS(Table2[Sub-Sector],Table3[[#This Row],[Sub-Sector]],Table2[1Y Return vs Nifty],"&gt;=10")/Table3[[#This Row],[Count]]</f>
        <v>0.75</v>
      </c>
      <c r="H36" s="1">
        <f>COUNTIFS(Table2[Sub-Sector],Table3[[#This Row],[Sub-Sector]],Table2[RSI Exponential â€“ 14D],"&gt;=50")/Table3[[#This Row],[Count]]</f>
        <v>0</v>
      </c>
      <c r="I36" s="1">
        <f>COUNTIFS(Table2[Sub-Sector],Table3[[#This Row],[Sub-Sector]],Table2[Relative Volume],"&gt;=1")/Table3[[#This Row],[Count]]</f>
        <v>0.75</v>
      </c>
      <c r="J36" s="1">
        <f>COUNTIFS(Table2[Sub-Sector],Table3[[#This Row],[Sub-Sector]],Table2[% Away From Day Low],"&gt;=0.05")/Table3[[#This Row],[Count]]</f>
        <v>0</v>
      </c>
      <c r="K36" s="1">
        <f>COUNTIFS(Table2[Sub-Sector],Table3[[#This Row],[Sub-Sector]],Table2[% Away From Day High],"&lt;=0.05")/Table3[[#This Row],[Count]]</f>
        <v>1</v>
      </c>
      <c r="L36" s="1">
        <f>COUNTIFS(Table2[Sub-Sector],Table3[[#This Row],[Sub-Sector]],Table2[% Away From Current Week Low],"&gt;=0.05")/Table3[[#This Row],[Count]]</f>
        <v>0</v>
      </c>
      <c r="M36" s="1">
        <f>COUNTIFS(Table2[Sub-Sector],Table3[[#This Row],[Sub-Sector]],Table2[% Away From Current Week High],"&lt;=0.05")/Table3[[#This Row],[Count]]</f>
        <v>0.25</v>
      </c>
      <c r="N36" s="1">
        <f>COUNTIFS(Table2[Sub-Sector],Table3[[#This Row],[Sub-Sector]],Table2[% Away From Current Month Low],"&gt;=0.05")/Table3[[#This Row],[Count]]</f>
        <v>0</v>
      </c>
      <c r="O36" s="1">
        <f>COUNTIFS(Table2[Sub-Sector],Table3[[#This Row],[Sub-Sector]],Table2[% Away From Current Month High],"&lt;=0.05")/Table3[[#This Row],[Count]]</f>
        <v>0</v>
      </c>
      <c r="P36" s="1">
        <f>COUNTIFS(Table2[Sub-Sector],Table3[[#This Row],[Sub-Sector]],Table2[% Away From 52W High],"&lt;=10")/Table3[[#This Row],[Count]]</f>
        <v>0</v>
      </c>
      <c r="Q36" s="1">
        <f>COUNTIFS(Table2[Sub-Sector],Table3[[#This Row],[Sub-Sector]],Table2[% Away From 52W Low],"&gt;=10")/Table3[[#This Row],[Count]]</f>
        <v>0.75</v>
      </c>
      <c r="R36" s="1">
        <f>COUNTIFS(Table2[Sub-Sector],Table3[[#This Row],[Sub-Sector]],Table2[% Price above 20 EMA],"&gt;=0")/Table3[[#This Row],[Count]]</f>
        <v>0</v>
      </c>
      <c r="S36" s="1">
        <f>COUNTIFS(Table2[Sub-Sector],Table3[[#This Row],[Sub-Sector]],Table2[% Price above 50 EMA],"&gt;=0")/Table3[[#This Row],[Count]]</f>
        <v>0</v>
      </c>
      <c r="T36" s="1">
        <f>COUNTIFS(Table2[Sub-Sector],Table3[[#This Row],[Sub-Sector]],Table2[% Price above 200 EMA],"&gt;=0")/Table3[[#This Row],[Count]]</f>
        <v>0.5</v>
      </c>
      <c r="U36" s="1">
        <f>COUNTIFS(Table2[Sub-Sector],Table3[[#This Row],[Sub-Sector]],Table2[Rate of Change - Zone],"Positive")/Table3[[#This Row],[Count]]</f>
        <v>0</v>
      </c>
      <c r="V36" s="1">
        <f>COUNTIFS(Table2[Sub-Sector],Table3[[#This Row],[Sub-Sector]],Table2[Sharpe Ratio],"&gt;=0.10")/Table3[[#This Row],[Count]]</f>
        <v>0.5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472</v>
      </c>
      <c r="X36">
        <f>_xlfn.RANK.AVG(Table3[[#This Row],[Score]],Table3[Score],1)</f>
        <v>72</v>
      </c>
      <c r="Y3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197.5</v>
      </c>
      <c r="Z36">
        <f>_xlfn.RANK.AVG(Table3[[#This Row],[Score 2 ]],Table3[[Score 2 ]],1)</f>
        <v>35</v>
      </c>
    </row>
    <row r="37" spans="1:26" x14ac:dyDescent="0.3">
      <c r="A37" t="s">
        <v>406</v>
      </c>
      <c r="B37">
        <f>COUNTIFS(Table2[Sub-Sector],Table3[[#This Row],[Sub-Sector]])</f>
        <v>4</v>
      </c>
      <c r="C37" s="1">
        <f>COUNTIFS(Table2[Sub-Sector],Table3[[#This Row],[Sub-Sector]],Table2[Uptrend],"Uptrend")/Table3[[#This Row],[Count]]</f>
        <v>0.5</v>
      </c>
      <c r="D37" s="1">
        <f>COUNTIFS(Table2[Sub-Sector],Table3[[#This Row],[Sub-Sector]],Table2[1W Return vs Nifty],"&gt;=5")/Table3[[#This Row],[Count]]</f>
        <v>0.75</v>
      </c>
      <c r="E37" s="1">
        <f>COUNTIFS(Table2[Sub-Sector],Table3[[#This Row],[Sub-Sector]],Table2[1M Return vs Nifty],"&gt;=5")/Table3[[#This Row],[Count]]</f>
        <v>0.75</v>
      </c>
      <c r="F37" s="1">
        <f>COUNTIFS(Table2[Sub-Sector],Table3[[#This Row],[Sub-Sector]],Table2[6M Return vs Nifty],"&gt;=10")/Table3[[#This Row],[Count]]</f>
        <v>0.5</v>
      </c>
      <c r="G37" s="1">
        <f>COUNTIFS(Table2[Sub-Sector],Table3[[#This Row],[Sub-Sector]],Table2[1Y Return vs Nifty],"&gt;=10")/Table3[[#This Row],[Count]]</f>
        <v>0.25</v>
      </c>
      <c r="H37" s="1">
        <f>COUNTIFS(Table2[Sub-Sector],Table3[[#This Row],[Sub-Sector]],Table2[RSI Exponential â€“ 14D],"&gt;=50")/Table3[[#This Row],[Count]]</f>
        <v>0.75</v>
      </c>
      <c r="I37" s="1">
        <f>COUNTIFS(Table2[Sub-Sector],Table3[[#This Row],[Sub-Sector]],Table2[Relative Volume],"&gt;=1")/Table3[[#This Row],[Count]]</f>
        <v>0.25</v>
      </c>
      <c r="J37" s="1">
        <f>COUNTIFS(Table2[Sub-Sector],Table3[[#This Row],[Sub-Sector]],Table2[% Away From Day Low],"&gt;=0.05")/Table3[[#This Row],[Count]]</f>
        <v>0</v>
      </c>
      <c r="K37" s="1">
        <f>COUNTIFS(Table2[Sub-Sector],Table3[[#This Row],[Sub-Sector]],Table2[% Away From Day High],"&lt;=0.05")/Table3[[#This Row],[Count]]</f>
        <v>0.75</v>
      </c>
      <c r="L37" s="1">
        <f>COUNTIFS(Table2[Sub-Sector],Table3[[#This Row],[Sub-Sector]],Table2[% Away From Current Week Low],"&gt;=0.05")/Table3[[#This Row],[Count]]</f>
        <v>0.25</v>
      </c>
      <c r="M37" s="1">
        <f>COUNTIFS(Table2[Sub-Sector],Table3[[#This Row],[Sub-Sector]],Table2[% Away From Current Week High],"&lt;=0.05")/Table3[[#This Row],[Count]]</f>
        <v>0.25</v>
      </c>
      <c r="N37" s="1">
        <f>COUNTIFS(Table2[Sub-Sector],Table3[[#This Row],[Sub-Sector]],Table2[% Away From Current Month Low],"&gt;=0.05")/Table3[[#This Row],[Count]]</f>
        <v>0.75</v>
      </c>
      <c r="O37" s="1">
        <f>COUNTIFS(Table2[Sub-Sector],Table3[[#This Row],[Sub-Sector]],Table2[% Away From Current Month High],"&lt;=0.05")/Table3[[#This Row],[Count]]</f>
        <v>0.25</v>
      </c>
      <c r="P37" s="1">
        <f>COUNTIFS(Table2[Sub-Sector],Table3[[#This Row],[Sub-Sector]],Table2[% Away From 52W High],"&lt;=10")/Table3[[#This Row],[Count]]</f>
        <v>0.5</v>
      </c>
      <c r="Q37" s="1">
        <f>COUNTIFS(Table2[Sub-Sector],Table3[[#This Row],[Sub-Sector]],Table2[% Away From 52W Low],"&gt;=10")/Table3[[#This Row],[Count]]</f>
        <v>0.75</v>
      </c>
      <c r="R37" s="1">
        <f>COUNTIFS(Table2[Sub-Sector],Table3[[#This Row],[Sub-Sector]],Table2[% Price above 20 EMA],"&gt;=0")/Table3[[#This Row],[Count]]</f>
        <v>0.75</v>
      </c>
      <c r="S37" s="1">
        <f>COUNTIFS(Table2[Sub-Sector],Table3[[#This Row],[Sub-Sector]],Table2[% Price above 50 EMA],"&gt;=0")/Table3[[#This Row],[Count]]</f>
        <v>0.5</v>
      </c>
      <c r="T37" s="1">
        <f>COUNTIFS(Table2[Sub-Sector],Table3[[#This Row],[Sub-Sector]],Table2[% Price above 200 EMA],"&gt;=0")/Table3[[#This Row],[Count]]</f>
        <v>0.5</v>
      </c>
      <c r="U37" s="1">
        <f>COUNTIFS(Table2[Sub-Sector],Table3[[#This Row],[Sub-Sector]],Table2[Rate of Change - Zone],"Positive")/Table3[[#This Row],[Count]]</f>
        <v>0.5</v>
      </c>
      <c r="V37" s="1">
        <f>COUNTIFS(Table2[Sub-Sector],Table3[[#This Row],[Sub-Sector]],Table2[Sharpe Ratio],"&gt;=0.10")/Table3[[#This Row],[Count]]</f>
        <v>0.25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233.5</v>
      </c>
      <c r="X37">
        <f>_xlfn.RANK.AVG(Table3[[#This Row],[Score]],Table3[Score],1)</f>
        <v>14</v>
      </c>
      <c r="Y3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197.5</v>
      </c>
      <c r="Z37">
        <f>_xlfn.RANK.AVG(Table3[[#This Row],[Score 2 ]],Table3[[Score 2 ]],1)</f>
        <v>35</v>
      </c>
    </row>
    <row r="38" spans="1:26" x14ac:dyDescent="0.3">
      <c r="A38" t="s">
        <v>501</v>
      </c>
      <c r="B38">
        <f>COUNTIFS(Table2[Sub-Sector],Table3[[#This Row],[Sub-Sector]])</f>
        <v>9</v>
      </c>
      <c r="C38" s="1">
        <f>COUNTIFS(Table2[Sub-Sector],Table3[[#This Row],[Sub-Sector]],Table2[Uptrend],"Uptrend")/Table3[[#This Row],[Count]]</f>
        <v>0.66666666666666663</v>
      </c>
      <c r="D38" s="1">
        <f>COUNTIFS(Table2[Sub-Sector],Table3[[#This Row],[Sub-Sector]],Table2[1W Return vs Nifty],"&gt;=5")/Table3[[#This Row],[Count]]</f>
        <v>0.1111111111111111</v>
      </c>
      <c r="E38" s="1">
        <f>COUNTIFS(Table2[Sub-Sector],Table3[[#This Row],[Sub-Sector]],Table2[1M Return vs Nifty],"&gt;=5")/Table3[[#This Row],[Count]]</f>
        <v>0.33333333333333331</v>
      </c>
      <c r="F38" s="1">
        <f>COUNTIFS(Table2[Sub-Sector],Table3[[#This Row],[Sub-Sector]],Table2[6M Return vs Nifty],"&gt;=10")/Table3[[#This Row],[Count]]</f>
        <v>0.66666666666666663</v>
      </c>
      <c r="G38" s="1">
        <f>COUNTIFS(Table2[Sub-Sector],Table3[[#This Row],[Sub-Sector]],Table2[1Y Return vs Nifty],"&gt;=10")/Table3[[#This Row],[Count]]</f>
        <v>0.44444444444444442</v>
      </c>
      <c r="H38" s="1">
        <f>COUNTIFS(Table2[Sub-Sector],Table3[[#This Row],[Sub-Sector]],Table2[RSI Exponential â€“ 14D],"&gt;=50")/Table3[[#This Row],[Count]]</f>
        <v>0.66666666666666663</v>
      </c>
      <c r="I38" s="1">
        <f>COUNTIFS(Table2[Sub-Sector],Table3[[#This Row],[Sub-Sector]],Table2[Relative Volume],"&gt;=1")/Table3[[#This Row],[Count]]</f>
        <v>0.1111111111111111</v>
      </c>
      <c r="J38" s="1">
        <f>COUNTIFS(Table2[Sub-Sector],Table3[[#This Row],[Sub-Sector]],Table2[% Away From Day Low],"&gt;=0.05")/Table3[[#This Row],[Count]]</f>
        <v>0.1111111111111111</v>
      </c>
      <c r="K38" s="1">
        <f>COUNTIFS(Table2[Sub-Sector],Table3[[#This Row],[Sub-Sector]],Table2[% Away From Day High],"&lt;=0.05")/Table3[[#This Row],[Count]]</f>
        <v>1</v>
      </c>
      <c r="L38" s="1">
        <f>COUNTIFS(Table2[Sub-Sector],Table3[[#This Row],[Sub-Sector]],Table2[% Away From Current Week Low],"&gt;=0.05")/Table3[[#This Row],[Count]]</f>
        <v>0.22222222222222221</v>
      </c>
      <c r="M38" s="1">
        <f>COUNTIFS(Table2[Sub-Sector],Table3[[#This Row],[Sub-Sector]],Table2[% Away From Current Week High],"&lt;=0.05")/Table3[[#This Row],[Count]]</f>
        <v>0.88888888888888884</v>
      </c>
      <c r="N38" s="1">
        <f>COUNTIFS(Table2[Sub-Sector],Table3[[#This Row],[Sub-Sector]],Table2[% Away From Current Month Low],"&gt;=0.05")/Table3[[#This Row],[Count]]</f>
        <v>0.66666666666666663</v>
      </c>
      <c r="O38" s="1">
        <f>COUNTIFS(Table2[Sub-Sector],Table3[[#This Row],[Sub-Sector]],Table2[% Away From Current Month High],"&lt;=0.05")/Table3[[#This Row],[Count]]</f>
        <v>0.44444444444444442</v>
      </c>
      <c r="P38" s="1">
        <f>COUNTIFS(Table2[Sub-Sector],Table3[[#This Row],[Sub-Sector]],Table2[% Away From 52W High],"&lt;=10")/Table3[[#This Row],[Count]]</f>
        <v>0.33333333333333331</v>
      </c>
      <c r="Q38" s="1">
        <f>COUNTIFS(Table2[Sub-Sector],Table3[[#This Row],[Sub-Sector]],Table2[% Away From 52W Low],"&gt;=10")/Table3[[#This Row],[Count]]</f>
        <v>0.88888888888888884</v>
      </c>
      <c r="R38" s="1">
        <f>COUNTIFS(Table2[Sub-Sector],Table3[[#This Row],[Sub-Sector]],Table2[% Price above 20 EMA],"&gt;=0")/Table3[[#This Row],[Count]]</f>
        <v>0.55555555555555558</v>
      </c>
      <c r="S38" s="1">
        <f>COUNTIFS(Table2[Sub-Sector],Table3[[#This Row],[Sub-Sector]],Table2[% Price above 50 EMA],"&gt;=0")/Table3[[#This Row],[Count]]</f>
        <v>0.55555555555555558</v>
      </c>
      <c r="T38" s="1">
        <f>COUNTIFS(Table2[Sub-Sector],Table3[[#This Row],[Sub-Sector]],Table2[% Price above 200 EMA],"&gt;=0")/Table3[[#This Row],[Count]]</f>
        <v>0.77777777777777779</v>
      </c>
      <c r="U38" s="1">
        <f>COUNTIFS(Table2[Sub-Sector],Table3[[#This Row],[Sub-Sector]],Table2[Rate of Change - Zone],"Positive")/Table3[[#This Row],[Count]]</f>
        <v>0.33333333333333331</v>
      </c>
      <c r="V38" s="1">
        <f>COUNTIFS(Table2[Sub-Sector],Table3[[#This Row],[Sub-Sector]],Table2[Sharpe Ratio],"&gt;=0.10")/Table3[[#This Row],[Count]]</f>
        <v>0.22222222222222221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286</v>
      </c>
      <c r="X38">
        <f>_xlfn.RANK.AVG(Table3[[#This Row],[Score]],Table3[Score],1)</f>
        <v>23</v>
      </c>
      <c r="Y3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199.5</v>
      </c>
      <c r="Z38">
        <f>_xlfn.RANK.AVG(Table3[[#This Row],[Score 2 ]],Table3[[Score 2 ]],1)</f>
        <v>37</v>
      </c>
    </row>
    <row r="39" spans="1:26" x14ac:dyDescent="0.3">
      <c r="A39" t="s">
        <v>1396</v>
      </c>
      <c r="B39">
        <f>COUNTIFS(Table2[Sub-Sector],Table3[[#This Row],[Sub-Sector]])</f>
        <v>2</v>
      </c>
      <c r="C39" s="1">
        <f>COUNTIFS(Table2[Sub-Sector],Table3[[#This Row],[Sub-Sector]],Table2[Uptrend],"Uptrend")/Table3[[#This Row],[Count]]</f>
        <v>0</v>
      </c>
      <c r="D39" s="1">
        <f>COUNTIFS(Table2[Sub-Sector],Table3[[#This Row],[Sub-Sector]],Table2[1W Return vs Nifty],"&gt;=5")/Table3[[#This Row],[Count]]</f>
        <v>0</v>
      </c>
      <c r="E39" s="1">
        <f>COUNTIFS(Table2[Sub-Sector],Table3[[#This Row],[Sub-Sector]],Table2[1M Return vs Nifty],"&gt;=5")/Table3[[#This Row],[Count]]</f>
        <v>0.5</v>
      </c>
      <c r="F39" s="1">
        <f>COUNTIFS(Table2[Sub-Sector],Table3[[#This Row],[Sub-Sector]],Table2[6M Return vs Nifty],"&gt;=10")/Table3[[#This Row],[Count]]</f>
        <v>0</v>
      </c>
      <c r="G39" s="1">
        <f>COUNTIFS(Table2[Sub-Sector],Table3[[#This Row],[Sub-Sector]],Table2[1Y Return vs Nifty],"&gt;=10")/Table3[[#This Row],[Count]]</f>
        <v>0.5</v>
      </c>
      <c r="H39" s="1">
        <f>COUNTIFS(Table2[Sub-Sector],Table3[[#This Row],[Sub-Sector]],Table2[RSI Exponential â€“ 14D],"&gt;=50")/Table3[[#This Row],[Count]]</f>
        <v>0.5</v>
      </c>
      <c r="I39" s="1">
        <f>COUNTIFS(Table2[Sub-Sector],Table3[[#This Row],[Sub-Sector]],Table2[Relative Volume],"&gt;=1")/Table3[[#This Row],[Count]]</f>
        <v>0.5</v>
      </c>
      <c r="J39" s="1">
        <f>COUNTIFS(Table2[Sub-Sector],Table3[[#This Row],[Sub-Sector]],Table2[% Away From Day Low],"&gt;=0.05")/Table3[[#This Row],[Count]]</f>
        <v>0.5</v>
      </c>
      <c r="K39" s="1">
        <f>COUNTIFS(Table2[Sub-Sector],Table3[[#This Row],[Sub-Sector]],Table2[% Away From Day High],"&lt;=0.05")/Table3[[#This Row],[Count]]</f>
        <v>1</v>
      </c>
      <c r="L39" s="1">
        <f>COUNTIFS(Table2[Sub-Sector],Table3[[#This Row],[Sub-Sector]],Table2[% Away From Current Week Low],"&gt;=0.05")/Table3[[#This Row],[Count]]</f>
        <v>0.5</v>
      </c>
      <c r="M39" s="1">
        <f>COUNTIFS(Table2[Sub-Sector],Table3[[#This Row],[Sub-Sector]],Table2[% Away From Current Week High],"&lt;=0.05")/Table3[[#This Row],[Count]]</f>
        <v>1</v>
      </c>
      <c r="N39" s="1">
        <f>COUNTIFS(Table2[Sub-Sector],Table3[[#This Row],[Sub-Sector]],Table2[% Away From Current Month Low],"&gt;=0.05")/Table3[[#This Row],[Count]]</f>
        <v>1</v>
      </c>
      <c r="O39" s="1">
        <f>COUNTIFS(Table2[Sub-Sector],Table3[[#This Row],[Sub-Sector]],Table2[% Away From Current Month High],"&lt;=0.05")/Table3[[#This Row],[Count]]</f>
        <v>0.5</v>
      </c>
      <c r="P39" s="1">
        <f>COUNTIFS(Table2[Sub-Sector],Table3[[#This Row],[Sub-Sector]],Table2[% Away From 52W High],"&lt;=10")/Table3[[#This Row],[Count]]</f>
        <v>0</v>
      </c>
      <c r="Q39" s="1">
        <f>COUNTIFS(Table2[Sub-Sector],Table3[[#This Row],[Sub-Sector]],Table2[% Away From 52W Low],"&gt;=10")/Table3[[#This Row],[Count]]</f>
        <v>1</v>
      </c>
      <c r="R39" s="1">
        <f>COUNTIFS(Table2[Sub-Sector],Table3[[#This Row],[Sub-Sector]],Table2[% Price above 20 EMA],"&gt;=0")/Table3[[#This Row],[Count]]</f>
        <v>0.5</v>
      </c>
      <c r="S39" s="1">
        <f>COUNTIFS(Table2[Sub-Sector],Table3[[#This Row],[Sub-Sector]],Table2[% Price above 50 EMA],"&gt;=0")/Table3[[#This Row],[Count]]</f>
        <v>0.5</v>
      </c>
      <c r="T39" s="1">
        <f>COUNTIFS(Table2[Sub-Sector],Table3[[#This Row],[Sub-Sector]],Table2[% Price above 200 EMA],"&gt;=0")/Table3[[#This Row],[Count]]</f>
        <v>0.5</v>
      </c>
      <c r="U39" s="1">
        <f>COUNTIFS(Table2[Sub-Sector],Table3[[#This Row],[Sub-Sector]],Table2[Rate of Change - Zone],"Positive")/Table3[[#This Row],[Count]]</f>
        <v>0.5</v>
      </c>
      <c r="V39" s="1">
        <f>COUNTIFS(Table2[Sub-Sector],Table3[[#This Row],[Sub-Sector]],Table2[Sharpe Ratio],"&gt;=0.10")/Table3[[#This Row],[Count]]</f>
        <v>0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399.5</v>
      </c>
      <c r="X39">
        <f>_xlfn.RANK.AVG(Table3[[#This Row],[Score]],Table3[Score],1)</f>
        <v>51.5</v>
      </c>
      <c r="Y3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202</v>
      </c>
      <c r="Z39">
        <f>_xlfn.RANK.AVG(Table3[[#This Row],[Score 2 ]],Table3[[Score 2 ]],1)</f>
        <v>38</v>
      </c>
    </row>
    <row r="40" spans="1:26" x14ac:dyDescent="0.3">
      <c r="A40" t="s">
        <v>411</v>
      </c>
      <c r="B40">
        <f>COUNTIFS(Table2[Sub-Sector],Table3[[#This Row],[Sub-Sector]])</f>
        <v>14</v>
      </c>
      <c r="C40" s="1">
        <f>COUNTIFS(Table2[Sub-Sector],Table3[[#This Row],[Sub-Sector]],Table2[Uptrend],"Uptrend")/Table3[[#This Row],[Count]]</f>
        <v>0.21428571428571427</v>
      </c>
      <c r="D40" s="1">
        <f>COUNTIFS(Table2[Sub-Sector],Table3[[#This Row],[Sub-Sector]],Table2[1W Return vs Nifty],"&gt;=5")/Table3[[#This Row],[Count]]</f>
        <v>7.1428571428571425E-2</v>
      </c>
      <c r="E40" s="1">
        <f>COUNTIFS(Table2[Sub-Sector],Table3[[#This Row],[Sub-Sector]],Table2[1M Return vs Nifty],"&gt;=5")/Table3[[#This Row],[Count]]</f>
        <v>0.6428571428571429</v>
      </c>
      <c r="F40" s="1">
        <f>COUNTIFS(Table2[Sub-Sector],Table3[[#This Row],[Sub-Sector]],Table2[6M Return vs Nifty],"&gt;=10")/Table3[[#This Row],[Count]]</f>
        <v>0.5</v>
      </c>
      <c r="G40" s="1">
        <f>COUNTIFS(Table2[Sub-Sector],Table3[[#This Row],[Sub-Sector]],Table2[1Y Return vs Nifty],"&gt;=10")/Table3[[#This Row],[Count]]</f>
        <v>0.5</v>
      </c>
      <c r="H40" s="1">
        <f>COUNTIFS(Table2[Sub-Sector],Table3[[#This Row],[Sub-Sector]],Table2[RSI Exponential â€“ 14D],"&gt;=50")/Table3[[#This Row],[Count]]</f>
        <v>0.7857142857142857</v>
      </c>
      <c r="I40" s="1">
        <f>COUNTIFS(Table2[Sub-Sector],Table3[[#This Row],[Sub-Sector]],Table2[Relative Volume],"&gt;=1")/Table3[[#This Row],[Count]]</f>
        <v>0.2857142857142857</v>
      </c>
      <c r="J40" s="1">
        <f>COUNTIFS(Table2[Sub-Sector],Table3[[#This Row],[Sub-Sector]],Table2[% Away From Day Low],"&gt;=0.05")/Table3[[#This Row],[Count]]</f>
        <v>0</v>
      </c>
      <c r="K40" s="1">
        <f>COUNTIFS(Table2[Sub-Sector],Table3[[#This Row],[Sub-Sector]],Table2[% Away From Day High],"&lt;=0.05")/Table3[[#This Row],[Count]]</f>
        <v>1</v>
      </c>
      <c r="L40" s="1">
        <f>COUNTIFS(Table2[Sub-Sector],Table3[[#This Row],[Sub-Sector]],Table2[% Away From Current Week Low],"&gt;=0.05")/Table3[[#This Row],[Count]]</f>
        <v>7.1428571428571425E-2</v>
      </c>
      <c r="M40" s="1">
        <f>COUNTIFS(Table2[Sub-Sector],Table3[[#This Row],[Sub-Sector]],Table2[% Away From Current Week High],"&lt;=0.05")/Table3[[#This Row],[Count]]</f>
        <v>1</v>
      </c>
      <c r="N40" s="1">
        <f>COUNTIFS(Table2[Sub-Sector],Table3[[#This Row],[Sub-Sector]],Table2[% Away From Current Month Low],"&gt;=0.05")/Table3[[#This Row],[Count]]</f>
        <v>0.7142857142857143</v>
      </c>
      <c r="O40" s="1">
        <f>COUNTIFS(Table2[Sub-Sector],Table3[[#This Row],[Sub-Sector]],Table2[% Away From Current Month High],"&lt;=0.05")/Table3[[#This Row],[Count]]</f>
        <v>0.14285714285714285</v>
      </c>
      <c r="P40" s="1">
        <f>COUNTIFS(Table2[Sub-Sector],Table3[[#This Row],[Sub-Sector]],Table2[% Away From 52W High],"&lt;=10")/Table3[[#This Row],[Count]]</f>
        <v>0.21428571428571427</v>
      </c>
      <c r="Q40" s="1">
        <f>COUNTIFS(Table2[Sub-Sector],Table3[[#This Row],[Sub-Sector]],Table2[% Away From 52W Low],"&gt;=10")/Table3[[#This Row],[Count]]</f>
        <v>0.9285714285714286</v>
      </c>
      <c r="R40" s="1">
        <f>COUNTIFS(Table2[Sub-Sector],Table3[[#This Row],[Sub-Sector]],Table2[% Price above 20 EMA],"&gt;=0")/Table3[[#This Row],[Count]]</f>
        <v>0.8571428571428571</v>
      </c>
      <c r="S40" s="1">
        <f>COUNTIFS(Table2[Sub-Sector],Table3[[#This Row],[Sub-Sector]],Table2[% Price above 50 EMA],"&gt;=0")/Table3[[#This Row],[Count]]</f>
        <v>0.2857142857142857</v>
      </c>
      <c r="T40" s="1">
        <f>COUNTIFS(Table2[Sub-Sector],Table3[[#This Row],[Sub-Sector]],Table2[% Price above 200 EMA],"&gt;=0")/Table3[[#This Row],[Count]]</f>
        <v>0.6428571428571429</v>
      </c>
      <c r="U40" s="1">
        <f>COUNTIFS(Table2[Sub-Sector],Table3[[#This Row],[Sub-Sector]],Table2[Rate of Change - Zone],"Positive")/Table3[[#This Row],[Count]]</f>
        <v>0.14285714285714285</v>
      </c>
      <c r="V40" s="1">
        <f>COUNTIFS(Table2[Sub-Sector],Table3[[#This Row],[Sub-Sector]],Table2[Sharpe Ratio],"&gt;=0.10")/Table3[[#This Row],[Count]]</f>
        <v>0.21428571428571427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297</v>
      </c>
      <c r="X40">
        <f>_xlfn.RANK.AVG(Table3[[#This Row],[Score]],Table3[Score],1)</f>
        <v>26.5</v>
      </c>
      <c r="Y4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208</v>
      </c>
      <c r="Z40">
        <f>_xlfn.RANK.AVG(Table3[[#This Row],[Score 2 ]],Table3[[Score 2 ]],1)</f>
        <v>39</v>
      </c>
    </row>
    <row r="41" spans="1:26" x14ac:dyDescent="0.3">
      <c r="A41" t="s">
        <v>232</v>
      </c>
      <c r="B41">
        <f>COUNTIFS(Table2[Sub-Sector],Table3[[#This Row],[Sub-Sector]])</f>
        <v>8</v>
      </c>
      <c r="C41" s="1">
        <f>COUNTIFS(Table2[Sub-Sector],Table3[[#This Row],[Sub-Sector]],Table2[Uptrend],"Uptrend")/Table3[[#This Row],[Count]]</f>
        <v>0.125</v>
      </c>
      <c r="D41" s="1">
        <f>COUNTIFS(Table2[Sub-Sector],Table3[[#This Row],[Sub-Sector]],Table2[1W Return vs Nifty],"&gt;=5")/Table3[[#This Row],[Count]]</f>
        <v>0</v>
      </c>
      <c r="E41" s="1">
        <f>COUNTIFS(Table2[Sub-Sector],Table3[[#This Row],[Sub-Sector]],Table2[1M Return vs Nifty],"&gt;=5")/Table3[[#This Row],[Count]]</f>
        <v>0.125</v>
      </c>
      <c r="F41" s="1">
        <f>COUNTIFS(Table2[Sub-Sector],Table3[[#This Row],[Sub-Sector]],Table2[6M Return vs Nifty],"&gt;=10")/Table3[[#This Row],[Count]]</f>
        <v>0.25</v>
      </c>
      <c r="G41" s="1">
        <f>COUNTIFS(Table2[Sub-Sector],Table3[[#This Row],[Sub-Sector]],Table2[1Y Return vs Nifty],"&gt;=10")/Table3[[#This Row],[Count]]</f>
        <v>0.625</v>
      </c>
      <c r="H41" s="1">
        <f>COUNTIFS(Table2[Sub-Sector],Table3[[#This Row],[Sub-Sector]],Table2[RSI Exponential â€“ 14D],"&gt;=50")/Table3[[#This Row],[Count]]</f>
        <v>0.5</v>
      </c>
      <c r="I41" s="1">
        <f>COUNTIFS(Table2[Sub-Sector],Table3[[#This Row],[Sub-Sector]],Table2[Relative Volume],"&gt;=1")/Table3[[#This Row],[Count]]</f>
        <v>0.125</v>
      </c>
      <c r="J41" s="1">
        <f>COUNTIFS(Table2[Sub-Sector],Table3[[#This Row],[Sub-Sector]],Table2[% Away From Day Low],"&gt;=0.05")/Table3[[#This Row],[Count]]</f>
        <v>0</v>
      </c>
      <c r="K41" s="1">
        <f>COUNTIFS(Table2[Sub-Sector],Table3[[#This Row],[Sub-Sector]],Table2[% Away From Day High],"&lt;=0.05")/Table3[[#This Row],[Count]]</f>
        <v>1</v>
      </c>
      <c r="L41" s="1">
        <f>COUNTIFS(Table2[Sub-Sector],Table3[[#This Row],[Sub-Sector]],Table2[% Away From Current Week Low],"&gt;=0.05")/Table3[[#This Row],[Count]]</f>
        <v>0.125</v>
      </c>
      <c r="M41" s="1">
        <f>COUNTIFS(Table2[Sub-Sector],Table3[[#This Row],[Sub-Sector]],Table2[% Away From Current Week High],"&lt;=0.05")/Table3[[#This Row],[Count]]</f>
        <v>1</v>
      </c>
      <c r="N41" s="1">
        <f>COUNTIFS(Table2[Sub-Sector],Table3[[#This Row],[Sub-Sector]],Table2[% Away From Current Month Low],"&gt;=0.05")/Table3[[#This Row],[Count]]</f>
        <v>0.75</v>
      </c>
      <c r="O41" s="1">
        <f>COUNTIFS(Table2[Sub-Sector],Table3[[#This Row],[Sub-Sector]],Table2[% Away From Current Month High],"&lt;=0.05")/Table3[[#This Row],[Count]]</f>
        <v>0.375</v>
      </c>
      <c r="P41" s="1">
        <f>COUNTIFS(Table2[Sub-Sector],Table3[[#This Row],[Sub-Sector]],Table2[% Away From 52W High],"&lt;=10")/Table3[[#This Row],[Count]]</f>
        <v>0.125</v>
      </c>
      <c r="Q41" s="1">
        <f>COUNTIFS(Table2[Sub-Sector],Table3[[#This Row],[Sub-Sector]],Table2[% Away From 52W Low],"&gt;=10")/Table3[[#This Row],[Count]]</f>
        <v>0.875</v>
      </c>
      <c r="R41" s="1">
        <f>COUNTIFS(Table2[Sub-Sector],Table3[[#This Row],[Sub-Sector]],Table2[% Price above 20 EMA],"&gt;=0")/Table3[[#This Row],[Count]]</f>
        <v>0.5</v>
      </c>
      <c r="S41" s="1">
        <f>COUNTIFS(Table2[Sub-Sector],Table3[[#This Row],[Sub-Sector]],Table2[% Price above 50 EMA],"&gt;=0")/Table3[[#This Row],[Count]]</f>
        <v>0.375</v>
      </c>
      <c r="T41" s="1">
        <f>COUNTIFS(Table2[Sub-Sector],Table3[[#This Row],[Sub-Sector]],Table2[% Price above 200 EMA],"&gt;=0")/Table3[[#This Row],[Count]]</f>
        <v>0.5</v>
      </c>
      <c r="U41" s="1">
        <f>COUNTIFS(Table2[Sub-Sector],Table3[[#This Row],[Sub-Sector]],Table2[Rate of Change - Zone],"Positive")/Table3[[#This Row],[Count]]</f>
        <v>0.375</v>
      </c>
      <c r="V41" s="1">
        <f>COUNTIFS(Table2[Sub-Sector],Table3[[#This Row],[Sub-Sector]],Table2[Sharpe Ratio],"&gt;=0.10")/Table3[[#This Row],[Count]]</f>
        <v>0.375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415.5</v>
      </c>
      <c r="X41">
        <f>_xlfn.RANK.AVG(Table3[[#This Row],[Score]],Table3[Score],1)</f>
        <v>57.5</v>
      </c>
      <c r="Y4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211.5</v>
      </c>
      <c r="Z41">
        <f>_xlfn.RANK.AVG(Table3[[#This Row],[Score 2 ]],Table3[[Score 2 ]],1)</f>
        <v>40.5</v>
      </c>
    </row>
    <row r="42" spans="1:26" x14ac:dyDescent="0.3">
      <c r="A42" t="s">
        <v>111</v>
      </c>
      <c r="B42">
        <f>COUNTIFS(Table2[Sub-Sector],Table3[[#This Row],[Sub-Sector]])</f>
        <v>2</v>
      </c>
      <c r="C42" s="1">
        <f>COUNTIFS(Table2[Sub-Sector],Table3[[#This Row],[Sub-Sector]],Table2[Uptrend],"Uptrend")/Table3[[#This Row],[Count]]</f>
        <v>0</v>
      </c>
      <c r="D42" s="1">
        <f>COUNTIFS(Table2[Sub-Sector],Table3[[#This Row],[Sub-Sector]],Table2[1W Return vs Nifty],"&gt;=5")/Table3[[#This Row],[Count]]</f>
        <v>0.5</v>
      </c>
      <c r="E42" s="1">
        <f>COUNTIFS(Table2[Sub-Sector],Table3[[#This Row],[Sub-Sector]],Table2[1M Return vs Nifty],"&gt;=5")/Table3[[#This Row],[Count]]</f>
        <v>0</v>
      </c>
      <c r="F42" s="1">
        <f>COUNTIFS(Table2[Sub-Sector],Table3[[#This Row],[Sub-Sector]],Table2[6M Return vs Nifty],"&gt;=10")/Table3[[#This Row],[Count]]</f>
        <v>0.5</v>
      </c>
      <c r="G42" s="1">
        <f>COUNTIFS(Table2[Sub-Sector],Table3[[#This Row],[Sub-Sector]],Table2[1Y Return vs Nifty],"&gt;=10")/Table3[[#This Row],[Count]]</f>
        <v>0.5</v>
      </c>
      <c r="H42" s="1">
        <f>COUNTIFS(Table2[Sub-Sector],Table3[[#This Row],[Sub-Sector]],Table2[RSI Exponential â€“ 14D],"&gt;=50")/Table3[[#This Row],[Count]]</f>
        <v>0</v>
      </c>
      <c r="I42" s="1">
        <f>COUNTIFS(Table2[Sub-Sector],Table3[[#This Row],[Sub-Sector]],Table2[Relative Volume],"&gt;=1")/Table3[[#This Row],[Count]]</f>
        <v>0.5</v>
      </c>
      <c r="J42" s="1">
        <f>COUNTIFS(Table2[Sub-Sector],Table3[[#This Row],[Sub-Sector]],Table2[% Away From Day Low],"&gt;=0.05")/Table3[[#This Row],[Count]]</f>
        <v>0</v>
      </c>
      <c r="K42" s="1">
        <f>COUNTIFS(Table2[Sub-Sector],Table3[[#This Row],[Sub-Sector]],Table2[% Away From Day High],"&lt;=0.05")/Table3[[#This Row],[Count]]</f>
        <v>1</v>
      </c>
      <c r="L42" s="1">
        <f>COUNTIFS(Table2[Sub-Sector],Table3[[#This Row],[Sub-Sector]],Table2[% Away From Current Week Low],"&gt;=0.05")/Table3[[#This Row],[Count]]</f>
        <v>0</v>
      </c>
      <c r="M42" s="1">
        <f>COUNTIFS(Table2[Sub-Sector],Table3[[#This Row],[Sub-Sector]],Table2[% Away From Current Week High],"&lt;=0.05")/Table3[[#This Row],[Count]]</f>
        <v>1</v>
      </c>
      <c r="N42" s="1">
        <f>COUNTIFS(Table2[Sub-Sector],Table3[[#This Row],[Sub-Sector]],Table2[% Away From Current Month Low],"&gt;=0.05")/Table3[[#This Row],[Count]]</f>
        <v>0.5</v>
      </c>
      <c r="O42" s="1">
        <f>COUNTIFS(Table2[Sub-Sector],Table3[[#This Row],[Sub-Sector]],Table2[% Away From Current Month High],"&lt;=0.05")/Table3[[#This Row],[Count]]</f>
        <v>0</v>
      </c>
      <c r="P42" s="1">
        <f>COUNTIFS(Table2[Sub-Sector],Table3[[#This Row],[Sub-Sector]],Table2[% Away From 52W High],"&lt;=10")/Table3[[#This Row],[Count]]</f>
        <v>0</v>
      </c>
      <c r="Q42" s="1">
        <f>COUNTIFS(Table2[Sub-Sector],Table3[[#This Row],[Sub-Sector]],Table2[% Away From 52W Low],"&gt;=10")/Table3[[#This Row],[Count]]</f>
        <v>0.5</v>
      </c>
      <c r="R42" s="1">
        <f>COUNTIFS(Table2[Sub-Sector],Table3[[#This Row],[Sub-Sector]],Table2[% Price above 20 EMA],"&gt;=0")/Table3[[#This Row],[Count]]</f>
        <v>0</v>
      </c>
      <c r="S42" s="1">
        <f>COUNTIFS(Table2[Sub-Sector],Table3[[#This Row],[Sub-Sector]],Table2[% Price above 50 EMA],"&gt;=0")/Table3[[#This Row],[Count]]</f>
        <v>0</v>
      </c>
      <c r="T42" s="1">
        <f>COUNTIFS(Table2[Sub-Sector],Table3[[#This Row],[Sub-Sector]],Table2[% Price above 200 EMA],"&gt;=0")/Table3[[#This Row],[Count]]</f>
        <v>0.5</v>
      </c>
      <c r="U42" s="1">
        <f>COUNTIFS(Table2[Sub-Sector],Table3[[#This Row],[Sub-Sector]],Table2[Rate of Change - Zone],"Positive")/Table3[[#This Row],[Count]]</f>
        <v>0</v>
      </c>
      <c r="V42" s="1">
        <f>COUNTIFS(Table2[Sub-Sector],Table3[[#This Row],[Sub-Sector]],Table2[Sharpe Ratio],"&gt;=0.10")/Table3[[#This Row],[Count]]</f>
        <v>0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414</v>
      </c>
      <c r="X42">
        <f>_xlfn.RANK.AVG(Table3[[#This Row],[Score]],Table3[Score],1)</f>
        <v>56</v>
      </c>
      <c r="Y4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211.5</v>
      </c>
      <c r="Z42">
        <f>_xlfn.RANK.AVG(Table3[[#This Row],[Score 2 ]],Table3[[Score 2 ]],1)</f>
        <v>40.5</v>
      </c>
    </row>
    <row r="43" spans="1:26" x14ac:dyDescent="0.3">
      <c r="A43" t="s">
        <v>417</v>
      </c>
      <c r="B43">
        <f>COUNTIFS(Table2[Sub-Sector],Table3[[#This Row],[Sub-Sector]])</f>
        <v>6</v>
      </c>
      <c r="C43" s="1">
        <f>COUNTIFS(Table2[Sub-Sector],Table3[[#This Row],[Sub-Sector]],Table2[Uptrend],"Uptrend")/Table3[[#This Row],[Count]]</f>
        <v>0</v>
      </c>
      <c r="D43" s="1">
        <f>COUNTIFS(Table2[Sub-Sector],Table3[[#This Row],[Sub-Sector]],Table2[1W Return vs Nifty],"&gt;=5")/Table3[[#This Row],[Count]]</f>
        <v>0</v>
      </c>
      <c r="E43" s="1">
        <f>COUNTIFS(Table2[Sub-Sector],Table3[[#This Row],[Sub-Sector]],Table2[1M Return vs Nifty],"&gt;=5")/Table3[[#This Row],[Count]]</f>
        <v>0.33333333333333331</v>
      </c>
      <c r="F43" s="1">
        <f>COUNTIFS(Table2[Sub-Sector],Table3[[#This Row],[Sub-Sector]],Table2[6M Return vs Nifty],"&gt;=10")/Table3[[#This Row],[Count]]</f>
        <v>0.16666666666666666</v>
      </c>
      <c r="G43" s="1">
        <f>COUNTIFS(Table2[Sub-Sector],Table3[[#This Row],[Sub-Sector]],Table2[1Y Return vs Nifty],"&gt;=10")/Table3[[#This Row],[Count]]</f>
        <v>0.33333333333333331</v>
      </c>
      <c r="H43" s="1">
        <f>COUNTIFS(Table2[Sub-Sector],Table3[[#This Row],[Sub-Sector]],Table2[RSI Exponential â€“ 14D],"&gt;=50")/Table3[[#This Row],[Count]]</f>
        <v>0.66666666666666663</v>
      </c>
      <c r="I43" s="1">
        <f>COUNTIFS(Table2[Sub-Sector],Table3[[#This Row],[Sub-Sector]],Table2[Relative Volume],"&gt;=1")/Table3[[#This Row],[Count]]</f>
        <v>0.33333333333333331</v>
      </c>
      <c r="J43" s="1">
        <f>COUNTIFS(Table2[Sub-Sector],Table3[[#This Row],[Sub-Sector]],Table2[% Away From Day Low],"&gt;=0.05")/Table3[[#This Row],[Count]]</f>
        <v>0</v>
      </c>
      <c r="K43" s="1">
        <f>COUNTIFS(Table2[Sub-Sector],Table3[[#This Row],[Sub-Sector]],Table2[% Away From Day High],"&lt;=0.05")/Table3[[#This Row],[Count]]</f>
        <v>1</v>
      </c>
      <c r="L43" s="1">
        <f>COUNTIFS(Table2[Sub-Sector],Table3[[#This Row],[Sub-Sector]],Table2[% Away From Current Week Low],"&gt;=0.05")/Table3[[#This Row],[Count]]</f>
        <v>0.16666666666666666</v>
      </c>
      <c r="M43" s="1">
        <f>COUNTIFS(Table2[Sub-Sector],Table3[[#This Row],[Sub-Sector]],Table2[% Away From Current Week High],"&lt;=0.05")/Table3[[#This Row],[Count]]</f>
        <v>1</v>
      </c>
      <c r="N43" s="1">
        <f>COUNTIFS(Table2[Sub-Sector],Table3[[#This Row],[Sub-Sector]],Table2[% Away From Current Month Low],"&gt;=0.05")/Table3[[#This Row],[Count]]</f>
        <v>0.66666666666666663</v>
      </c>
      <c r="O43" s="1">
        <f>COUNTIFS(Table2[Sub-Sector],Table3[[#This Row],[Sub-Sector]],Table2[% Away From Current Month High],"&lt;=0.05")/Table3[[#This Row],[Count]]</f>
        <v>0.83333333333333337</v>
      </c>
      <c r="P43" s="1">
        <f>COUNTIFS(Table2[Sub-Sector],Table3[[#This Row],[Sub-Sector]],Table2[% Away From 52W High],"&lt;=10")/Table3[[#This Row],[Count]]</f>
        <v>0.16666666666666666</v>
      </c>
      <c r="Q43" s="1">
        <f>COUNTIFS(Table2[Sub-Sector],Table3[[#This Row],[Sub-Sector]],Table2[% Away From 52W Low],"&gt;=10")/Table3[[#This Row],[Count]]</f>
        <v>1</v>
      </c>
      <c r="R43" s="1">
        <f>COUNTIFS(Table2[Sub-Sector],Table3[[#This Row],[Sub-Sector]],Table2[% Price above 20 EMA],"&gt;=0")/Table3[[#This Row],[Count]]</f>
        <v>0.66666666666666663</v>
      </c>
      <c r="S43" s="1">
        <f>COUNTIFS(Table2[Sub-Sector],Table3[[#This Row],[Sub-Sector]],Table2[% Price above 50 EMA],"&gt;=0")/Table3[[#This Row],[Count]]</f>
        <v>0.5</v>
      </c>
      <c r="T43" s="1">
        <f>COUNTIFS(Table2[Sub-Sector],Table3[[#This Row],[Sub-Sector]],Table2[% Price above 200 EMA],"&gt;=0")/Table3[[#This Row],[Count]]</f>
        <v>0.5</v>
      </c>
      <c r="U43" s="1">
        <f>COUNTIFS(Table2[Sub-Sector],Table3[[#This Row],[Sub-Sector]],Table2[Rate of Change - Zone],"Positive")/Table3[[#This Row],[Count]]</f>
        <v>0.5</v>
      </c>
      <c r="V43" s="1">
        <f>COUNTIFS(Table2[Sub-Sector],Table3[[#This Row],[Sub-Sector]],Table2[Sharpe Ratio],"&gt;=0.10")/Table3[[#This Row],[Count]]</f>
        <v>0.66666666666666663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429</v>
      </c>
      <c r="X43">
        <f>_xlfn.RANK.AVG(Table3[[#This Row],[Score]],Table3[Score],1)</f>
        <v>59</v>
      </c>
      <c r="Y4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212</v>
      </c>
      <c r="Z43">
        <f>_xlfn.RANK.AVG(Table3[[#This Row],[Score 2 ]],Table3[[Score 2 ]],1)</f>
        <v>42</v>
      </c>
    </row>
    <row r="44" spans="1:26" x14ac:dyDescent="0.3">
      <c r="A44" t="s">
        <v>166</v>
      </c>
      <c r="B44">
        <f>COUNTIFS(Table2[Sub-Sector],Table3[[#This Row],[Sub-Sector]])</f>
        <v>9</v>
      </c>
      <c r="C44" s="1">
        <f>COUNTIFS(Table2[Sub-Sector],Table3[[#This Row],[Sub-Sector]],Table2[Uptrend],"Uptrend")/Table3[[#This Row],[Count]]</f>
        <v>0</v>
      </c>
      <c r="D44" s="1">
        <f>COUNTIFS(Table2[Sub-Sector],Table3[[#This Row],[Sub-Sector]],Table2[1W Return vs Nifty],"&gt;=5")/Table3[[#This Row],[Count]]</f>
        <v>0</v>
      </c>
      <c r="E44" s="1">
        <f>COUNTIFS(Table2[Sub-Sector],Table3[[#This Row],[Sub-Sector]],Table2[1M Return vs Nifty],"&gt;=5")/Table3[[#This Row],[Count]]</f>
        <v>0.22222222222222221</v>
      </c>
      <c r="F44" s="1">
        <f>COUNTIFS(Table2[Sub-Sector],Table3[[#This Row],[Sub-Sector]],Table2[6M Return vs Nifty],"&gt;=10")/Table3[[#This Row],[Count]]</f>
        <v>0.55555555555555558</v>
      </c>
      <c r="G44" s="1">
        <f>COUNTIFS(Table2[Sub-Sector],Table3[[#This Row],[Sub-Sector]],Table2[1Y Return vs Nifty],"&gt;=10")/Table3[[#This Row],[Count]]</f>
        <v>0.33333333333333331</v>
      </c>
      <c r="H44" s="1">
        <f>COUNTIFS(Table2[Sub-Sector],Table3[[#This Row],[Sub-Sector]],Table2[RSI Exponential â€“ 14D],"&gt;=50")/Table3[[#This Row],[Count]]</f>
        <v>0.44444444444444442</v>
      </c>
      <c r="I44" s="1">
        <f>COUNTIFS(Table2[Sub-Sector],Table3[[#This Row],[Sub-Sector]],Table2[Relative Volume],"&gt;=1")/Table3[[#This Row],[Count]]</f>
        <v>0.33333333333333331</v>
      </c>
      <c r="J44" s="1">
        <f>COUNTIFS(Table2[Sub-Sector],Table3[[#This Row],[Sub-Sector]],Table2[% Away From Day Low],"&gt;=0.05")/Table3[[#This Row],[Count]]</f>
        <v>0</v>
      </c>
      <c r="K44" s="1">
        <f>COUNTIFS(Table2[Sub-Sector],Table3[[#This Row],[Sub-Sector]],Table2[% Away From Day High],"&lt;=0.05")/Table3[[#This Row],[Count]]</f>
        <v>0.88888888888888884</v>
      </c>
      <c r="L44" s="1">
        <f>COUNTIFS(Table2[Sub-Sector],Table3[[#This Row],[Sub-Sector]],Table2[% Away From Current Week Low],"&gt;=0.05")/Table3[[#This Row],[Count]]</f>
        <v>0</v>
      </c>
      <c r="M44" s="1">
        <f>COUNTIFS(Table2[Sub-Sector],Table3[[#This Row],[Sub-Sector]],Table2[% Away From Current Week High],"&lt;=0.05")/Table3[[#This Row],[Count]]</f>
        <v>0.88888888888888884</v>
      </c>
      <c r="N44" s="1">
        <f>COUNTIFS(Table2[Sub-Sector],Table3[[#This Row],[Sub-Sector]],Table2[% Away From Current Month Low],"&gt;=0.05")/Table3[[#This Row],[Count]]</f>
        <v>0.44444444444444442</v>
      </c>
      <c r="O44" s="1">
        <f>COUNTIFS(Table2[Sub-Sector],Table3[[#This Row],[Sub-Sector]],Table2[% Away From Current Month High],"&lt;=0.05")/Table3[[#This Row],[Count]]</f>
        <v>0.1111111111111111</v>
      </c>
      <c r="P44" s="1">
        <f>COUNTIFS(Table2[Sub-Sector],Table3[[#This Row],[Sub-Sector]],Table2[% Away From 52W High],"&lt;=10")/Table3[[#This Row],[Count]]</f>
        <v>0</v>
      </c>
      <c r="Q44" s="1">
        <f>COUNTIFS(Table2[Sub-Sector],Table3[[#This Row],[Sub-Sector]],Table2[% Away From 52W Low],"&gt;=10")/Table3[[#This Row],[Count]]</f>
        <v>0.88888888888888884</v>
      </c>
      <c r="R44" s="1">
        <f>COUNTIFS(Table2[Sub-Sector],Table3[[#This Row],[Sub-Sector]],Table2[% Price above 20 EMA],"&gt;=0")/Table3[[#This Row],[Count]]</f>
        <v>0.33333333333333331</v>
      </c>
      <c r="S44" s="1">
        <f>COUNTIFS(Table2[Sub-Sector],Table3[[#This Row],[Sub-Sector]],Table2[% Price above 50 EMA],"&gt;=0")/Table3[[#This Row],[Count]]</f>
        <v>0.33333333333333331</v>
      </c>
      <c r="T44" s="1">
        <f>COUNTIFS(Table2[Sub-Sector],Table3[[#This Row],[Sub-Sector]],Table2[% Price above 200 EMA],"&gt;=0")/Table3[[#This Row],[Count]]</f>
        <v>0.66666666666666663</v>
      </c>
      <c r="U44" s="1">
        <f>COUNTIFS(Table2[Sub-Sector],Table3[[#This Row],[Sub-Sector]],Table2[Rate of Change - Zone],"Positive")/Table3[[#This Row],[Count]]</f>
        <v>0.1111111111111111</v>
      </c>
      <c r="V44" s="1">
        <f>COUNTIFS(Table2[Sub-Sector],Table3[[#This Row],[Sub-Sector]],Table2[Sharpe Ratio],"&gt;=0.10")/Table3[[#This Row],[Count]]</f>
        <v>0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445.5</v>
      </c>
      <c r="X44">
        <f>_xlfn.RANK.AVG(Table3[[#This Row],[Score]],Table3[Score],1)</f>
        <v>65</v>
      </c>
      <c r="Y4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212.5</v>
      </c>
      <c r="Z44">
        <f>_xlfn.RANK.AVG(Table3[[#This Row],[Score 2 ]],Table3[[Score 2 ]],1)</f>
        <v>43</v>
      </c>
    </row>
    <row r="45" spans="1:26" x14ac:dyDescent="0.3">
      <c r="A45" t="s">
        <v>139</v>
      </c>
      <c r="B45">
        <f>COUNTIFS(Table2[Sub-Sector],Table3[[#This Row],[Sub-Sector]])</f>
        <v>8</v>
      </c>
      <c r="C45" s="1">
        <f>COUNTIFS(Table2[Sub-Sector],Table3[[#This Row],[Sub-Sector]],Table2[Uptrend],"Uptrend")/Table3[[#This Row],[Count]]</f>
        <v>0</v>
      </c>
      <c r="D45" s="1">
        <f>COUNTIFS(Table2[Sub-Sector],Table3[[#This Row],[Sub-Sector]],Table2[1W Return vs Nifty],"&gt;=5")/Table3[[#This Row],[Count]]</f>
        <v>0</v>
      </c>
      <c r="E45" s="1">
        <f>COUNTIFS(Table2[Sub-Sector],Table3[[#This Row],[Sub-Sector]],Table2[1M Return vs Nifty],"&gt;=5")/Table3[[#This Row],[Count]]</f>
        <v>0.75</v>
      </c>
      <c r="F45" s="1">
        <f>COUNTIFS(Table2[Sub-Sector],Table3[[#This Row],[Sub-Sector]],Table2[6M Return vs Nifty],"&gt;=10")/Table3[[#This Row],[Count]]</f>
        <v>0</v>
      </c>
      <c r="G45" s="1">
        <f>COUNTIFS(Table2[Sub-Sector],Table3[[#This Row],[Sub-Sector]],Table2[1Y Return vs Nifty],"&gt;=10")/Table3[[#This Row],[Count]]</f>
        <v>0.875</v>
      </c>
      <c r="H45" s="1">
        <f>COUNTIFS(Table2[Sub-Sector],Table3[[#This Row],[Sub-Sector]],Table2[RSI Exponential â€“ 14D],"&gt;=50")/Table3[[#This Row],[Count]]</f>
        <v>0.75</v>
      </c>
      <c r="I45" s="1">
        <f>COUNTIFS(Table2[Sub-Sector],Table3[[#This Row],[Sub-Sector]],Table2[Relative Volume],"&gt;=1")/Table3[[#This Row],[Count]]</f>
        <v>0.375</v>
      </c>
      <c r="J45" s="1">
        <f>COUNTIFS(Table2[Sub-Sector],Table3[[#This Row],[Sub-Sector]],Table2[% Away From Day Low],"&gt;=0.05")/Table3[[#This Row],[Count]]</f>
        <v>0</v>
      </c>
      <c r="K45" s="1">
        <f>COUNTIFS(Table2[Sub-Sector],Table3[[#This Row],[Sub-Sector]],Table2[% Away From Day High],"&lt;=0.05")/Table3[[#This Row],[Count]]</f>
        <v>1</v>
      </c>
      <c r="L45" s="1">
        <f>COUNTIFS(Table2[Sub-Sector],Table3[[#This Row],[Sub-Sector]],Table2[% Away From Current Week Low],"&gt;=0.05")/Table3[[#This Row],[Count]]</f>
        <v>0</v>
      </c>
      <c r="M45" s="1">
        <f>COUNTIFS(Table2[Sub-Sector],Table3[[#This Row],[Sub-Sector]],Table2[% Away From Current Week High],"&lt;=0.05")/Table3[[#This Row],[Count]]</f>
        <v>0.75</v>
      </c>
      <c r="N45" s="1">
        <f>COUNTIFS(Table2[Sub-Sector],Table3[[#This Row],[Sub-Sector]],Table2[% Away From Current Month Low],"&gt;=0.05")/Table3[[#This Row],[Count]]</f>
        <v>0.875</v>
      </c>
      <c r="O45" s="1">
        <f>COUNTIFS(Table2[Sub-Sector],Table3[[#This Row],[Sub-Sector]],Table2[% Away From Current Month High],"&lt;=0.05")/Table3[[#This Row],[Count]]</f>
        <v>0.25</v>
      </c>
      <c r="P45" s="1">
        <f>COUNTIFS(Table2[Sub-Sector],Table3[[#This Row],[Sub-Sector]],Table2[% Away From 52W High],"&lt;=10")/Table3[[#This Row],[Count]]</f>
        <v>0</v>
      </c>
      <c r="Q45" s="1">
        <f>COUNTIFS(Table2[Sub-Sector],Table3[[#This Row],[Sub-Sector]],Table2[% Away From 52W Low],"&gt;=10")/Table3[[#This Row],[Count]]</f>
        <v>1</v>
      </c>
      <c r="R45" s="1">
        <f>COUNTIFS(Table2[Sub-Sector],Table3[[#This Row],[Sub-Sector]],Table2[% Price above 20 EMA],"&gt;=0")/Table3[[#This Row],[Count]]</f>
        <v>0.75</v>
      </c>
      <c r="S45" s="1">
        <f>COUNTIFS(Table2[Sub-Sector],Table3[[#This Row],[Sub-Sector]],Table2[% Price above 50 EMA],"&gt;=0")/Table3[[#This Row],[Count]]</f>
        <v>0.375</v>
      </c>
      <c r="T45" s="1">
        <f>COUNTIFS(Table2[Sub-Sector],Table3[[#This Row],[Sub-Sector]],Table2[% Price above 200 EMA],"&gt;=0")/Table3[[#This Row],[Count]]</f>
        <v>0.75</v>
      </c>
      <c r="U45" s="1">
        <f>COUNTIFS(Table2[Sub-Sector],Table3[[#This Row],[Sub-Sector]],Table2[Rate of Change - Zone],"Positive")/Table3[[#This Row],[Count]]</f>
        <v>0.25</v>
      </c>
      <c r="V45" s="1">
        <f>COUNTIFS(Table2[Sub-Sector],Table3[[#This Row],[Sub-Sector]],Table2[Sharpe Ratio],"&gt;=0.10")/Table3[[#This Row],[Count]]</f>
        <v>0.75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398.5</v>
      </c>
      <c r="X45">
        <f>_xlfn.RANK.AVG(Table3[[#This Row],[Score]],Table3[Score],1)</f>
        <v>50</v>
      </c>
      <c r="Y4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213.5</v>
      </c>
      <c r="Z45">
        <f>_xlfn.RANK.AVG(Table3[[#This Row],[Score 2 ]],Table3[[Score 2 ]],1)</f>
        <v>44</v>
      </c>
    </row>
    <row r="46" spans="1:26" x14ac:dyDescent="0.3">
      <c r="A46" t="s">
        <v>440</v>
      </c>
      <c r="B46">
        <f>COUNTIFS(Table2[Sub-Sector],Table3[[#This Row],[Sub-Sector]])</f>
        <v>10</v>
      </c>
      <c r="C46" s="1">
        <f>COUNTIFS(Table2[Sub-Sector],Table3[[#This Row],[Sub-Sector]],Table2[Uptrend],"Uptrend")/Table3[[#This Row],[Count]]</f>
        <v>0.2</v>
      </c>
      <c r="D46" s="1">
        <f>COUNTIFS(Table2[Sub-Sector],Table3[[#This Row],[Sub-Sector]],Table2[1W Return vs Nifty],"&gt;=5")/Table3[[#This Row],[Count]]</f>
        <v>0.2</v>
      </c>
      <c r="E46" s="1">
        <f>COUNTIFS(Table2[Sub-Sector],Table3[[#This Row],[Sub-Sector]],Table2[1M Return vs Nifty],"&gt;=5")/Table3[[#This Row],[Count]]</f>
        <v>0.6</v>
      </c>
      <c r="F46" s="1">
        <f>COUNTIFS(Table2[Sub-Sector],Table3[[#This Row],[Sub-Sector]],Table2[6M Return vs Nifty],"&gt;=10")/Table3[[#This Row],[Count]]</f>
        <v>0.4</v>
      </c>
      <c r="G46" s="1">
        <f>COUNTIFS(Table2[Sub-Sector],Table3[[#This Row],[Sub-Sector]],Table2[1Y Return vs Nifty],"&gt;=10")/Table3[[#This Row],[Count]]</f>
        <v>0.3</v>
      </c>
      <c r="H46" s="1">
        <f>COUNTIFS(Table2[Sub-Sector],Table3[[#This Row],[Sub-Sector]],Table2[RSI Exponential â€“ 14D],"&gt;=50")/Table3[[#This Row],[Count]]</f>
        <v>0.6</v>
      </c>
      <c r="I46" s="1">
        <f>COUNTIFS(Table2[Sub-Sector],Table3[[#This Row],[Sub-Sector]],Table2[Relative Volume],"&gt;=1")/Table3[[#This Row],[Count]]</f>
        <v>0.2</v>
      </c>
      <c r="J46" s="1">
        <f>COUNTIFS(Table2[Sub-Sector],Table3[[#This Row],[Sub-Sector]],Table2[% Away From Day Low],"&gt;=0.05")/Table3[[#This Row],[Count]]</f>
        <v>0</v>
      </c>
      <c r="K46" s="1">
        <f>COUNTIFS(Table2[Sub-Sector],Table3[[#This Row],[Sub-Sector]],Table2[% Away From Day High],"&lt;=0.05")/Table3[[#This Row],[Count]]</f>
        <v>1</v>
      </c>
      <c r="L46" s="1">
        <f>COUNTIFS(Table2[Sub-Sector],Table3[[#This Row],[Sub-Sector]],Table2[% Away From Current Week Low],"&gt;=0.05")/Table3[[#This Row],[Count]]</f>
        <v>0</v>
      </c>
      <c r="M46" s="1">
        <f>COUNTIFS(Table2[Sub-Sector],Table3[[#This Row],[Sub-Sector]],Table2[% Away From Current Week High],"&lt;=0.05")/Table3[[#This Row],[Count]]</f>
        <v>0.9</v>
      </c>
      <c r="N46" s="1">
        <f>COUNTIFS(Table2[Sub-Sector],Table3[[#This Row],[Sub-Sector]],Table2[% Away From Current Month Low],"&gt;=0.05")/Table3[[#This Row],[Count]]</f>
        <v>0.8</v>
      </c>
      <c r="O46" s="1">
        <f>COUNTIFS(Table2[Sub-Sector],Table3[[#This Row],[Sub-Sector]],Table2[% Away From Current Month High],"&lt;=0.05")/Table3[[#This Row],[Count]]</f>
        <v>0.4</v>
      </c>
      <c r="P46" s="1">
        <f>COUNTIFS(Table2[Sub-Sector],Table3[[#This Row],[Sub-Sector]],Table2[% Away From 52W High],"&lt;=10")/Table3[[#This Row],[Count]]</f>
        <v>0.2</v>
      </c>
      <c r="Q46" s="1">
        <f>COUNTIFS(Table2[Sub-Sector],Table3[[#This Row],[Sub-Sector]],Table2[% Away From 52W Low],"&gt;=10")/Table3[[#This Row],[Count]]</f>
        <v>0.9</v>
      </c>
      <c r="R46" s="1">
        <f>COUNTIFS(Table2[Sub-Sector],Table3[[#This Row],[Sub-Sector]],Table2[% Price above 20 EMA],"&gt;=0")/Table3[[#This Row],[Count]]</f>
        <v>0.6</v>
      </c>
      <c r="S46" s="1">
        <f>COUNTIFS(Table2[Sub-Sector],Table3[[#This Row],[Sub-Sector]],Table2[% Price above 50 EMA],"&gt;=0")/Table3[[#This Row],[Count]]</f>
        <v>0.6</v>
      </c>
      <c r="T46" s="1">
        <f>COUNTIFS(Table2[Sub-Sector],Table3[[#This Row],[Sub-Sector]],Table2[% Price above 200 EMA],"&gt;=0")/Table3[[#This Row],[Count]]</f>
        <v>0.6</v>
      </c>
      <c r="U46" s="1">
        <f>COUNTIFS(Table2[Sub-Sector],Table3[[#This Row],[Sub-Sector]],Table2[Rate of Change - Zone],"Positive")/Table3[[#This Row],[Count]]</f>
        <v>0.5</v>
      </c>
      <c r="V46" s="1">
        <f>COUNTIFS(Table2[Sub-Sector],Table3[[#This Row],[Sub-Sector]],Table2[Sharpe Ratio],"&gt;=0.10")/Table3[[#This Row],[Count]]</f>
        <v>0.4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298</v>
      </c>
      <c r="X46">
        <f>_xlfn.RANK.AVG(Table3[[#This Row],[Score]],Table3[Score],1)</f>
        <v>28</v>
      </c>
      <c r="Y4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214.5</v>
      </c>
      <c r="Z46">
        <f>_xlfn.RANK.AVG(Table3[[#This Row],[Score 2 ]],Table3[[Score 2 ]],1)</f>
        <v>45</v>
      </c>
    </row>
    <row r="47" spans="1:26" x14ac:dyDescent="0.3">
      <c r="A47" t="s">
        <v>155</v>
      </c>
      <c r="B47">
        <f>COUNTIFS(Table2[Sub-Sector],Table3[[#This Row],[Sub-Sector]])</f>
        <v>1</v>
      </c>
      <c r="C47" s="1">
        <f>COUNTIFS(Table2[Sub-Sector],Table3[[#This Row],[Sub-Sector]],Table2[Uptrend],"Uptrend")/Table3[[#This Row],[Count]]</f>
        <v>0</v>
      </c>
      <c r="D47" s="1">
        <f>COUNTIFS(Table2[Sub-Sector],Table3[[#This Row],[Sub-Sector]],Table2[1W Return vs Nifty],"&gt;=5")/Table3[[#This Row],[Count]]</f>
        <v>0</v>
      </c>
      <c r="E47" s="1">
        <f>COUNTIFS(Table2[Sub-Sector],Table3[[#This Row],[Sub-Sector]],Table2[1M Return vs Nifty],"&gt;=5")/Table3[[#This Row],[Count]]</f>
        <v>0</v>
      </c>
      <c r="F47" s="1">
        <f>COUNTIFS(Table2[Sub-Sector],Table3[[#This Row],[Sub-Sector]],Table2[6M Return vs Nifty],"&gt;=10")/Table3[[#This Row],[Count]]</f>
        <v>0</v>
      </c>
      <c r="G47" s="1">
        <f>COUNTIFS(Table2[Sub-Sector],Table3[[#This Row],[Sub-Sector]],Table2[1Y Return vs Nifty],"&gt;=10")/Table3[[#This Row],[Count]]</f>
        <v>1</v>
      </c>
      <c r="H47" s="1">
        <f>COUNTIFS(Table2[Sub-Sector],Table3[[#This Row],[Sub-Sector]],Table2[RSI Exponential â€“ 14D],"&gt;=50")/Table3[[#This Row],[Count]]</f>
        <v>1</v>
      </c>
      <c r="I47" s="1">
        <f>COUNTIFS(Table2[Sub-Sector],Table3[[#This Row],[Sub-Sector]],Table2[Relative Volume],"&gt;=1")/Table3[[#This Row],[Count]]</f>
        <v>0</v>
      </c>
      <c r="J47" s="1">
        <f>COUNTIFS(Table2[Sub-Sector],Table3[[#This Row],[Sub-Sector]],Table2[% Away From Day Low],"&gt;=0.05")/Table3[[#This Row],[Count]]</f>
        <v>0</v>
      </c>
      <c r="K47" s="1">
        <f>COUNTIFS(Table2[Sub-Sector],Table3[[#This Row],[Sub-Sector]],Table2[% Away From Day High],"&lt;=0.05")/Table3[[#This Row],[Count]]</f>
        <v>1</v>
      </c>
      <c r="L47" s="1">
        <f>COUNTIFS(Table2[Sub-Sector],Table3[[#This Row],[Sub-Sector]],Table2[% Away From Current Week Low],"&gt;=0.05")/Table3[[#This Row],[Count]]</f>
        <v>0</v>
      </c>
      <c r="M47" s="1">
        <f>COUNTIFS(Table2[Sub-Sector],Table3[[#This Row],[Sub-Sector]],Table2[% Away From Current Week High],"&lt;=0.05")/Table3[[#This Row],[Count]]</f>
        <v>1</v>
      </c>
      <c r="N47" s="1">
        <f>COUNTIFS(Table2[Sub-Sector],Table3[[#This Row],[Sub-Sector]],Table2[% Away From Current Month Low],"&gt;=0.05")/Table3[[#This Row],[Count]]</f>
        <v>1</v>
      </c>
      <c r="O47" s="1">
        <f>COUNTIFS(Table2[Sub-Sector],Table3[[#This Row],[Sub-Sector]],Table2[% Away From Current Month High],"&lt;=0.05")/Table3[[#This Row],[Count]]</f>
        <v>1</v>
      </c>
      <c r="P47" s="1">
        <f>COUNTIFS(Table2[Sub-Sector],Table3[[#This Row],[Sub-Sector]],Table2[% Away From 52W High],"&lt;=10")/Table3[[#This Row],[Count]]</f>
        <v>0</v>
      </c>
      <c r="Q47" s="1">
        <f>COUNTIFS(Table2[Sub-Sector],Table3[[#This Row],[Sub-Sector]],Table2[% Away From 52W Low],"&gt;=10")/Table3[[#This Row],[Count]]</f>
        <v>1</v>
      </c>
      <c r="R47" s="1">
        <f>COUNTIFS(Table2[Sub-Sector],Table3[[#This Row],[Sub-Sector]],Table2[% Price above 20 EMA],"&gt;=0")/Table3[[#This Row],[Count]]</f>
        <v>1</v>
      </c>
      <c r="S47" s="1">
        <f>COUNTIFS(Table2[Sub-Sector],Table3[[#This Row],[Sub-Sector]],Table2[% Price above 50 EMA],"&gt;=0")/Table3[[#This Row],[Count]]</f>
        <v>0</v>
      </c>
      <c r="T47" s="1">
        <f>COUNTIFS(Table2[Sub-Sector],Table3[[#This Row],[Sub-Sector]],Table2[% Price above 200 EMA],"&gt;=0")/Table3[[#This Row],[Count]]</f>
        <v>1</v>
      </c>
      <c r="U47" s="1">
        <f>COUNTIFS(Table2[Sub-Sector],Table3[[#This Row],[Sub-Sector]],Table2[Rate of Change - Zone],"Positive")/Table3[[#This Row],[Count]]</f>
        <v>1</v>
      </c>
      <c r="V47" s="1">
        <f>COUNTIFS(Table2[Sub-Sector],Table3[[#This Row],[Sub-Sector]],Table2[Sharpe Ratio],"&gt;=0.10")/Table3[[#This Row],[Count]]</f>
        <v>1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495</v>
      </c>
      <c r="X47">
        <f>_xlfn.RANK.AVG(Table3[[#This Row],[Score]],Table3[Score],1)</f>
        <v>78</v>
      </c>
      <c r="Y4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220.5</v>
      </c>
      <c r="Z47">
        <f>_xlfn.RANK.AVG(Table3[[#This Row],[Score 2 ]],Table3[[Score 2 ]],1)</f>
        <v>47</v>
      </c>
    </row>
    <row r="48" spans="1:26" x14ac:dyDescent="0.3">
      <c r="A48" t="s">
        <v>504</v>
      </c>
      <c r="B48">
        <f>COUNTIFS(Table2[Sub-Sector],Table3[[#This Row],[Sub-Sector]])</f>
        <v>1</v>
      </c>
      <c r="C48" s="1">
        <f>COUNTIFS(Table2[Sub-Sector],Table3[[#This Row],[Sub-Sector]],Table2[Uptrend],"Uptrend")/Table3[[#This Row],[Count]]</f>
        <v>0</v>
      </c>
      <c r="D48" s="1">
        <f>COUNTIFS(Table2[Sub-Sector],Table3[[#This Row],[Sub-Sector]],Table2[1W Return vs Nifty],"&gt;=5")/Table3[[#This Row],[Count]]</f>
        <v>0</v>
      </c>
      <c r="E48" s="1">
        <f>COUNTIFS(Table2[Sub-Sector],Table3[[#This Row],[Sub-Sector]],Table2[1M Return vs Nifty],"&gt;=5")/Table3[[#This Row],[Count]]</f>
        <v>1</v>
      </c>
      <c r="F48" s="1">
        <f>COUNTIFS(Table2[Sub-Sector],Table3[[#This Row],[Sub-Sector]],Table2[6M Return vs Nifty],"&gt;=10")/Table3[[#This Row],[Count]]</f>
        <v>0</v>
      </c>
      <c r="G48" s="1">
        <f>COUNTIFS(Table2[Sub-Sector],Table3[[#This Row],[Sub-Sector]],Table2[1Y Return vs Nifty],"&gt;=10")/Table3[[#This Row],[Count]]</f>
        <v>1</v>
      </c>
      <c r="H48" s="1">
        <f>COUNTIFS(Table2[Sub-Sector],Table3[[#This Row],[Sub-Sector]],Table2[RSI Exponential â€“ 14D],"&gt;=50")/Table3[[#This Row],[Count]]</f>
        <v>1</v>
      </c>
      <c r="I48" s="1">
        <f>COUNTIFS(Table2[Sub-Sector],Table3[[#This Row],[Sub-Sector]],Table2[Relative Volume],"&gt;=1")/Table3[[#This Row],[Count]]</f>
        <v>0</v>
      </c>
      <c r="J48" s="1">
        <f>COUNTIFS(Table2[Sub-Sector],Table3[[#This Row],[Sub-Sector]],Table2[% Away From Day Low],"&gt;=0.05")/Table3[[#This Row],[Count]]</f>
        <v>0</v>
      </c>
      <c r="K48" s="1">
        <f>COUNTIFS(Table2[Sub-Sector],Table3[[#This Row],[Sub-Sector]],Table2[% Away From Day High],"&lt;=0.05")/Table3[[#This Row],[Count]]</f>
        <v>1</v>
      </c>
      <c r="L48" s="1">
        <f>COUNTIFS(Table2[Sub-Sector],Table3[[#This Row],[Sub-Sector]],Table2[% Away From Current Week Low],"&gt;=0.05")/Table3[[#This Row],[Count]]</f>
        <v>1</v>
      </c>
      <c r="M48" s="1">
        <f>COUNTIFS(Table2[Sub-Sector],Table3[[#This Row],[Sub-Sector]],Table2[% Away From Current Week High],"&lt;=0.05")/Table3[[#This Row],[Count]]</f>
        <v>1</v>
      </c>
      <c r="N48" s="1">
        <f>COUNTIFS(Table2[Sub-Sector],Table3[[#This Row],[Sub-Sector]],Table2[% Away From Current Month Low],"&gt;=0.05")/Table3[[#This Row],[Count]]</f>
        <v>1</v>
      </c>
      <c r="O48" s="1">
        <f>COUNTIFS(Table2[Sub-Sector],Table3[[#This Row],[Sub-Sector]],Table2[% Away From Current Month High],"&lt;=0.05")/Table3[[#This Row],[Count]]</f>
        <v>1</v>
      </c>
      <c r="P48" s="1">
        <f>COUNTIFS(Table2[Sub-Sector],Table3[[#This Row],[Sub-Sector]],Table2[% Away From 52W High],"&lt;=10")/Table3[[#This Row],[Count]]</f>
        <v>0</v>
      </c>
      <c r="Q48" s="1">
        <f>COUNTIFS(Table2[Sub-Sector],Table3[[#This Row],[Sub-Sector]],Table2[% Away From 52W Low],"&gt;=10")/Table3[[#This Row],[Count]]</f>
        <v>1</v>
      </c>
      <c r="R48" s="1">
        <f>COUNTIFS(Table2[Sub-Sector],Table3[[#This Row],[Sub-Sector]],Table2[% Price above 20 EMA],"&gt;=0")/Table3[[#This Row],[Count]]</f>
        <v>1</v>
      </c>
      <c r="S48" s="1">
        <f>COUNTIFS(Table2[Sub-Sector],Table3[[#This Row],[Sub-Sector]],Table2[% Price above 50 EMA],"&gt;=0")/Table3[[#This Row],[Count]]</f>
        <v>1</v>
      </c>
      <c r="T48" s="1">
        <f>COUNTIFS(Table2[Sub-Sector],Table3[[#This Row],[Sub-Sector]],Table2[% Price above 200 EMA],"&gt;=0")/Table3[[#This Row],[Count]]</f>
        <v>1</v>
      </c>
      <c r="U48" s="1">
        <f>COUNTIFS(Table2[Sub-Sector],Table3[[#This Row],[Sub-Sector]],Table2[Rate of Change - Zone],"Positive")/Table3[[#This Row],[Count]]</f>
        <v>1</v>
      </c>
      <c r="V48" s="1">
        <f>COUNTIFS(Table2[Sub-Sector],Table3[[#This Row],[Sub-Sector]],Table2[Sharpe Ratio],"&gt;=0.10")/Table3[[#This Row],[Count]]</f>
        <v>0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398</v>
      </c>
      <c r="X48">
        <f>_xlfn.RANK.AVG(Table3[[#This Row],[Score]],Table3[Score],1)</f>
        <v>49</v>
      </c>
      <c r="Y4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220.5</v>
      </c>
      <c r="Z48">
        <f>_xlfn.RANK.AVG(Table3[[#This Row],[Score 2 ]],Table3[[Score 2 ]],1)</f>
        <v>47</v>
      </c>
    </row>
    <row r="49" spans="1:26" x14ac:dyDescent="0.3">
      <c r="A49" t="s">
        <v>1731</v>
      </c>
      <c r="B49">
        <f>COUNTIFS(Table2[Sub-Sector],Table3[[#This Row],[Sub-Sector]])</f>
        <v>1</v>
      </c>
      <c r="C49" s="1">
        <f>COUNTIFS(Table2[Sub-Sector],Table3[[#This Row],[Sub-Sector]],Table2[Uptrend],"Uptrend")/Table3[[#This Row],[Count]]</f>
        <v>1</v>
      </c>
      <c r="D49" s="1">
        <f>COUNTIFS(Table2[Sub-Sector],Table3[[#This Row],[Sub-Sector]],Table2[1W Return vs Nifty],"&gt;=5")/Table3[[#This Row],[Count]]</f>
        <v>0</v>
      </c>
      <c r="E49" s="1">
        <f>COUNTIFS(Table2[Sub-Sector],Table3[[#This Row],[Sub-Sector]],Table2[1M Return vs Nifty],"&gt;=5")/Table3[[#This Row],[Count]]</f>
        <v>1</v>
      </c>
      <c r="F49" s="1">
        <f>COUNTIFS(Table2[Sub-Sector],Table3[[#This Row],[Sub-Sector]],Table2[6M Return vs Nifty],"&gt;=10")/Table3[[#This Row],[Count]]</f>
        <v>0</v>
      </c>
      <c r="G49" s="1">
        <f>COUNTIFS(Table2[Sub-Sector],Table3[[#This Row],[Sub-Sector]],Table2[1Y Return vs Nifty],"&gt;=10")/Table3[[#This Row],[Count]]</f>
        <v>0</v>
      </c>
      <c r="H49" s="1">
        <f>COUNTIFS(Table2[Sub-Sector],Table3[[#This Row],[Sub-Sector]],Table2[RSI Exponential â€“ 14D],"&gt;=50")/Table3[[#This Row],[Count]]</f>
        <v>1</v>
      </c>
      <c r="I49" s="1">
        <f>COUNTIFS(Table2[Sub-Sector],Table3[[#This Row],[Sub-Sector]],Table2[Relative Volume],"&gt;=1")/Table3[[#This Row],[Count]]</f>
        <v>1</v>
      </c>
      <c r="J49" s="1">
        <f>COUNTIFS(Table2[Sub-Sector],Table3[[#This Row],[Sub-Sector]],Table2[% Away From Day Low],"&gt;=0.05")/Table3[[#This Row],[Count]]</f>
        <v>0</v>
      </c>
      <c r="K49" s="1">
        <f>COUNTIFS(Table2[Sub-Sector],Table3[[#This Row],[Sub-Sector]],Table2[% Away From Day High],"&lt;=0.05")/Table3[[#This Row],[Count]]</f>
        <v>1</v>
      </c>
      <c r="L49" s="1">
        <f>COUNTIFS(Table2[Sub-Sector],Table3[[#This Row],[Sub-Sector]],Table2[% Away From Current Week Low],"&gt;=0.05")/Table3[[#This Row],[Count]]</f>
        <v>1</v>
      </c>
      <c r="M49" s="1">
        <f>COUNTIFS(Table2[Sub-Sector],Table3[[#This Row],[Sub-Sector]],Table2[% Away From Current Week High],"&lt;=0.05")/Table3[[#This Row],[Count]]</f>
        <v>1</v>
      </c>
      <c r="N49" s="1">
        <f>COUNTIFS(Table2[Sub-Sector],Table3[[#This Row],[Sub-Sector]],Table2[% Away From Current Month Low],"&gt;=0.05")/Table3[[#This Row],[Count]]</f>
        <v>1</v>
      </c>
      <c r="O49" s="1">
        <f>COUNTIFS(Table2[Sub-Sector],Table3[[#This Row],[Sub-Sector]],Table2[% Away From Current Month High],"&lt;=0.05")/Table3[[#This Row],[Count]]</f>
        <v>1</v>
      </c>
      <c r="P49" s="1">
        <f>COUNTIFS(Table2[Sub-Sector],Table3[[#This Row],[Sub-Sector]],Table2[% Away From 52W High],"&lt;=10")/Table3[[#This Row],[Count]]</f>
        <v>0</v>
      </c>
      <c r="Q49" s="1">
        <f>COUNTIFS(Table2[Sub-Sector],Table3[[#This Row],[Sub-Sector]],Table2[% Away From 52W Low],"&gt;=10")/Table3[[#This Row],[Count]]</f>
        <v>1</v>
      </c>
      <c r="R49" s="1">
        <f>COUNTIFS(Table2[Sub-Sector],Table3[[#This Row],[Sub-Sector]],Table2[% Price above 20 EMA],"&gt;=0")/Table3[[#This Row],[Count]]</f>
        <v>1</v>
      </c>
      <c r="S49" s="1">
        <f>COUNTIFS(Table2[Sub-Sector],Table3[[#This Row],[Sub-Sector]],Table2[% Price above 50 EMA],"&gt;=0")/Table3[[#This Row],[Count]]</f>
        <v>1</v>
      </c>
      <c r="T49" s="1">
        <f>COUNTIFS(Table2[Sub-Sector],Table3[[#This Row],[Sub-Sector]],Table2[% Price above 200 EMA],"&gt;=0")/Table3[[#This Row],[Count]]</f>
        <v>1</v>
      </c>
      <c r="U49" s="1">
        <f>COUNTIFS(Table2[Sub-Sector],Table3[[#This Row],[Sub-Sector]],Table2[Rate of Change - Zone],"Positive")/Table3[[#This Row],[Count]]</f>
        <v>1</v>
      </c>
      <c r="V49" s="1">
        <f>COUNTIFS(Table2[Sub-Sector],Table3[[#This Row],[Sub-Sector]],Table2[Sharpe Ratio],"&gt;=0.10")/Table3[[#This Row],[Count]]</f>
        <v>0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312</v>
      </c>
      <c r="X49">
        <f>_xlfn.RANK.AVG(Table3[[#This Row],[Score]],Table3[Score],1)</f>
        <v>30</v>
      </c>
      <c r="Y4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220.5</v>
      </c>
      <c r="Z49">
        <f>_xlfn.RANK.AVG(Table3[[#This Row],[Score 2 ]],Table3[[Score 2 ]],1)</f>
        <v>47</v>
      </c>
    </row>
    <row r="50" spans="1:26" x14ac:dyDescent="0.3">
      <c r="A50" t="s">
        <v>1155</v>
      </c>
      <c r="B50">
        <f>COUNTIFS(Table2[Sub-Sector],Table3[[#This Row],[Sub-Sector]])</f>
        <v>1</v>
      </c>
      <c r="C50" s="1">
        <f>COUNTIFS(Table2[Sub-Sector],Table3[[#This Row],[Sub-Sector]],Table2[Uptrend],"Uptrend")/Table3[[#This Row],[Count]]</f>
        <v>1</v>
      </c>
      <c r="D50" s="1">
        <f>COUNTIFS(Table2[Sub-Sector],Table3[[#This Row],[Sub-Sector]],Table2[1W Return vs Nifty],"&gt;=5")/Table3[[#This Row],[Count]]</f>
        <v>0</v>
      </c>
      <c r="E50" s="1">
        <f>COUNTIFS(Table2[Sub-Sector],Table3[[#This Row],[Sub-Sector]],Table2[1M Return vs Nifty],"&gt;=5")/Table3[[#This Row],[Count]]</f>
        <v>0</v>
      </c>
      <c r="F50" s="1">
        <f>COUNTIFS(Table2[Sub-Sector],Table3[[#This Row],[Sub-Sector]],Table2[6M Return vs Nifty],"&gt;=10")/Table3[[#This Row],[Count]]</f>
        <v>1</v>
      </c>
      <c r="G50" s="1">
        <f>COUNTIFS(Table2[Sub-Sector],Table3[[#This Row],[Sub-Sector]],Table2[1Y Return vs Nifty],"&gt;=10")/Table3[[#This Row],[Count]]</f>
        <v>1</v>
      </c>
      <c r="H50" s="1">
        <f>COUNTIFS(Table2[Sub-Sector],Table3[[#This Row],[Sub-Sector]],Table2[RSI Exponential â€“ 14D],"&gt;=50")/Table3[[#This Row],[Count]]</f>
        <v>0</v>
      </c>
      <c r="I50" s="1">
        <f>COUNTIFS(Table2[Sub-Sector],Table3[[#This Row],[Sub-Sector]],Table2[Relative Volume],"&gt;=1")/Table3[[#This Row],[Count]]</f>
        <v>0</v>
      </c>
      <c r="J50" s="1">
        <f>COUNTIFS(Table2[Sub-Sector],Table3[[#This Row],[Sub-Sector]],Table2[% Away From Day Low],"&gt;=0.05")/Table3[[#This Row],[Count]]</f>
        <v>0</v>
      </c>
      <c r="K50" s="1">
        <f>COUNTIFS(Table2[Sub-Sector],Table3[[#This Row],[Sub-Sector]],Table2[% Away From Day High],"&lt;=0.05")/Table3[[#This Row],[Count]]</f>
        <v>1</v>
      </c>
      <c r="L50" s="1">
        <f>COUNTIFS(Table2[Sub-Sector],Table3[[#This Row],[Sub-Sector]],Table2[% Away From Current Week Low],"&gt;=0.05")/Table3[[#This Row],[Count]]</f>
        <v>0</v>
      </c>
      <c r="M50" s="1">
        <f>COUNTIFS(Table2[Sub-Sector],Table3[[#This Row],[Sub-Sector]],Table2[% Away From Current Week High],"&lt;=0.05")/Table3[[#This Row],[Count]]</f>
        <v>1</v>
      </c>
      <c r="N50" s="1">
        <f>COUNTIFS(Table2[Sub-Sector],Table3[[#This Row],[Sub-Sector]],Table2[% Away From Current Month Low],"&gt;=0.05")/Table3[[#This Row],[Count]]</f>
        <v>0</v>
      </c>
      <c r="O50" s="1">
        <f>COUNTIFS(Table2[Sub-Sector],Table3[[#This Row],[Sub-Sector]],Table2[% Away From Current Month High],"&lt;=0.05")/Table3[[#This Row],[Count]]</f>
        <v>0</v>
      </c>
      <c r="P50" s="1">
        <f>COUNTIFS(Table2[Sub-Sector],Table3[[#This Row],[Sub-Sector]],Table2[% Away From 52W High],"&lt;=10")/Table3[[#This Row],[Count]]</f>
        <v>0</v>
      </c>
      <c r="Q50" s="1">
        <f>COUNTIFS(Table2[Sub-Sector],Table3[[#This Row],[Sub-Sector]],Table2[% Away From 52W Low],"&gt;=10")/Table3[[#This Row],[Count]]</f>
        <v>1</v>
      </c>
      <c r="R50" s="1">
        <f>COUNTIFS(Table2[Sub-Sector],Table3[[#This Row],[Sub-Sector]],Table2[% Price above 20 EMA],"&gt;=0")/Table3[[#This Row],[Count]]</f>
        <v>0</v>
      </c>
      <c r="S50" s="1">
        <f>COUNTIFS(Table2[Sub-Sector],Table3[[#This Row],[Sub-Sector]],Table2[% Price above 50 EMA],"&gt;=0")/Table3[[#This Row],[Count]]</f>
        <v>1</v>
      </c>
      <c r="T50" s="1">
        <f>COUNTIFS(Table2[Sub-Sector],Table3[[#This Row],[Sub-Sector]],Table2[% Price above 200 EMA],"&gt;=0")/Table3[[#This Row],[Count]]</f>
        <v>1</v>
      </c>
      <c r="U50" s="1">
        <f>COUNTIFS(Table2[Sub-Sector],Table3[[#This Row],[Sub-Sector]],Table2[Rate of Change - Zone],"Positive")/Table3[[#This Row],[Count]]</f>
        <v>0</v>
      </c>
      <c r="V50" s="1">
        <f>COUNTIFS(Table2[Sub-Sector],Table3[[#This Row],[Sub-Sector]],Table2[Sharpe Ratio],"&gt;=0.10")/Table3[[#This Row],[Count]]</f>
        <v>1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410.5</v>
      </c>
      <c r="X50">
        <f>_xlfn.RANK.AVG(Table3[[#This Row],[Score]],Table3[Score],1)</f>
        <v>54</v>
      </c>
      <c r="Y5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222</v>
      </c>
      <c r="Z50">
        <f>_xlfn.RANK.AVG(Table3[[#This Row],[Score 2 ]],Table3[[Score 2 ]],1)</f>
        <v>49.5</v>
      </c>
    </row>
    <row r="51" spans="1:26" x14ac:dyDescent="0.3">
      <c r="A51" t="s">
        <v>994</v>
      </c>
      <c r="B51">
        <f>COUNTIFS(Table2[Sub-Sector],Table3[[#This Row],[Sub-Sector]])</f>
        <v>1</v>
      </c>
      <c r="C51" s="1">
        <f>COUNTIFS(Table2[Sub-Sector],Table3[[#This Row],[Sub-Sector]],Table2[Uptrend],"Uptrend")/Table3[[#This Row],[Count]]</f>
        <v>0</v>
      </c>
      <c r="D51" s="1">
        <f>COUNTIFS(Table2[Sub-Sector],Table3[[#This Row],[Sub-Sector]],Table2[1W Return vs Nifty],"&gt;=5")/Table3[[#This Row],[Count]]</f>
        <v>0</v>
      </c>
      <c r="E51" s="1">
        <f>COUNTIFS(Table2[Sub-Sector],Table3[[#This Row],[Sub-Sector]],Table2[1M Return vs Nifty],"&gt;=5")/Table3[[#This Row],[Count]]</f>
        <v>1</v>
      </c>
      <c r="F51" s="1">
        <f>COUNTIFS(Table2[Sub-Sector],Table3[[#This Row],[Sub-Sector]],Table2[6M Return vs Nifty],"&gt;=10")/Table3[[#This Row],[Count]]</f>
        <v>1</v>
      </c>
      <c r="G51" s="1">
        <f>COUNTIFS(Table2[Sub-Sector],Table3[[#This Row],[Sub-Sector]],Table2[1Y Return vs Nifty],"&gt;=10")/Table3[[#This Row],[Count]]</f>
        <v>1</v>
      </c>
      <c r="H51" s="1">
        <f>COUNTIFS(Table2[Sub-Sector],Table3[[#This Row],[Sub-Sector]],Table2[RSI Exponential â€“ 14D],"&gt;=50")/Table3[[#This Row],[Count]]</f>
        <v>1</v>
      </c>
      <c r="I51" s="1">
        <f>COUNTIFS(Table2[Sub-Sector],Table3[[#This Row],[Sub-Sector]],Table2[Relative Volume],"&gt;=1")/Table3[[#This Row],[Count]]</f>
        <v>0</v>
      </c>
      <c r="J51" s="1">
        <f>COUNTIFS(Table2[Sub-Sector],Table3[[#This Row],[Sub-Sector]],Table2[% Away From Day Low],"&gt;=0.05")/Table3[[#This Row],[Count]]</f>
        <v>0</v>
      </c>
      <c r="K51" s="1">
        <f>COUNTIFS(Table2[Sub-Sector],Table3[[#This Row],[Sub-Sector]],Table2[% Away From Day High],"&lt;=0.05")/Table3[[#This Row],[Count]]</f>
        <v>1</v>
      </c>
      <c r="L51" s="1">
        <f>COUNTIFS(Table2[Sub-Sector],Table3[[#This Row],[Sub-Sector]],Table2[% Away From Current Week Low],"&gt;=0.05")/Table3[[#This Row],[Count]]</f>
        <v>0</v>
      </c>
      <c r="M51" s="1">
        <f>COUNTIFS(Table2[Sub-Sector],Table3[[#This Row],[Sub-Sector]],Table2[% Away From Current Week High],"&lt;=0.05")/Table3[[#This Row],[Count]]</f>
        <v>1</v>
      </c>
      <c r="N51" s="1">
        <f>COUNTIFS(Table2[Sub-Sector],Table3[[#This Row],[Sub-Sector]],Table2[% Away From Current Month Low],"&gt;=0.05")/Table3[[#This Row],[Count]]</f>
        <v>1</v>
      </c>
      <c r="O51" s="1">
        <f>COUNTIFS(Table2[Sub-Sector],Table3[[#This Row],[Sub-Sector]],Table2[% Away From Current Month High],"&lt;=0.05")/Table3[[#This Row],[Count]]</f>
        <v>0</v>
      </c>
      <c r="P51" s="1">
        <f>COUNTIFS(Table2[Sub-Sector],Table3[[#This Row],[Sub-Sector]],Table2[% Away From 52W High],"&lt;=10")/Table3[[#This Row],[Count]]</f>
        <v>0</v>
      </c>
      <c r="Q51" s="1">
        <f>COUNTIFS(Table2[Sub-Sector],Table3[[#This Row],[Sub-Sector]],Table2[% Away From 52W Low],"&gt;=10")/Table3[[#This Row],[Count]]</f>
        <v>1</v>
      </c>
      <c r="R51" s="1">
        <f>COUNTIFS(Table2[Sub-Sector],Table3[[#This Row],[Sub-Sector]],Table2[% Price above 20 EMA],"&gt;=0")/Table3[[#This Row],[Count]]</f>
        <v>0</v>
      </c>
      <c r="S51" s="1">
        <f>COUNTIFS(Table2[Sub-Sector],Table3[[#This Row],[Sub-Sector]],Table2[% Price above 50 EMA],"&gt;=0")/Table3[[#This Row],[Count]]</f>
        <v>0</v>
      </c>
      <c r="T51" s="1">
        <f>COUNTIFS(Table2[Sub-Sector],Table3[[#This Row],[Sub-Sector]],Table2[% Price above 200 EMA],"&gt;=0")/Table3[[#This Row],[Count]]</f>
        <v>1</v>
      </c>
      <c r="U51" s="1">
        <f>COUNTIFS(Table2[Sub-Sector],Table3[[#This Row],[Sub-Sector]],Table2[Rate of Change - Zone],"Positive")/Table3[[#This Row],[Count]]</f>
        <v>0</v>
      </c>
      <c r="V51" s="1">
        <f>COUNTIFS(Table2[Sub-Sector],Table3[[#This Row],[Sub-Sector]],Table2[Sharpe Ratio],"&gt;=0.10")/Table3[[#This Row],[Count]]</f>
        <v>1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399.5</v>
      </c>
      <c r="X51">
        <f>_xlfn.RANK.AVG(Table3[[#This Row],[Score]],Table3[Score],1)</f>
        <v>51.5</v>
      </c>
      <c r="Y5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222</v>
      </c>
      <c r="Z51">
        <f>_xlfn.RANK.AVG(Table3[[#This Row],[Score 2 ]],Table3[[Score 2 ]],1)</f>
        <v>49.5</v>
      </c>
    </row>
    <row r="52" spans="1:26" x14ac:dyDescent="0.3">
      <c r="A52" t="s">
        <v>114</v>
      </c>
      <c r="B52">
        <f>COUNTIFS(Table2[Sub-Sector],Table3[[#This Row],[Sub-Sector]])</f>
        <v>3</v>
      </c>
      <c r="C52" s="1">
        <f>COUNTIFS(Table2[Sub-Sector],Table3[[#This Row],[Sub-Sector]],Table2[Uptrend],"Uptrend")/Table3[[#This Row],[Count]]</f>
        <v>0.33333333333333331</v>
      </c>
      <c r="D52" s="1">
        <f>COUNTIFS(Table2[Sub-Sector],Table3[[#This Row],[Sub-Sector]],Table2[1W Return vs Nifty],"&gt;=5")/Table3[[#This Row],[Count]]</f>
        <v>0</v>
      </c>
      <c r="E52" s="1">
        <f>COUNTIFS(Table2[Sub-Sector],Table3[[#This Row],[Sub-Sector]],Table2[1M Return vs Nifty],"&gt;=5")/Table3[[#This Row],[Count]]</f>
        <v>0</v>
      </c>
      <c r="F52" s="1">
        <f>COUNTIFS(Table2[Sub-Sector],Table3[[#This Row],[Sub-Sector]],Table2[6M Return vs Nifty],"&gt;=10")/Table3[[#This Row],[Count]]</f>
        <v>0.33333333333333331</v>
      </c>
      <c r="G52" s="1">
        <f>COUNTIFS(Table2[Sub-Sector],Table3[[#This Row],[Sub-Sector]],Table2[1Y Return vs Nifty],"&gt;=10")/Table3[[#This Row],[Count]]</f>
        <v>0.66666666666666663</v>
      </c>
      <c r="H52" s="1">
        <f>COUNTIFS(Table2[Sub-Sector],Table3[[#This Row],[Sub-Sector]],Table2[RSI Exponential â€“ 14D],"&gt;=50")/Table3[[#This Row],[Count]]</f>
        <v>0.33333333333333331</v>
      </c>
      <c r="I52" s="1">
        <f>COUNTIFS(Table2[Sub-Sector],Table3[[#This Row],[Sub-Sector]],Table2[Relative Volume],"&gt;=1")/Table3[[#This Row],[Count]]</f>
        <v>0</v>
      </c>
      <c r="J52" s="1">
        <f>COUNTIFS(Table2[Sub-Sector],Table3[[#This Row],[Sub-Sector]],Table2[% Away From Day Low],"&gt;=0.05")/Table3[[#This Row],[Count]]</f>
        <v>0</v>
      </c>
      <c r="K52" s="1">
        <f>COUNTIFS(Table2[Sub-Sector],Table3[[#This Row],[Sub-Sector]],Table2[% Away From Day High],"&lt;=0.05")/Table3[[#This Row],[Count]]</f>
        <v>1</v>
      </c>
      <c r="L52" s="1">
        <f>COUNTIFS(Table2[Sub-Sector],Table3[[#This Row],[Sub-Sector]],Table2[% Away From Current Week Low],"&gt;=0.05")/Table3[[#This Row],[Count]]</f>
        <v>0</v>
      </c>
      <c r="M52" s="1">
        <f>COUNTIFS(Table2[Sub-Sector],Table3[[#This Row],[Sub-Sector]],Table2[% Away From Current Week High],"&lt;=0.05")/Table3[[#This Row],[Count]]</f>
        <v>1</v>
      </c>
      <c r="N52" s="1">
        <f>COUNTIFS(Table2[Sub-Sector],Table3[[#This Row],[Sub-Sector]],Table2[% Away From Current Month Low],"&gt;=0.05")/Table3[[#This Row],[Count]]</f>
        <v>0.66666666666666663</v>
      </c>
      <c r="O52" s="1">
        <f>COUNTIFS(Table2[Sub-Sector],Table3[[#This Row],[Sub-Sector]],Table2[% Away From Current Month High],"&lt;=0.05")/Table3[[#This Row],[Count]]</f>
        <v>0.33333333333333331</v>
      </c>
      <c r="P52" s="1">
        <f>COUNTIFS(Table2[Sub-Sector],Table3[[#This Row],[Sub-Sector]],Table2[% Away From 52W High],"&lt;=10")/Table3[[#This Row],[Count]]</f>
        <v>0</v>
      </c>
      <c r="Q52" s="1">
        <f>COUNTIFS(Table2[Sub-Sector],Table3[[#This Row],[Sub-Sector]],Table2[% Away From 52W Low],"&gt;=10")/Table3[[#This Row],[Count]]</f>
        <v>1</v>
      </c>
      <c r="R52" s="1">
        <f>COUNTIFS(Table2[Sub-Sector],Table3[[#This Row],[Sub-Sector]],Table2[% Price above 20 EMA],"&gt;=0")/Table3[[#This Row],[Count]]</f>
        <v>0.33333333333333331</v>
      </c>
      <c r="S52" s="1">
        <f>COUNTIFS(Table2[Sub-Sector],Table3[[#This Row],[Sub-Sector]],Table2[% Price above 50 EMA],"&gt;=0")/Table3[[#This Row],[Count]]</f>
        <v>0</v>
      </c>
      <c r="T52" s="1">
        <f>COUNTIFS(Table2[Sub-Sector],Table3[[#This Row],[Sub-Sector]],Table2[% Price above 200 EMA],"&gt;=0")/Table3[[#This Row],[Count]]</f>
        <v>1</v>
      </c>
      <c r="U52" s="1">
        <f>COUNTIFS(Table2[Sub-Sector],Table3[[#This Row],[Sub-Sector]],Table2[Rate of Change - Zone],"Positive")/Table3[[#This Row],[Count]]</f>
        <v>0.33333333333333331</v>
      </c>
      <c r="V52" s="1">
        <f>COUNTIFS(Table2[Sub-Sector],Table3[[#This Row],[Sub-Sector]],Table2[Sharpe Ratio],"&gt;=0.10")/Table3[[#This Row],[Count]]</f>
        <v>0.33333333333333331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434</v>
      </c>
      <c r="X52">
        <f>_xlfn.RANK.AVG(Table3[[#This Row],[Score]],Table3[Score],1)</f>
        <v>62</v>
      </c>
      <c r="Y5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222.5</v>
      </c>
      <c r="Z52">
        <f>_xlfn.RANK.AVG(Table3[[#This Row],[Score 2 ]],Table3[[Score 2 ]],1)</f>
        <v>51</v>
      </c>
    </row>
    <row r="53" spans="1:26" x14ac:dyDescent="0.3">
      <c r="A53" t="s">
        <v>208</v>
      </c>
      <c r="B53">
        <f>COUNTIFS(Table2[Sub-Sector],Table3[[#This Row],[Sub-Sector]])</f>
        <v>28</v>
      </c>
      <c r="C53" s="1">
        <f>COUNTIFS(Table2[Sub-Sector],Table3[[#This Row],[Sub-Sector]],Table2[Uptrend],"Uptrend")/Table3[[#This Row],[Count]]</f>
        <v>7.1428571428571425E-2</v>
      </c>
      <c r="D53" s="1">
        <f>COUNTIFS(Table2[Sub-Sector],Table3[[#This Row],[Sub-Sector]],Table2[1W Return vs Nifty],"&gt;=5")/Table3[[#This Row],[Count]]</f>
        <v>7.1428571428571425E-2</v>
      </c>
      <c r="E53" s="1">
        <f>COUNTIFS(Table2[Sub-Sector],Table3[[#This Row],[Sub-Sector]],Table2[1M Return vs Nifty],"&gt;=5")/Table3[[#This Row],[Count]]</f>
        <v>0.25</v>
      </c>
      <c r="F53" s="1">
        <f>COUNTIFS(Table2[Sub-Sector],Table3[[#This Row],[Sub-Sector]],Table2[6M Return vs Nifty],"&gt;=10")/Table3[[#This Row],[Count]]</f>
        <v>0.25</v>
      </c>
      <c r="G53" s="1">
        <f>COUNTIFS(Table2[Sub-Sector],Table3[[#This Row],[Sub-Sector]],Table2[1Y Return vs Nifty],"&gt;=10")/Table3[[#This Row],[Count]]</f>
        <v>0.5357142857142857</v>
      </c>
      <c r="H53" s="1">
        <f>COUNTIFS(Table2[Sub-Sector],Table3[[#This Row],[Sub-Sector]],Table2[RSI Exponential â€“ 14D],"&gt;=50")/Table3[[#This Row],[Count]]</f>
        <v>0.5</v>
      </c>
      <c r="I53" s="1">
        <f>COUNTIFS(Table2[Sub-Sector],Table3[[#This Row],[Sub-Sector]],Table2[Relative Volume],"&gt;=1")/Table3[[#This Row],[Count]]</f>
        <v>0.2857142857142857</v>
      </c>
      <c r="J53" s="1">
        <f>COUNTIFS(Table2[Sub-Sector],Table3[[#This Row],[Sub-Sector]],Table2[% Away From Day Low],"&gt;=0.05")/Table3[[#This Row],[Count]]</f>
        <v>0</v>
      </c>
      <c r="K53" s="1">
        <f>COUNTIFS(Table2[Sub-Sector],Table3[[#This Row],[Sub-Sector]],Table2[% Away From Day High],"&lt;=0.05")/Table3[[#This Row],[Count]]</f>
        <v>0.9642857142857143</v>
      </c>
      <c r="L53" s="1">
        <f>COUNTIFS(Table2[Sub-Sector],Table3[[#This Row],[Sub-Sector]],Table2[% Away From Current Week Low],"&gt;=0.05")/Table3[[#This Row],[Count]]</f>
        <v>0</v>
      </c>
      <c r="M53" s="1">
        <f>COUNTIFS(Table2[Sub-Sector],Table3[[#This Row],[Sub-Sector]],Table2[% Away From Current Week High],"&lt;=0.05")/Table3[[#This Row],[Count]]</f>
        <v>0.8571428571428571</v>
      </c>
      <c r="N53" s="1">
        <f>COUNTIFS(Table2[Sub-Sector],Table3[[#This Row],[Sub-Sector]],Table2[% Away From Current Month Low],"&gt;=0.05")/Table3[[#This Row],[Count]]</f>
        <v>0.5357142857142857</v>
      </c>
      <c r="O53" s="1">
        <f>COUNTIFS(Table2[Sub-Sector],Table3[[#This Row],[Sub-Sector]],Table2[% Away From Current Month High],"&lt;=0.05")/Table3[[#This Row],[Count]]</f>
        <v>0.10714285714285714</v>
      </c>
      <c r="P53" s="1">
        <f>COUNTIFS(Table2[Sub-Sector],Table3[[#This Row],[Sub-Sector]],Table2[% Away From 52W High],"&lt;=10")/Table3[[#This Row],[Count]]</f>
        <v>7.1428571428571425E-2</v>
      </c>
      <c r="Q53" s="1">
        <f>COUNTIFS(Table2[Sub-Sector],Table3[[#This Row],[Sub-Sector]],Table2[% Away From 52W Low],"&gt;=10")/Table3[[#This Row],[Count]]</f>
        <v>0.9285714285714286</v>
      </c>
      <c r="R53" s="1">
        <f>COUNTIFS(Table2[Sub-Sector],Table3[[#This Row],[Sub-Sector]],Table2[% Price above 20 EMA],"&gt;=0")/Table3[[#This Row],[Count]]</f>
        <v>0.35714285714285715</v>
      </c>
      <c r="S53" s="1">
        <f>COUNTIFS(Table2[Sub-Sector],Table3[[#This Row],[Sub-Sector]],Table2[% Price above 50 EMA],"&gt;=0")/Table3[[#This Row],[Count]]</f>
        <v>0.21428571428571427</v>
      </c>
      <c r="T53" s="1">
        <f>COUNTIFS(Table2[Sub-Sector],Table3[[#This Row],[Sub-Sector]],Table2[% Price above 200 EMA],"&gt;=0")/Table3[[#This Row],[Count]]</f>
        <v>0.5357142857142857</v>
      </c>
      <c r="U53" s="1">
        <f>COUNTIFS(Table2[Sub-Sector],Table3[[#This Row],[Sub-Sector]],Table2[Rate of Change - Zone],"Positive")/Table3[[#This Row],[Count]]</f>
        <v>0.14285714285714285</v>
      </c>
      <c r="V53" s="1">
        <f>COUNTIFS(Table2[Sub-Sector],Table3[[#This Row],[Sub-Sector]],Table2[Sharpe Ratio],"&gt;=0.10")/Table3[[#This Row],[Count]]</f>
        <v>0.32142857142857145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369.5</v>
      </c>
      <c r="X53">
        <f>_xlfn.RANK.AVG(Table3[[#This Row],[Score]],Table3[Score],1)</f>
        <v>41</v>
      </c>
      <c r="Y5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226</v>
      </c>
      <c r="Z53">
        <f>_xlfn.RANK.AVG(Table3[[#This Row],[Score 2 ]],Table3[[Score 2 ]],1)</f>
        <v>52</v>
      </c>
    </row>
    <row r="54" spans="1:26" x14ac:dyDescent="0.3">
      <c r="A54" t="s">
        <v>339</v>
      </c>
      <c r="B54">
        <f>COUNTIFS(Table2[Sub-Sector],Table3[[#This Row],[Sub-Sector]])</f>
        <v>3</v>
      </c>
      <c r="C54" s="1">
        <f>COUNTIFS(Table2[Sub-Sector],Table3[[#This Row],[Sub-Sector]],Table2[Uptrend],"Uptrend")/Table3[[#This Row],[Count]]</f>
        <v>0.33333333333333331</v>
      </c>
      <c r="D54" s="1">
        <f>COUNTIFS(Table2[Sub-Sector],Table3[[#This Row],[Sub-Sector]],Table2[1W Return vs Nifty],"&gt;=5")/Table3[[#This Row],[Count]]</f>
        <v>0</v>
      </c>
      <c r="E54" s="1">
        <f>COUNTIFS(Table2[Sub-Sector],Table3[[#This Row],[Sub-Sector]],Table2[1M Return vs Nifty],"&gt;=5")/Table3[[#This Row],[Count]]</f>
        <v>0</v>
      </c>
      <c r="F54" s="1">
        <f>COUNTIFS(Table2[Sub-Sector],Table3[[#This Row],[Sub-Sector]],Table2[6M Return vs Nifty],"&gt;=10")/Table3[[#This Row],[Count]]</f>
        <v>0.33333333333333331</v>
      </c>
      <c r="G54" s="1">
        <f>COUNTIFS(Table2[Sub-Sector],Table3[[#This Row],[Sub-Sector]],Table2[1Y Return vs Nifty],"&gt;=10")/Table3[[#This Row],[Count]]</f>
        <v>0.66666666666666663</v>
      </c>
      <c r="H54" s="1">
        <f>COUNTIFS(Table2[Sub-Sector],Table3[[#This Row],[Sub-Sector]],Table2[RSI Exponential â€“ 14D],"&gt;=50")/Table3[[#This Row],[Count]]</f>
        <v>0.33333333333333331</v>
      </c>
      <c r="I54" s="1">
        <f>COUNTIFS(Table2[Sub-Sector],Table3[[#This Row],[Sub-Sector]],Table2[Relative Volume],"&gt;=1")/Table3[[#This Row],[Count]]</f>
        <v>0.33333333333333331</v>
      </c>
      <c r="J54" s="1">
        <f>COUNTIFS(Table2[Sub-Sector],Table3[[#This Row],[Sub-Sector]],Table2[% Away From Day Low],"&gt;=0.05")/Table3[[#This Row],[Count]]</f>
        <v>0.33333333333333331</v>
      </c>
      <c r="K54" s="1">
        <f>COUNTIFS(Table2[Sub-Sector],Table3[[#This Row],[Sub-Sector]],Table2[% Away From Day High],"&lt;=0.05")/Table3[[#This Row],[Count]]</f>
        <v>0.66666666666666663</v>
      </c>
      <c r="L54" s="1">
        <f>COUNTIFS(Table2[Sub-Sector],Table3[[#This Row],[Sub-Sector]],Table2[% Away From Current Week Low],"&gt;=0.05")/Table3[[#This Row],[Count]]</f>
        <v>0.33333333333333331</v>
      </c>
      <c r="M54" s="1">
        <f>COUNTIFS(Table2[Sub-Sector],Table3[[#This Row],[Sub-Sector]],Table2[% Away From Current Week High],"&lt;=0.05")/Table3[[#This Row],[Count]]</f>
        <v>0.66666666666666663</v>
      </c>
      <c r="N54" s="1">
        <f>COUNTIFS(Table2[Sub-Sector],Table3[[#This Row],[Sub-Sector]],Table2[% Away From Current Month Low],"&gt;=0.05")/Table3[[#This Row],[Count]]</f>
        <v>0.33333333333333331</v>
      </c>
      <c r="O54" s="1">
        <f>COUNTIFS(Table2[Sub-Sector],Table3[[#This Row],[Sub-Sector]],Table2[% Away From Current Month High],"&lt;=0.05")/Table3[[#This Row],[Count]]</f>
        <v>0</v>
      </c>
      <c r="P54" s="1">
        <f>COUNTIFS(Table2[Sub-Sector],Table3[[#This Row],[Sub-Sector]],Table2[% Away From 52W High],"&lt;=10")/Table3[[#This Row],[Count]]</f>
        <v>0</v>
      </c>
      <c r="Q54" s="1">
        <f>COUNTIFS(Table2[Sub-Sector],Table3[[#This Row],[Sub-Sector]],Table2[% Away From 52W Low],"&gt;=10")/Table3[[#This Row],[Count]]</f>
        <v>0.66666666666666663</v>
      </c>
      <c r="R54" s="1">
        <f>COUNTIFS(Table2[Sub-Sector],Table3[[#This Row],[Sub-Sector]],Table2[% Price above 20 EMA],"&gt;=0")/Table3[[#This Row],[Count]]</f>
        <v>0.33333333333333331</v>
      </c>
      <c r="S54" s="1">
        <f>COUNTIFS(Table2[Sub-Sector],Table3[[#This Row],[Sub-Sector]],Table2[% Price above 50 EMA],"&gt;=0")/Table3[[#This Row],[Count]]</f>
        <v>0.33333333333333331</v>
      </c>
      <c r="T54" s="1">
        <f>COUNTIFS(Table2[Sub-Sector],Table3[[#This Row],[Sub-Sector]],Table2[% Price above 200 EMA],"&gt;=0")/Table3[[#This Row],[Count]]</f>
        <v>0.33333333333333331</v>
      </c>
      <c r="U54" s="1">
        <f>COUNTIFS(Table2[Sub-Sector],Table3[[#This Row],[Sub-Sector]],Table2[Rate of Change - Zone],"Positive")/Table3[[#This Row],[Count]]</f>
        <v>0</v>
      </c>
      <c r="V54" s="1">
        <f>COUNTIFS(Table2[Sub-Sector],Table3[[#This Row],[Sub-Sector]],Table2[Sharpe Ratio],"&gt;=0.10")/Table3[[#This Row],[Count]]</f>
        <v>0.66666666666666663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439.5</v>
      </c>
      <c r="X54">
        <f>_xlfn.RANK.AVG(Table3[[#This Row],[Score]],Table3[Score],1)</f>
        <v>63</v>
      </c>
      <c r="Y5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228</v>
      </c>
      <c r="Z54">
        <f>_xlfn.RANK.AVG(Table3[[#This Row],[Score 2 ]],Table3[[Score 2 ]],1)</f>
        <v>53</v>
      </c>
    </row>
    <row r="55" spans="1:26" x14ac:dyDescent="0.3">
      <c r="A55" t="s">
        <v>197</v>
      </c>
      <c r="B55">
        <f>COUNTIFS(Table2[Sub-Sector],Table3[[#This Row],[Sub-Sector]])</f>
        <v>9</v>
      </c>
      <c r="C55" s="1">
        <f>COUNTIFS(Table2[Sub-Sector],Table3[[#This Row],[Sub-Sector]],Table2[Uptrend],"Uptrend")/Table3[[#This Row],[Count]]</f>
        <v>0.1111111111111111</v>
      </c>
      <c r="D55" s="1">
        <f>COUNTIFS(Table2[Sub-Sector],Table3[[#This Row],[Sub-Sector]],Table2[1W Return vs Nifty],"&gt;=5")/Table3[[#This Row],[Count]]</f>
        <v>0.22222222222222221</v>
      </c>
      <c r="E55" s="1">
        <f>COUNTIFS(Table2[Sub-Sector],Table3[[#This Row],[Sub-Sector]],Table2[1M Return vs Nifty],"&gt;=5")/Table3[[#This Row],[Count]]</f>
        <v>0.22222222222222221</v>
      </c>
      <c r="F55" s="1">
        <f>COUNTIFS(Table2[Sub-Sector],Table3[[#This Row],[Sub-Sector]],Table2[6M Return vs Nifty],"&gt;=10")/Table3[[#This Row],[Count]]</f>
        <v>0.22222222222222221</v>
      </c>
      <c r="G55" s="1">
        <f>COUNTIFS(Table2[Sub-Sector],Table3[[#This Row],[Sub-Sector]],Table2[1Y Return vs Nifty],"&gt;=10")/Table3[[#This Row],[Count]]</f>
        <v>0.22222222222222221</v>
      </c>
      <c r="H55" s="1">
        <f>COUNTIFS(Table2[Sub-Sector],Table3[[#This Row],[Sub-Sector]],Table2[RSI Exponential â€“ 14D],"&gt;=50")/Table3[[#This Row],[Count]]</f>
        <v>0.66666666666666663</v>
      </c>
      <c r="I55" s="1">
        <f>COUNTIFS(Table2[Sub-Sector],Table3[[#This Row],[Sub-Sector]],Table2[Relative Volume],"&gt;=1")/Table3[[#This Row],[Count]]</f>
        <v>0.77777777777777779</v>
      </c>
      <c r="J55" s="1">
        <f>COUNTIFS(Table2[Sub-Sector],Table3[[#This Row],[Sub-Sector]],Table2[% Away From Day Low],"&gt;=0.05")/Table3[[#This Row],[Count]]</f>
        <v>0</v>
      </c>
      <c r="K55" s="1">
        <f>COUNTIFS(Table2[Sub-Sector],Table3[[#This Row],[Sub-Sector]],Table2[% Away From Day High],"&lt;=0.05")/Table3[[#This Row],[Count]]</f>
        <v>0.88888888888888884</v>
      </c>
      <c r="L55" s="1">
        <f>COUNTIFS(Table2[Sub-Sector],Table3[[#This Row],[Sub-Sector]],Table2[% Away From Current Week Low],"&gt;=0.05")/Table3[[#This Row],[Count]]</f>
        <v>0.22222222222222221</v>
      </c>
      <c r="M55" s="1">
        <f>COUNTIFS(Table2[Sub-Sector],Table3[[#This Row],[Sub-Sector]],Table2[% Away From Current Week High],"&lt;=0.05")/Table3[[#This Row],[Count]]</f>
        <v>0.77777777777777779</v>
      </c>
      <c r="N55" s="1">
        <f>COUNTIFS(Table2[Sub-Sector],Table3[[#This Row],[Sub-Sector]],Table2[% Away From Current Month Low],"&gt;=0.05")/Table3[[#This Row],[Count]]</f>
        <v>0.77777777777777779</v>
      </c>
      <c r="O55" s="1">
        <f>COUNTIFS(Table2[Sub-Sector],Table3[[#This Row],[Sub-Sector]],Table2[% Away From Current Month High],"&lt;=0.05")/Table3[[#This Row],[Count]]</f>
        <v>0.44444444444444442</v>
      </c>
      <c r="P55" s="1">
        <f>COUNTIFS(Table2[Sub-Sector],Table3[[#This Row],[Sub-Sector]],Table2[% Away From 52W High],"&lt;=10")/Table3[[#This Row],[Count]]</f>
        <v>0.1111111111111111</v>
      </c>
      <c r="Q55" s="1">
        <f>COUNTIFS(Table2[Sub-Sector],Table3[[#This Row],[Sub-Sector]],Table2[% Away From 52W Low],"&gt;=10")/Table3[[#This Row],[Count]]</f>
        <v>0.55555555555555558</v>
      </c>
      <c r="R55" s="1">
        <f>COUNTIFS(Table2[Sub-Sector],Table3[[#This Row],[Sub-Sector]],Table2[% Price above 20 EMA],"&gt;=0")/Table3[[#This Row],[Count]]</f>
        <v>0.55555555555555558</v>
      </c>
      <c r="S55" s="1">
        <f>COUNTIFS(Table2[Sub-Sector],Table3[[#This Row],[Sub-Sector]],Table2[% Price above 50 EMA],"&gt;=0")/Table3[[#This Row],[Count]]</f>
        <v>0.1111111111111111</v>
      </c>
      <c r="T55" s="1">
        <f>COUNTIFS(Table2[Sub-Sector],Table3[[#This Row],[Sub-Sector]],Table2[% Price above 200 EMA],"&gt;=0")/Table3[[#This Row],[Count]]</f>
        <v>0.22222222222222221</v>
      </c>
      <c r="U55" s="1">
        <f>COUNTIFS(Table2[Sub-Sector],Table3[[#This Row],[Sub-Sector]],Table2[Rate of Change - Zone],"Positive")/Table3[[#This Row],[Count]]</f>
        <v>0.1111111111111111</v>
      </c>
      <c r="V55" s="1">
        <f>COUNTIFS(Table2[Sub-Sector],Table3[[#This Row],[Sub-Sector]],Table2[Sharpe Ratio],"&gt;=0.10")/Table3[[#This Row],[Count]]</f>
        <v>0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363.5</v>
      </c>
      <c r="X55">
        <f>_xlfn.RANK.AVG(Table3[[#This Row],[Score]],Table3[Score],1)</f>
        <v>40</v>
      </c>
      <c r="Y5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228.5</v>
      </c>
      <c r="Z55">
        <f>_xlfn.RANK.AVG(Table3[[#This Row],[Score 2 ]],Table3[[Score 2 ]],1)</f>
        <v>54</v>
      </c>
    </row>
    <row r="56" spans="1:26" x14ac:dyDescent="0.3">
      <c r="A56" t="s">
        <v>268</v>
      </c>
      <c r="B56">
        <f>COUNTIFS(Table2[Sub-Sector],Table3[[#This Row],[Sub-Sector]])</f>
        <v>3</v>
      </c>
      <c r="C56" s="1">
        <f>COUNTIFS(Table2[Sub-Sector],Table3[[#This Row],[Sub-Sector]],Table2[Uptrend],"Uptrend")/Table3[[#This Row],[Count]]</f>
        <v>0.33333333333333331</v>
      </c>
      <c r="D56" s="1">
        <f>COUNTIFS(Table2[Sub-Sector],Table3[[#This Row],[Sub-Sector]],Table2[1W Return vs Nifty],"&gt;=5")/Table3[[#This Row],[Count]]</f>
        <v>0</v>
      </c>
      <c r="E56" s="1">
        <f>COUNTIFS(Table2[Sub-Sector],Table3[[#This Row],[Sub-Sector]],Table2[1M Return vs Nifty],"&gt;=5")/Table3[[#This Row],[Count]]</f>
        <v>0.33333333333333331</v>
      </c>
      <c r="F56" s="1">
        <f>COUNTIFS(Table2[Sub-Sector],Table3[[#This Row],[Sub-Sector]],Table2[6M Return vs Nifty],"&gt;=10")/Table3[[#This Row],[Count]]</f>
        <v>0.66666666666666663</v>
      </c>
      <c r="G56" s="1">
        <f>COUNTIFS(Table2[Sub-Sector],Table3[[#This Row],[Sub-Sector]],Table2[1Y Return vs Nifty],"&gt;=10")/Table3[[#This Row],[Count]]</f>
        <v>0.33333333333333331</v>
      </c>
      <c r="H56" s="1">
        <f>COUNTIFS(Table2[Sub-Sector],Table3[[#This Row],[Sub-Sector]],Table2[RSI Exponential â€“ 14D],"&gt;=50")/Table3[[#This Row],[Count]]</f>
        <v>0.66666666666666663</v>
      </c>
      <c r="I56" s="1">
        <f>COUNTIFS(Table2[Sub-Sector],Table3[[#This Row],[Sub-Sector]],Table2[Relative Volume],"&gt;=1")/Table3[[#This Row],[Count]]</f>
        <v>0</v>
      </c>
      <c r="J56" s="1">
        <f>COUNTIFS(Table2[Sub-Sector],Table3[[#This Row],[Sub-Sector]],Table2[% Away From Day Low],"&gt;=0.05")/Table3[[#This Row],[Count]]</f>
        <v>0</v>
      </c>
      <c r="K56" s="1">
        <f>COUNTIFS(Table2[Sub-Sector],Table3[[#This Row],[Sub-Sector]],Table2[% Away From Day High],"&lt;=0.05")/Table3[[#This Row],[Count]]</f>
        <v>1</v>
      </c>
      <c r="L56" s="1">
        <f>COUNTIFS(Table2[Sub-Sector],Table3[[#This Row],[Sub-Sector]],Table2[% Away From Current Week Low],"&gt;=0.05")/Table3[[#This Row],[Count]]</f>
        <v>0</v>
      </c>
      <c r="M56" s="1">
        <f>COUNTIFS(Table2[Sub-Sector],Table3[[#This Row],[Sub-Sector]],Table2[% Away From Current Week High],"&lt;=0.05")/Table3[[#This Row],[Count]]</f>
        <v>1</v>
      </c>
      <c r="N56" s="1">
        <f>COUNTIFS(Table2[Sub-Sector],Table3[[#This Row],[Sub-Sector]],Table2[% Away From Current Month Low],"&gt;=0.05")/Table3[[#This Row],[Count]]</f>
        <v>0.66666666666666663</v>
      </c>
      <c r="O56" s="1">
        <f>COUNTIFS(Table2[Sub-Sector],Table3[[#This Row],[Sub-Sector]],Table2[% Away From Current Month High],"&lt;=0.05")/Table3[[#This Row],[Count]]</f>
        <v>0.33333333333333331</v>
      </c>
      <c r="P56" s="1">
        <f>COUNTIFS(Table2[Sub-Sector],Table3[[#This Row],[Sub-Sector]],Table2[% Away From 52W High],"&lt;=10")/Table3[[#This Row],[Count]]</f>
        <v>0</v>
      </c>
      <c r="Q56" s="1">
        <f>COUNTIFS(Table2[Sub-Sector],Table3[[#This Row],[Sub-Sector]],Table2[% Away From 52W Low],"&gt;=10")/Table3[[#This Row],[Count]]</f>
        <v>0.66666666666666663</v>
      </c>
      <c r="R56" s="1">
        <f>COUNTIFS(Table2[Sub-Sector],Table3[[#This Row],[Sub-Sector]],Table2[% Price above 20 EMA],"&gt;=0")/Table3[[#This Row],[Count]]</f>
        <v>0.33333333333333331</v>
      </c>
      <c r="S56" s="1">
        <f>COUNTIFS(Table2[Sub-Sector],Table3[[#This Row],[Sub-Sector]],Table2[% Price above 50 EMA],"&gt;=0")/Table3[[#This Row],[Count]]</f>
        <v>0.33333333333333331</v>
      </c>
      <c r="T56" s="1">
        <f>COUNTIFS(Table2[Sub-Sector],Table3[[#This Row],[Sub-Sector]],Table2[% Price above 200 EMA],"&gt;=0")/Table3[[#This Row],[Count]]</f>
        <v>0.66666666666666663</v>
      </c>
      <c r="U56" s="1">
        <f>COUNTIFS(Table2[Sub-Sector],Table3[[#This Row],[Sub-Sector]],Table2[Rate of Change - Zone],"Positive")/Table3[[#This Row],[Count]]</f>
        <v>0.33333333333333331</v>
      </c>
      <c r="V56" s="1">
        <f>COUNTIFS(Table2[Sub-Sector],Table3[[#This Row],[Sub-Sector]],Table2[Sharpe Ratio],"&gt;=0.10")/Table3[[#This Row],[Count]]</f>
        <v>0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386</v>
      </c>
      <c r="X56">
        <f>_xlfn.RANK.AVG(Table3[[#This Row],[Score]],Table3[Score],1)</f>
        <v>43.5</v>
      </c>
      <c r="Y5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232</v>
      </c>
      <c r="Z56">
        <f>_xlfn.RANK.AVG(Table3[[#This Row],[Score 2 ]],Table3[[Score 2 ]],1)</f>
        <v>55</v>
      </c>
    </row>
    <row r="57" spans="1:26" x14ac:dyDescent="0.3">
      <c r="A57" t="s">
        <v>120</v>
      </c>
      <c r="B57">
        <f>COUNTIFS(Table2[Sub-Sector],Table3[[#This Row],[Sub-Sector]])</f>
        <v>9</v>
      </c>
      <c r="C57" s="1">
        <f>COUNTIFS(Table2[Sub-Sector],Table3[[#This Row],[Sub-Sector]],Table2[Uptrend],"Uptrend")/Table3[[#This Row],[Count]]</f>
        <v>0</v>
      </c>
      <c r="D57" s="1">
        <f>COUNTIFS(Table2[Sub-Sector],Table3[[#This Row],[Sub-Sector]],Table2[1W Return vs Nifty],"&gt;=5")/Table3[[#This Row],[Count]]</f>
        <v>0</v>
      </c>
      <c r="E57" s="1">
        <f>COUNTIFS(Table2[Sub-Sector],Table3[[#This Row],[Sub-Sector]],Table2[1M Return vs Nifty],"&gt;=5")/Table3[[#This Row],[Count]]</f>
        <v>0.1111111111111111</v>
      </c>
      <c r="F57" s="1">
        <f>COUNTIFS(Table2[Sub-Sector],Table3[[#This Row],[Sub-Sector]],Table2[6M Return vs Nifty],"&gt;=10")/Table3[[#This Row],[Count]]</f>
        <v>0.44444444444444442</v>
      </c>
      <c r="G57" s="1">
        <f>COUNTIFS(Table2[Sub-Sector],Table3[[#This Row],[Sub-Sector]],Table2[1Y Return vs Nifty],"&gt;=10")/Table3[[#This Row],[Count]]</f>
        <v>0.44444444444444442</v>
      </c>
      <c r="H57" s="1">
        <f>COUNTIFS(Table2[Sub-Sector],Table3[[#This Row],[Sub-Sector]],Table2[RSI Exponential â€“ 14D],"&gt;=50")/Table3[[#This Row],[Count]]</f>
        <v>0.44444444444444442</v>
      </c>
      <c r="I57" s="1">
        <f>COUNTIFS(Table2[Sub-Sector],Table3[[#This Row],[Sub-Sector]],Table2[Relative Volume],"&gt;=1")/Table3[[#This Row],[Count]]</f>
        <v>0.22222222222222221</v>
      </c>
      <c r="J57" s="1">
        <f>COUNTIFS(Table2[Sub-Sector],Table3[[#This Row],[Sub-Sector]],Table2[% Away From Day Low],"&gt;=0.05")/Table3[[#This Row],[Count]]</f>
        <v>0</v>
      </c>
      <c r="K57" s="1">
        <f>COUNTIFS(Table2[Sub-Sector],Table3[[#This Row],[Sub-Sector]],Table2[% Away From Day High],"&lt;=0.05")/Table3[[#This Row],[Count]]</f>
        <v>1</v>
      </c>
      <c r="L57" s="1">
        <f>COUNTIFS(Table2[Sub-Sector],Table3[[#This Row],[Sub-Sector]],Table2[% Away From Current Week Low],"&gt;=0.05")/Table3[[#This Row],[Count]]</f>
        <v>0.1111111111111111</v>
      </c>
      <c r="M57" s="1">
        <f>COUNTIFS(Table2[Sub-Sector],Table3[[#This Row],[Sub-Sector]],Table2[% Away From Current Week High],"&lt;=0.05")/Table3[[#This Row],[Count]]</f>
        <v>1</v>
      </c>
      <c r="N57" s="1">
        <f>COUNTIFS(Table2[Sub-Sector],Table3[[#This Row],[Sub-Sector]],Table2[% Away From Current Month Low],"&gt;=0.05")/Table3[[#This Row],[Count]]</f>
        <v>0.55555555555555558</v>
      </c>
      <c r="O57" s="1">
        <f>COUNTIFS(Table2[Sub-Sector],Table3[[#This Row],[Sub-Sector]],Table2[% Away From Current Month High],"&lt;=0.05")/Table3[[#This Row],[Count]]</f>
        <v>0.22222222222222221</v>
      </c>
      <c r="P57" s="1">
        <f>COUNTIFS(Table2[Sub-Sector],Table3[[#This Row],[Sub-Sector]],Table2[% Away From 52W High],"&lt;=10")/Table3[[#This Row],[Count]]</f>
        <v>0.1111111111111111</v>
      </c>
      <c r="Q57" s="1">
        <f>COUNTIFS(Table2[Sub-Sector],Table3[[#This Row],[Sub-Sector]],Table2[% Away From 52W Low],"&gt;=10")/Table3[[#This Row],[Count]]</f>
        <v>0.66666666666666663</v>
      </c>
      <c r="R57" s="1">
        <f>COUNTIFS(Table2[Sub-Sector],Table3[[#This Row],[Sub-Sector]],Table2[% Price above 20 EMA],"&gt;=0")/Table3[[#This Row],[Count]]</f>
        <v>0.22222222222222221</v>
      </c>
      <c r="S57" s="1">
        <f>COUNTIFS(Table2[Sub-Sector],Table3[[#This Row],[Sub-Sector]],Table2[% Price above 50 EMA],"&gt;=0")/Table3[[#This Row],[Count]]</f>
        <v>0.22222222222222221</v>
      </c>
      <c r="T57" s="1">
        <f>COUNTIFS(Table2[Sub-Sector],Table3[[#This Row],[Sub-Sector]],Table2[% Price above 200 EMA],"&gt;=0")/Table3[[#This Row],[Count]]</f>
        <v>0.44444444444444442</v>
      </c>
      <c r="U57" s="1">
        <f>COUNTIFS(Table2[Sub-Sector],Table3[[#This Row],[Sub-Sector]],Table2[Rate of Change - Zone],"Positive")/Table3[[#This Row],[Count]]</f>
        <v>0.1111111111111111</v>
      </c>
      <c r="V57" s="1">
        <f>COUNTIFS(Table2[Sub-Sector],Table3[[#This Row],[Sub-Sector]],Table2[Sharpe Ratio],"&gt;=0.10")/Table3[[#This Row],[Count]]</f>
        <v>0.22222222222222221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483</v>
      </c>
      <c r="X57">
        <f>_xlfn.RANK.AVG(Table3[[#This Row],[Score]],Table3[Score],1)</f>
        <v>74.5</v>
      </c>
      <c r="Y5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236.5</v>
      </c>
      <c r="Z57">
        <f>_xlfn.RANK.AVG(Table3[[#This Row],[Score 2 ]],Table3[[Score 2 ]],1)</f>
        <v>56</v>
      </c>
    </row>
    <row r="58" spans="1:26" x14ac:dyDescent="0.3">
      <c r="A58" t="s">
        <v>99</v>
      </c>
      <c r="B58">
        <f>COUNTIFS(Table2[Sub-Sector],Table3[[#This Row],[Sub-Sector]])</f>
        <v>3</v>
      </c>
      <c r="C58" s="1">
        <f>COUNTIFS(Table2[Sub-Sector],Table3[[#This Row],[Sub-Sector]],Table2[Uptrend],"Uptrend")/Table3[[#This Row],[Count]]</f>
        <v>0</v>
      </c>
      <c r="D58" s="1">
        <f>COUNTIFS(Table2[Sub-Sector],Table3[[#This Row],[Sub-Sector]],Table2[1W Return vs Nifty],"&gt;=5")/Table3[[#This Row],[Count]]</f>
        <v>0</v>
      </c>
      <c r="E58" s="1">
        <f>COUNTIFS(Table2[Sub-Sector],Table3[[#This Row],[Sub-Sector]],Table2[1M Return vs Nifty],"&gt;=5")/Table3[[#This Row],[Count]]</f>
        <v>0</v>
      </c>
      <c r="F58" s="1">
        <f>COUNTIFS(Table2[Sub-Sector],Table3[[#This Row],[Sub-Sector]],Table2[6M Return vs Nifty],"&gt;=10")/Table3[[#This Row],[Count]]</f>
        <v>0</v>
      </c>
      <c r="G58" s="1">
        <f>COUNTIFS(Table2[Sub-Sector],Table3[[#This Row],[Sub-Sector]],Table2[1Y Return vs Nifty],"&gt;=10")/Table3[[#This Row],[Count]]</f>
        <v>0.66666666666666663</v>
      </c>
      <c r="H58" s="1">
        <f>COUNTIFS(Table2[Sub-Sector],Table3[[#This Row],[Sub-Sector]],Table2[RSI Exponential â€“ 14D],"&gt;=50")/Table3[[#This Row],[Count]]</f>
        <v>0.66666666666666663</v>
      </c>
      <c r="I58" s="1">
        <f>COUNTIFS(Table2[Sub-Sector],Table3[[#This Row],[Sub-Sector]],Table2[Relative Volume],"&gt;=1")/Table3[[#This Row],[Count]]</f>
        <v>1</v>
      </c>
      <c r="J58" s="1">
        <f>COUNTIFS(Table2[Sub-Sector],Table3[[#This Row],[Sub-Sector]],Table2[% Away From Day Low],"&gt;=0.05")/Table3[[#This Row],[Count]]</f>
        <v>0</v>
      </c>
      <c r="K58" s="1">
        <f>COUNTIFS(Table2[Sub-Sector],Table3[[#This Row],[Sub-Sector]],Table2[% Away From Day High],"&lt;=0.05")/Table3[[#This Row],[Count]]</f>
        <v>0.66666666666666663</v>
      </c>
      <c r="L58" s="1">
        <f>COUNTIFS(Table2[Sub-Sector],Table3[[#This Row],[Sub-Sector]],Table2[% Away From Current Week Low],"&gt;=0.05")/Table3[[#This Row],[Count]]</f>
        <v>0</v>
      </c>
      <c r="M58" s="1">
        <f>COUNTIFS(Table2[Sub-Sector],Table3[[#This Row],[Sub-Sector]],Table2[% Away From Current Week High],"&lt;=0.05")/Table3[[#This Row],[Count]]</f>
        <v>0.66666666666666663</v>
      </c>
      <c r="N58" s="1">
        <f>COUNTIFS(Table2[Sub-Sector],Table3[[#This Row],[Sub-Sector]],Table2[% Away From Current Month Low],"&gt;=0.05")/Table3[[#This Row],[Count]]</f>
        <v>1</v>
      </c>
      <c r="O58" s="1">
        <f>COUNTIFS(Table2[Sub-Sector],Table3[[#This Row],[Sub-Sector]],Table2[% Away From Current Month High],"&lt;=0.05")/Table3[[#This Row],[Count]]</f>
        <v>0.33333333333333331</v>
      </c>
      <c r="P58" s="1">
        <f>COUNTIFS(Table2[Sub-Sector],Table3[[#This Row],[Sub-Sector]],Table2[% Away From 52W High],"&lt;=10")/Table3[[#This Row],[Count]]</f>
        <v>0</v>
      </c>
      <c r="Q58" s="1">
        <f>COUNTIFS(Table2[Sub-Sector],Table3[[#This Row],[Sub-Sector]],Table2[% Away From 52W Low],"&gt;=10")/Table3[[#This Row],[Count]]</f>
        <v>0.66666666666666663</v>
      </c>
      <c r="R58" s="1">
        <f>COUNTIFS(Table2[Sub-Sector],Table3[[#This Row],[Sub-Sector]],Table2[% Price above 20 EMA],"&gt;=0")/Table3[[#This Row],[Count]]</f>
        <v>0.66666666666666663</v>
      </c>
      <c r="S58" s="1">
        <f>COUNTIFS(Table2[Sub-Sector],Table3[[#This Row],[Sub-Sector]],Table2[% Price above 50 EMA],"&gt;=0")/Table3[[#This Row],[Count]]</f>
        <v>0</v>
      </c>
      <c r="T58" s="1">
        <f>COUNTIFS(Table2[Sub-Sector],Table3[[#This Row],[Sub-Sector]],Table2[% Price above 200 EMA],"&gt;=0")/Table3[[#This Row],[Count]]</f>
        <v>0</v>
      </c>
      <c r="U58" s="1">
        <f>COUNTIFS(Table2[Sub-Sector],Table3[[#This Row],[Sub-Sector]],Table2[Rate of Change - Zone],"Positive")/Table3[[#This Row],[Count]]</f>
        <v>0</v>
      </c>
      <c r="V58" s="1">
        <f>COUNTIFS(Table2[Sub-Sector],Table3[[#This Row],[Sub-Sector]],Table2[Sharpe Ratio],"&gt;=0.10")/Table3[[#This Row],[Count]]</f>
        <v>0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513</v>
      </c>
      <c r="X58">
        <f>_xlfn.RANK.AVG(Table3[[#This Row],[Score]],Table3[Score],1)</f>
        <v>81</v>
      </c>
      <c r="Y5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238.5</v>
      </c>
      <c r="Z58">
        <f>_xlfn.RANK.AVG(Table3[[#This Row],[Score 2 ]],Table3[[Score 2 ]],1)</f>
        <v>57</v>
      </c>
    </row>
    <row r="59" spans="1:26" x14ac:dyDescent="0.3">
      <c r="A59" t="s">
        <v>373</v>
      </c>
      <c r="B59">
        <f>COUNTIFS(Table2[Sub-Sector],Table3[[#This Row],[Sub-Sector]])</f>
        <v>5</v>
      </c>
      <c r="C59" s="1">
        <f>COUNTIFS(Table2[Sub-Sector],Table3[[#This Row],[Sub-Sector]],Table2[Uptrend],"Uptrend")/Table3[[#This Row],[Count]]</f>
        <v>0.2</v>
      </c>
      <c r="D59" s="1">
        <f>COUNTIFS(Table2[Sub-Sector],Table3[[#This Row],[Sub-Sector]],Table2[1W Return vs Nifty],"&gt;=5")/Table3[[#This Row],[Count]]</f>
        <v>0</v>
      </c>
      <c r="E59" s="1">
        <f>COUNTIFS(Table2[Sub-Sector],Table3[[#This Row],[Sub-Sector]],Table2[1M Return vs Nifty],"&gt;=5")/Table3[[#This Row],[Count]]</f>
        <v>0.4</v>
      </c>
      <c r="F59" s="1">
        <f>COUNTIFS(Table2[Sub-Sector],Table3[[#This Row],[Sub-Sector]],Table2[6M Return vs Nifty],"&gt;=10")/Table3[[#This Row],[Count]]</f>
        <v>0.4</v>
      </c>
      <c r="G59" s="1">
        <f>COUNTIFS(Table2[Sub-Sector],Table3[[#This Row],[Sub-Sector]],Table2[1Y Return vs Nifty],"&gt;=10")/Table3[[#This Row],[Count]]</f>
        <v>0.4</v>
      </c>
      <c r="H59" s="1">
        <f>COUNTIFS(Table2[Sub-Sector],Table3[[#This Row],[Sub-Sector]],Table2[RSI Exponential â€“ 14D],"&gt;=50")/Table3[[#This Row],[Count]]</f>
        <v>0.2</v>
      </c>
      <c r="I59" s="1">
        <f>COUNTIFS(Table2[Sub-Sector],Table3[[#This Row],[Sub-Sector]],Table2[Relative Volume],"&gt;=1")/Table3[[#This Row],[Count]]</f>
        <v>0.2</v>
      </c>
      <c r="J59" s="1">
        <f>COUNTIFS(Table2[Sub-Sector],Table3[[#This Row],[Sub-Sector]],Table2[% Away From Day Low],"&gt;=0.05")/Table3[[#This Row],[Count]]</f>
        <v>0</v>
      </c>
      <c r="K59" s="1">
        <f>COUNTIFS(Table2[Sub-Sector],Table3[[#This Row],[Sub-Sector]],Table2[% Away From Day High],"&lt;=0.05")/Table3[[#This Row],[Count]]</f>
        <v>1</v>
      </c>
      <c r="L59" s="1">
        <f>COUNTIFS(Table2[Sub-Sector],Table3[[#This Row],[Sub-Sector]],Table2[% Away From Current Week Low],"&gt;=0.05")/Table3[[#This Row],[Count]]</f>
        <v>0</v>
      </c>
      <c r="M59" s="1">
        <f>COUNTIFS(Table2[Sub-Sector],Table3[[#This Row],[Sub-Sector]],Table2[% Away From Current Week High],"&lt;=0.05")/Table3[[#This Row],[Count]]</f>
        <v>1</v>
      </c>
      <c r="N59" s="1">
        <f>COUNTIFS(Table2[Sub-Sector],Table3[[#This Row],[Sub-Sector]],Table2[% Away From Current Month Low],"&gt;=0.05")/Table3[[#This Row],[Count]]</f>
        <v>0.4</v>
      </c>
      <c r="O59" s="1">
        <f>COUNTIFS(Table2[Sub-Sector],Table3[[#This Row],[Sub-Sector]],Table2[% Away From Current Month High],"&lt;=0.05")/Table3[[#This Row],[Count]]</f>
        <v>0.2</v>
      </c>
      <c r="P59" s="1">
        <f>COUNTIFS(Table2[Sub-Sector],Table3[[#This Row],[Sub-Sector]],Table2[% Away From 52W High],"&lt;=10")/Table3[[#This Row],[Count]]</f>
        <v>0</v>
      </c>
      <c r="Q59" s="1">
        <f>COUNTIFS(Table2[Sub-Sector],Table3[[#This Row],[Sub-Sector]],Table2[% Away From 52W Low],"&gt;=10")/Table3[[#This Row],[Count]]</f>
        <v>1</v>
      </c>
      <c r="R59" s="1">
        <f>COUNTIFS(Table2[Sub-Sector],Table3[[#This Row],[Sub-Sector]],Table2[% Price above 20 EMA],"&gt;=0")/Table3[[#This Row],[Count]]</f>
        <v>0.2</v>
      </c>
      <c r="S59" s="1">
        <f>COUNTIFS(Table2[Sub-Sector],Table3[[#This Row],[Sub-Sector]],Table2[% Price above 50 EMA],"&gt;=0")/Table3[[#This Row],[Count]]</f>
        <v>0.2</v>
      </c>
      <c r="T59" s="1">
        <f>COUNTIFS(Table2[Sub-Sector],Table3[[#This Row],[Sub-Sector]],Table2[% Price above 200 EMA],"&gt;=0")/Table3[[#This Row],[Count]]</f>
        <v>0.6</v>
      </c>
      <c r="U59" s="1">
        <f>COUNTIFS(Table2[Sub-Sector],Table3[[#This Row],[Sub-Sector]],Table2[Rate of Change - Zone],"Positive")/Table3[[#This Row],[Count]]</f>
        <v>0.2</v>
      </c>
      <c r="V59" s="1">
        <f>COUNTIFS(Table2[Sub-Sector],Table3[[#This Row],[Sub-Sector]],Table2[Sharpe Ratio],"&gt;=0.10")/Table3[[#This Row],[Count]]</f>
        <v>0.2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400.5</v>
      </c>
      <c r="X59">
        <f>_xlfn.RANK.AVG(Table3[[#This Row],[Score]],Table3[Score],1)</f>
        <v>53</v>
      </c>
      <c r="Y5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240</v>
      </c>
      <c r="Z59">
        <f>_xlfn.RANK.AVG(Table3[[#This Row],[Score 2 ]],Table3[[Score 2 ]],1)</f>
        <v>58</v>
      </c>
    </row>
    <row r="60" spans="1:26" x14ac:dyDescent="0.3">
      <c r="A60" t="s">
        <v>455</v>
      </c>
      <c r="B60">
        <f>COUNTIFS(Table2[Sub-Sector],Table3[[#This Row],[Sub-Sector]])</f>
        <v>4</v>
      </c>
      <c r="C60" s="1">
        <f>COUNTIFS(Table2[Sub-Sector],Table3[[#This Row],[Sub-Sector]],Table2[Uptrend],"Uptrend")/Table3[[#This Row],[Count]]</f>
        <v>0.25</v>
      </c>
      <c r="D60" s="1">
        <f>COUNTIFS(Table2[Sub-Sector],Table3[[#This Row],[Sub-Sector]],Table2[1W Return vs Nifty],"&gt;=5")/Table3[[#This Row],[Count]]</f>
        <v>0</v>
      </c>
      <c r="E60" s="1">
        <f>COUNTIFS(Table2[Sub-Sector],Table3[[#This Row],[Sub-Sector]],Table2[1M Return vs Nifty],"&gt;=5")/Table3[[#This Row],[Count]]</f>
        <v>0.25</v>
      </c>
      <c r="F60" s="1">
        <f>COUNTIFS(Table2[Sub-Sector],Table3[[#This Row],[Sub-Sector]],Table2[6M Return vs Nifty],"&gt;=10")/Table3[[#This Row],[Count]]</f>
        <v>0</v>
      </c>
      <c r="G60" s="1">
        <f>COUNTIFS(Table2[Sub-Sector],Table3[[#This Row],[Sub-Sector]],Table2[1Y Return vs Nifty],"&gt;=10")/Table3[[#This Row],[Count]]</f>
        <v>0.75</v>
      </c>
      <c r="H60" s="1">
        <f>COUNTIFS(Table2[Sub-Sector],Table3[[#This Row],[Sub-Sector]],Table2[RSI Exponential â€“ 14D],"&gt;=50")/Table3[[#This Row],[Count]]</f>
        <v>0.75</v>
      </c>
      <c r="I60" s="1">
        <f>COUNTIFS(Table2[Sub-Sector],Table3[[#This Row],[Sub-Sector]],Table2[Relative Volume],"&gt;=1")/Table3[[#This Row],[Count]]</f>
        <v>0.25</v>
      </c>
      <c r="J60" s="1">
        <f>COUNTIFS(Table2[Sub-Sector],Table3[[#This Row],[Sub-Sector]],Table2[% Away From Day Low],"&gt;=0.05")/Table3[[#This Row],[Count]]</f>
        <v>0</v>
      </c>
      <c r="K60" s="1">
        <f>COUNTIFS(Table2[Sub-Sector],Table3[[#This Row],[Sub-Sector]],Table2[% Away From Day High],"&lt;=0.05")/Table3[[#This Row],[Count]]</f>
        <v>1</v>
      </c>
      <c r="L60" s="1">
        <f>COUNTIFS(Table2[Sub-Sector],Table3[[#This Row],[Sub-Sector]],Table2[% Away From Current Week Low],"&gt;=0.05")/Table3[[#This Row],[Count]]</f>
        <v>0.25</v>
      </c>
      <c r="M60" s="1">
        <f>COUNTIFS(Table2[Sub-Sector],Table3[[#This Row],[Sub-Sector]],Table2[% Away From Current Week High],"&lt;=0.05")/Table3[[#This Row],[Count]]</f>
        <v>1</v>
      </c>
      <c r="N60" s="1">
        <f>COUNTIFS(Table2[Sub-Sector],Table3[[#This Row],[Sub-Sector]],Table2[% Away From Current Month Low],"&gt;=0.05")/Table3[[#This Row],[Count]]</f>
        <v>1</v>
      </c>
      <c r="O60" s="1">
        <f>COUNTIFS(Table2[Sub-Sector],Table3[[#This Row],[Sub-Sector]],Table2[% Away From Current Month High],"&lt;=0.05")/Table3[[#This Row],[Count]]</f>
        <v>0.25</v>
      </c>
      <c r="P60" s="1">
        <f>COUNTIFS(Table2[Sub-Sector],Table3[[#This Row],[Sub-Sector]],Table2[% Away From 52W High],"&lt;=10")/Table3[[#This Row],[Count]]</f>
        <v>0</v>
      </c>
      <c r="Q60" s="1">
        <f>COUNTIFS(Table2[Sub-Sector],Table3[[#This Row],[Sub-Sector]],Table2[% Away From 52W Low],"&gt;=10")/Table3[[#This Row],[Count]]</f>
        <v>1</v>
      </c>
      <c r="R60" s="1">
        <f>COUNTIFS(Table2[Sub-Sector],Table3[[#This Row],[Sub-Sector]],Table2[% Price above 20 EMA],"&gt;=0")/Table3[[#This Row],[Count]]</f>
        <v>0.5</v>
      </c>
      <c r="S60" s="1">
        <f>COUNTIFS(Table2[Sub-Sector],Table3[[#This Row],[Sub-Sector]],Table2[% Price above 50 EMA],"&gt;=0")/Table3[[#This Row],[Count]]</f>
        <v>0.25</v>
      </c>
      <c r="T60" s="1">
        <f>COUNTIFS(Table2[Sub-Sector],Table3[[#This Row],[Sub-Sector]],Table2[% Price above 200 EMA],"&gt;=0")/Table3[[#This Row],[Count]]</f>
        <v>0.5</v>
      </c>
      <c r="U60" s="1">
        <f>COUNTIFS(Table2[Sub-Sector],Table3[[#This Row],[Sub-Sector]],Table2[Rate of Change - Zone],"Positive")/Table3[[#This Row],[Count]]</f>
        <v>0.25</v>
      </c>
      <c r="V60" s="1">
        <f>COUNTIFS(Table2[Sub-Sector],Table3[[#This Row],[Sub-Sector]],Table2[Sharpe Ratio],"&gt;=0.10")/Table3[[#This Row],[Count]]</f>
        <v>0.5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412.5</v>
      </c>
      <c r="X60">
        <f>_xlfn.RANK.AVG(Table3[[#This Row],[Score]],Table3[Score],1)</f>
        <v>55</v>
      </c>
      <c r="Y6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241</v>
      </c>
      <c r="Z60">
        <f>_xlfn.RANK.AVG(Table3[[#This Row],[Score 2 ]],Table3[[Score 2 ]],1)</f>
        <v>59</v>
      </c>
    </row>
    <row r="61" spans="1:26" x14ac:dyDescent="0.3">
      <c r="A61" t="s">
        <v>183</v>
      </c>
      <c r="B61">
        <f>COUNTIFS(Table2[Sub-Sector],Table3[[#This Row],[Sub-Sector]])</f>
        <v>2</v>
      </c>
      <c r="C61" s="1">
        <f>COUNTIFS(Table2[Sub-Sector],Table3[[#This Row],[Sub-Sector]],Table2[Uptrend],"Uptrend")/Table3[[#This Row],[Count]]</f>
        <v>0.5</v>
      </c>
      <c r="D61" s="1">
        <f>COUNTIFS(Table2[Sub-Sector],Table3[[#This Row],[Sub-Sector]],Table2[1W Return vs Nifty],"&gt;=5")/Table3[[#This Row],[Count]]</f>
        <v>0.5</v>
      </c>
      <c r="E61" s="1">
        <f>COUNTIFS(Table2[Sub-Sector],Table3[[#This Row],[Sub-Sector]],Table2[1M Return vs Nifty],"&gt;=5")/Table3[[#This Row],[Count]]</f>
        <v>1</v>
      </c>
      <c r="F61" s="1">
        <f>COUNTIFS(Table2[Sub-Sector],Table3[[#This Row],[Sub-Sector]],Table2[6M Return vs Nifty],"&gt;=10")/Table3[[#This Row],[Count]]</f>
        <v>0</v>
      </c>
      <c r="G61" s="1">
        <f>COUNTIFS(Table2[Sub-Sector],Table3[[#This Row],[Sub-Sector]],Table2[1Y Return vs Nifty],"&gt;=10")/Table3[[#This Row],[Count]]</f>
        <v>0</v>
      </c>
      <c r="H61" s="1">
        <f>COUNTIFS(Table2[Sub-Sector],Table3[[#This Row],[Sub-Sector]],Table2[RSI Exponential â€“ 14D],"&gt;=50")/Table3[[#This Row],[Count]]</f>
        <v>1</v>
      </c>
      <c r="I61" s="1">
        <f>COUNTIFS(Table2[Sub-Sector],Table3[[#This Row],[Sub-Sector]],Table2[Relative Volume],"&gt;=1")/Table3[[#This Row],[Count]]</f>
        <v>0.5</v>
      </c>
      <c r="J61" s="1">
        <f>COUNTIFS(Table2[Sub-Sector],Table3[[#This Row],[Sub-Sector]],Table2[% Away From Day Low],"&gt;=0.05")/Table3[[#This Row],[Count]]</f>
        <v>0</v>
      </c>
      <c r="K61" s="1">
        <f>COUNTIFS(Table2[Sub-Sector],Table3[[#This Row],[Sub-Sector]],Table2[% Away From Day High],"&lt;=0.05")/Table3[[#This Row],[Count]]</f>
        <v>1</v>
      </c>
      <c r="L61" s="1">
        <f>COUNTIFS(Table2[Sub-Sector],Table3[[#This Row],[Sub-Sector]],Table2[% Away From Current Week Low],"&gt;=0.05")/Table3[[#This Row],[Count]]</f>
        <v>0</v>
      </c>
      <c r="M61" s="1">
        <f>COUNTIFS(Table2[Sub-Sector],Table3[[#This Row],[Sub-Sector]],Table2[% Away From Current Week High],"&lt;=0.05")/Table3[[#This Row],[Count]]</f>
        <v>1</v>
      </c>
      <c r="N61" s="1">
        <f>COUNTIFS(Table2[Sub-Sector],Table3[[#This Row],[Sub-Sector]],Table2[% Away From Current Month Low],"&gt;=0.05")/Table3[[#This Row],[Count]]</f>
        <v>1</v>
      </c>
      <c r="O61" s="1">
        <f>COUNTIFS(Table2[Sub-Sector],Table3[[#This Row],[Sub-Sector]],Table2[% Away From Current Month High],"&lt;=0.05")/Table3[[#This Row],[Count]]</f>
        <v>1</v>
      </c>
      <c r="P61" s="1">
        <f>COUNTIFS(Table2[Sub-Sector],Table3[[#This Row],[Sub-Sector]],Table2[% Away From 52W High],"&lt;=10")/Table3[[#This Row],[Count]]</f>
        <v>0.5</v>
      </c>
      <c r="Q61" s="1">
        <f>COUNTIFS(Table2[Sub-Sector],Table3[[#This Row],[Sub-Sector]],Table2[% Away From 52W Low],"&gt;=10")/Table3[[#This Row],[Count]]</f>
        <v>1</v>
      </c>
      <c r="R61" s="1">
        <f>COUNTIFS(Table2[Sub-Sector],Table3[[#This Row],[Sub-Sector]],Table2[% Price above 20 EMA],"&gt;=0")/Table3[[#This Row],[Count]]</f>
        <v>1</v>
      </c>
      <c r="S61" s="1">
        <f>COUNTIFS(Table2[Sub-Sector],Table3[[#This Row],[Sub-Sector]],Table2[% Price above 50 EMA],"&gt;=0")/Table3[[#This Row],[Count]]</f>
        <v>1</v>
      </c>
      <c r="T61" s="1">
        <f>COUNTIFS(Table2[Sub-Sector],Table3[[#This Row],[Sub-Sector]],Table2[% Price above 200 EMA],"&gt;=0")/Table3[[#This Row],[Count]]</f>
        <v>1</v>
      </c>
      <c r="U61" s="1">
        <f>COUNTIFS(Table2[Sub-Sector],Table3[[#This Row],[Sub-Sector]],Table2[Rate of Change - Zone],"Positive")/Table3[[#This Row],[Count]]</f>
        <v>1</v>
      </c>
      <c r="V61" s="1">
        <f>COUNTIFS(Table2[Sub-Sector],Table3[[#This Row],[Sub-Sector]],Table2[Sharpe Ratio],"&gt;=0.10")/Table3[[#This Row],[Count]]</f>
        <v>0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274.5</v>
      </c>
      <c r="X61">
        <f>_xlfn.RANK.AVG(Table3[[#This Row],[Score]],Table3[Score],1)</f>
        <v>18</v>
      </c>
      <c r="Y6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241.5</v>
      </c>
      <c r="Z61">
        <f>_xlfn.RANK.AVG(Table3[[#This Row],[Score 2 ]],Table3[[Score 2 ]],1)</f>
        <v>60</v>
      </c>
    </row>
    <row r="62" spans="1:26" x14ac:dyDescent="0.3">
      <c r="A62" t="s">
        <v>565</v>
      </c>
      <c r="B62">
        <f>COUNTIFS(Table2[Sub-Sector],Table3[[#This Row],[Sub-Sector]])</f>
        <v>14</v>
      </c>
      <c r="C62" s="1">
        <f>COUNTIFS(Table2[Sub-Sector],Table3[[#This Row],[Sub-Sector]],Table2[Uptrend],"Uptrend")/Table3[[#This Row],[Count]]</f>
        <v>0.2857142857142857</v>
      </c>
      <c r="D62" s="1">
        <f>COUNTIFS(Table2[Sub-Sector],Table3[[#This Row],[Sub-Sector]],Table2[1W Return vs Nifty],"&gt;=5")/Table3[[#This Row],[Count]]</f>
        <v>0.14285714285714285</v>
      </c>
      <c r="E62" s="1">
        <f>COUNTIFS(Table2[Sub-Sector],Table3[[#This Row],[Sub-Sector]],Table2[1M Return vs Nifty],"&gt;=5")/Table3[[#This Row],[Count]]</f>
        <v>0.35714285714285715</v>
      </c>
      <c r="F62" s="1">
        <f>COUNTIFS(Table2[Sub-Sector],Table3[[#This Row],[Sub-Sector]],Table2[6M Return vs Nifty],"&gt;=10")/Table3[[#This Row],[Count]]</f>
        <v>0.35714285714285715</v>
      </c>
      <c r="G62" s="1">
        <f>COUNTIFS(Table2[Sub-Sector],Table3[[#This Row],[Sub-Sector]],Table2[1Y Return vs Nifty],"&gt;=10")/Table3[[#This Row],[Count]]</f>
        <v>0.21428571428571427</v>
      </c>
      <c r="H62" s="1">
        <f>COUNTIFS(Table2[Sub-Sector],Table3[[#This Row],[Sub-Sector]],Table2[RSI Exponential â€“ 14D],"&gt;=50")/Table3[[#This Row],[Count]]</f>
        <v>0.5</v>
      </c>
      <c r="I62" s="1">
        <f>COUNTIFS(Table2[Sub-Sector],Table3[[#This Row],[Sub-Sector]],Table2[Relative Volume],"&gt;=1")/Table3[[#This Row],[Count]]</f>
        <v>0.21428571428571427</v>
      </c>
      <c r="J62" s="1">
        <f>COUNTIFS(Table2[Sub-Sector],Table3[[#This Row],[Sub-Sector]],Table2[% Away From Day Low],"&gt;=0.05")/Table3[[#This Row],[Count]]</f>
        <v>0</v>
      </c>
      <c r="K62" s="1">
        <f>COUNTIFS(Table2[Sub-Sector],Table3[[#This Row],[Sub-Sector]],Table2[% Away From Day High],"&lt;=0.05")/Table3[[#This Row],[Count]]</f>
        <v>1</v>
      </c>
      <c r="L62" s="1">
        <f>COUNTIFS(Table2[Sub-Sector],Table3[[#This Row],[Sub-Sector]],Table2[% Away From Current Week Low],"&gt;=0.05")/Table3[[#This Row],[Count]]</f>
        <v>0.14285714285714285</v>
      </c>
      <c r="M62" s="1">
        <f>COUNTIFS(Table2[Sub-Sector],Table3[[#This Row],[Sub-Sector]],Table2[% Away From Current Week High],"&lt;=0.05")/Table3[[#This Row],[Count]]</f>
        <v>0.9285714285714286</v>
      </c>
      <c r="N62" s="1">
        <f>COUNTIFS(Table2[Sub-Sector],Table3[[#This Row],[Sub-Sector]],Table2[% Away From Current Month Low],"&gt;=0.05")/Table3[[#This Row],[Count]]</f>
        <v>0.5714285714285714</v>
      </c>
      <c r="O62" s="1">
        <f>COUNTIFS(Table2[Sub-Sector],Table3[[#This Row],[Sub-Sector]],Table2[% Away From Current Month High],"&lt;=0.05")/Table3[[#This Row],[Count]]</f>
        <v>0.2857142857142857</v>
      </c>
      <c r="P62" s="1">
        <f>COUNTIFS(Table2[Sub-Sector],Table3[[#This Row],[Sub-Sector]],Table2[% Away From 52W High],"&lt;=10")/Table3[[#This Row],[Count]]</f>
        <v>7.1428571428571425E-2</v>
      </c>
      <c r="Q62" s="1">
        <f>COUNTIFS(Table2[Sub-Sector],Table3[[#This Row],[Sub-Sector]],Table2[% Away From 52W Low],"&gt;=10")/Table3[[#This Row],[Count]]</f>
        <v>0.8571428571428571</v>
      </c>
      <c r="R62" s="1">
        <f>COUNTIFS(Table2[Sub-Sector],Table3[[#This Row],[Sub-Sector]],Table2[% Price above 20 EMA],"&gt;=0")/Table3[[#This Row],[Count]]</f>
        <v>0.42857142857142855</v>
      </c>
      <c r="S62" s="1">
        <f>COUNTIFS(Table2[Sub-Sector],Table3[[#This Row],[Sub-Sector]],Table2[% Price above 50 EMA],"&gt;=0")/Table3[[#This Row],[Count]]</f>
        <v>0.5</v>
      </c>
      <c r="T62" s="1">
        <f>COUNTIFS(Table2[Sub-Sector],Table3[[#This Row],[Sub-Sector]],Table2[% Price above 200 EMA],"&gt;=0")/Table3[[#This Row],[Count]]</f>
        <v>0.5714285714285714</v>
      </c>
      <c r="U62" s="1">
        <f>COUNTIFS(Table2[Sub-Sector],Table3[[#This Row],[Sub-Sector]],Table2[Rate of Change - Zone],"Positive")/Table3[[#This Row],[Count]]</f>
        <v>0.2857142857142857</v>
      </c>
      <c r="V62" s="1">
        <f>COUNTIFS(Table2[Sub-Sector],Table3[[#This Row],[Sub-Sector]],Table2[Sharpe Ratio],"&gt;=0.10")/Table3[[#This Row],[Count]]</f>
        <v>0.21428571428571427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340</v>
      </c>
      <c r="X62">
        <f>_xlfn.RANK.AVG(Table3[[#This Row],[Score]],Table3[Score],1)</f>
        <v>36</v>
      </c>
      <c r="Y6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243</v>
      </c>
      <c r="Z62">
        <f>_xlfn.RANK.AVG(Table3[[#This Row],[Score 2 ]],Table3[[Score 2 ]],1)</f>
        <v>61</v>
      </c>
    </row>
    <row r="63" spans="1:26" x14ac:dyDescent="0.3">
      <c r="A63" t="s">
        <v>27</v>
      </c>
      <c r="B63">
        <f>COUNTIFS(Table2[Sub-Sector],Table3[[#This Row],[Sub-Sector]])</f>
        <v>4</v>
      </c>
      <c r="C63" s="1">
        <f>COUNTIFS(Table2[Sub-Sector],Table3[[#This Row],[Sub-Sector]],Table2[Uptrend],"Uptrend")/Table3[[#This Row],[Count]]</f>
        <v>0</v>
      </c>
      <c r="D63" s="1">
        <f>COUNTIFS(Table2[Sub-Sector],Table3[[#This Row],[Sub-Sector]],Table2[1W Return vs Nifty],"&gt;=5")/Table3[[#This Row],[Count]]</f>
        <v>0</v>
      </c>
      <c r="E63" s="1">
        <f>COUNTIFS(Table2[Sub-Sector],Table3[[#This Row],[Sub-Sector]],Table2[1M Return vs Nifty],"&gt;=5")/Table3[[#This Row],[Count]]</f>
        <v>0</v>
      </c>
      <c r="F63" s="1">
        <f>COUNTIFS(Table2[Sub-Sector],Table3[[#This Row],[Sub-Sector]],Table2[6M Return vs Nifty],"&gt;=10")/Table3[[#This Row],[Count]]</f>
        <v>0</v>
      </c>
      <c r="G63" s="1">
        <f>COUNTIFS(Table2[Sub-Sector],Table3[[#This Row],[Sub-Sector]],Table2[1Y Return vs Nifty],"&gt;=10")/Table3[[#This Row],[Count]]</f>
        <v>0.25</v>
      </c>
      <c r="H63" s="1">
        <f>COUNTIFS(Table2[Sub-Sector],Table3[[#This Row],[Sub-Sector]],Table2[RSI Exponential â€“ 14D],"&gt;=50")/Table3[[#This Row],[Count]]</f>
        <v>1</v>
      </c>
      <c r="I63" s="1">
        <f>COUNTIFS(Table2[Sub-Sector],Table3[[#This Row],[Sub-Sector]],Table2[Relative Volume],"&gt;=1")/Table3[[#This Row],[Count]]</f>
        <v>0.75</v>
      </c>
      <c r="J63" s="1">
        <f>COUNTIFS(Table2[Sub-Sector],Table3[[#This Row],[Sub-Sector]],Table2[% Away From Day Low],"&gt;=0.05")/Table3[[#This Row],[Count]]</f>
        <v>0.25</v>
      </c>
      <c r="K63" s="1">
        <f>COUNTIFS(Table2[Sub-Sector],Table3[[#This Row],[Sub-Sector]],Table2[% Away From Day High],"&lt;=0.05")/Table3[[#This Row],[Count]]</f>
        <v>0.75</v>
      </c>
      <c r="L63" s="1">
        <f>COUNTIFS(Table2[Sub-Sector],Table3[[#This Row],[Sub-Sector]],Table2[% Away From Current Week Low],"&gt;=0.05")/Table3[[#This Row],[Count]]</f>
        <v>0.5</v>
      </c>
      <c r="M63" s="1">
        <f>COUNTIFS(Table2[Sub-Sector],Table3[[#This Row],[Sub-Sector]],Table2[% Away From Current Week High],"&lt;=0.05")/Table3[[#This Row],[Count]]</f>
        <v>0.75</v>
      </c>
      <c r="N63" s="1">
        <f>COUNTIFS(Table2[Sub-Sector],Table3[[#This Row],[Sub-Sector]],Table2[% Away From Current Month Low],"&gt;=0.05")/Table3[[#This Row],[Count]]</f>
        <v>0.5</v>
      </c>
      <c r="O63" s="1">
        <f>COUNTIFS(Table2[Sub-Sector],Table3[[#This Row],[Sub-Sector]],Table2[% Away From Current Month High],"&lt;=0.05")/Table3[[#This Row],[Count]]</f>
        <v>0.75</v>
      </c>
      <c r="P63" s="1">
        <f>COUNTIFS(Table2[Sub-Sector],Table3[[#This Row],[Sub-Sector]],Table2[% Away From 52W High],"&lt;=10")/Table3[[#This Row],[Count]]</f>
        <v>0</v>
      </c>
      <c r="Q63" s="1">
        <f>COUNTIFS(Table2[Sub-Sector],Table3[[#This Row],[Sub-Sector]],Table2[% Away From 52W Low],"&gt;=10")/Table3[[#This Row],[Count]]</f>
        <v>1</v>
      </c>
      <c r="R63" s="1">
        <f>COUNTIFS(Table2[Sub-Sector],Table3[[#This Row],[Sub-Sector]],Table2[% Price above 20 EMA],"&gt;=0")/Table3[[#This Row],[Count]]</f>
        <v>0.25</v>
      </c>
      <c r="S63" s="1">
        <f>COUNTIFS(Table2[Sub-Sector],Table3[[#This Row],[Sub-Sector]],Table2[% Price above 50 EMA],"&gt;=0")/Table3[[#This Row],[Count]]</f>
        <v>0.25</v>
      </c>
      <c r="T63" s="1">
        <f>COUNTIFS(Table2[Sub-Sector],Table3[[#This Row],[Sub-Sector]],Table2[% Price above 200 EMA],"&gt;=0")/Table3[[#This Row],[Count]]</f>
        <v>0.25</v>
      </c>
      <c r="U63" s="1">
        <f>COUNTIFS(Table2[Sub-Sector],Table3[[#This Row],[Sub-Sector]],Table2[Rate of Change - Zone],"Positive")/Table3[[#This Row],[Count]]</f>
        <v>0.25</v>
      </c>
      <c r="V63" s="1">
        <f>COUNTIFS(Table2[Sub-Sector],Table3[[#This Row],[Sub-Sector]],Table2[Sharpe Ratio],"&gt;=0.10")/Table3[[#This Row],[Count]]</f>
        <v>0.25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520.5</v>
      </c>
      <c r="X63">
        <f>_xlfn.RANK.AVG(Table3[[#This Row],[Score]],Table3[Score],1)</f>
        <v>82</v>
      </c>
      <c r="Y6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246</v>
      </c>
      <c r="Z63">
        <f>_xlfn.RANK.AVG(Table3[[#This Row],[Score 2 ]],Table3[[Score 2 ]],1)</f>
        <v>62</v>
      </c>
    </row>
    <row r="64" spans="1:26" x14ac:dyDescent="0.3">
      <c r="A64" t="s">
        <v>117</v>
      </c>
      <c r="B64">
        <f>COUNTIFS(Table2[Sub-Sector],Table3[[#This Row],[Sub-Sector]])</f>
        <v>24</v>
      </c>
      <c r="C64" s="1">
        <f>COUNTIFS(Table2[Sub-Sector],Table3[[#This Row],[Sub-Sector]],Table2[Uptrend],"Uptrend")/Table3[[#This Row],[Count]]</f>
        <v>0.20833333333333334</v>
      </c>
      <c r="D64" s="1">
        <f>COUNTIFS(Table2[Sub-Sector],Table3[[#This Row],[Sub-Sector]],Table2[1W Return vs Nifty],"&gt;=5")/Table3[[#This Row],[Count]]</f>
        <v>8.3333333333333329E-2</v>
      </c>
      <c r="E64" s="1">
        <f>COUNTIFS(Table2[Sub-Sector],Table3[[#This Row],[Sub-Sector]],Table2[1M Return vs Nifty],"&gt;=5")/Table3[[#This Row],[Count]]</f>
        <v>0.20833333333333334</v>
      </c>
      <c r="F64" s="1">
        <f>COUNTIFS(Table2[Sub-Sector],Table3[[#This Row],[Sub-Sector]],Table2[6M Return vs Nifty],"&gt;=10")/Table3[[#This Row],[Count]]</f>
        <v>0.29166666666666669</v>
      </c>
      <c r="G64" s="1">
        <f>COUNTIFS(Table2[Sub-Sector],Table3[[#This Row],[Sub-Sector]],Table2[1Y Return vs Nifty],"&gt;=10")/Table3[[#This Row],[Count]]</f>
        <v>0.41666666666666669</v>
      </c>
      <c r="H64" s="1">
        <f>COUNTIFS(Table2[Sub-Sector],Table3[[#This Row],[Sub-Sector]],Table2[RSI Exponential â€“ 14D],"&gt;=50")/Table3[[#This Row],[Count]]</f>
        <v>0.41666666666666669</v>
      </c>
      <c r="I64" s="1">
        <f>COUNTIFS(Table2[Sub-Sector],Table3[[#This Row],[Sub-Sector]],Table2[Relative Volume],"&gt;=1")/Table3[[#This Row],[Count]]</f>
        <v>0.25</v>
      </c>
      <c r="J64" s="1">
        <f>COUNTIFS(Table2[Sub-Sector],Table3[[#This Row],[Sub-Sector]],Table2[% Away From Day Low],"&gt;=0.05")/Table3[[#This Row],[Count]]</f>
        <v>4.1666666666666664E-2</v>
      </c>
      <c r="K64" s="1">
        <f>COUNTIFS(Table2[Sub-Sector],Table3[[#This Row],[Sub-Sector]],Table2[% Away From Day High],"&lt;=0.05")/Table3[[#This Row],[Count]]</f>
        <v>1</v>
      </c>
      <c r="L64" s="1">
        <f>COUNTIFS(Table2[Sub-Sector],Table3[[#This Row],[Sub-Sector]],Table2[% Away From Current Week Low],"&gt;=0.05")/Table3[[#This Row],[Count]]</f>
        <v>0.125</v>
      </c>
      <c r="M64" s="1">
        <f>COUNTIFS(Table2[Sub-Sector],Table3[[#This Row],[Sub-Sector]],Table2[% Away From Current Week High],"&lt;=0.05")/Table3[[#This Row],[Count]]</f>
        <v>0.83333333333333337</v>
      </c>
      <c r="N64" s="1">
        <f>COUNTIFS(Table2[Sub-Sector],Table3[[#This Row],[Sub-Sector]],Table2[% Away From Current Month Low],"&gt;=0.05")/Table3[[#This Row],[Count]]</f>
        <v>0.625</v>
      </c>
      <c r="O64" s="1">
        <f>COUNTIFS(Table2[Sub-Sector],Table3[[#This Row],[Sub-Sector]],Table2[% Away From Current Month High],"&lt;=0.05")/Table3[[#This Row],[Count]]</f>
        <v>8.3333333333333329E-2</v>
      </c>
      <c r="P64" s="1">
        <f>COUNTIFS(Table2[Sub-Sector],Table3[[#This Row],[Sub-Sector]],Table2[% Away From 52W High],"&lt;=10")/Table3[[#This Row],[Count]]</f>
        <v>0.125</v>
      </c>
      <c r="Q64" s="1">
        <f>COUNTIFS(Table2[Sub-Sector],Table3[[#This Row],[Sub-Sector]],Table2[% Away From 52W Low],"&gt;=10")/Table3[[#This Row],[Count]]</f>
        <v>0.95833333333333337</v>
      </c>
      <c r="R64" s="1">
        <f>COUNTIFS(Table2[Sub-Sector],Table3[[#This Row],[Sub-Sector]],Table2[% Price above 20 EMA],"&gt;=0")/Table3[[#This Row],[Count]]</f>
        <v>0.25</v>
      </c>
      <c r="S64" s="1">
        <f>COUNTIFS(Table2[Sub-Sector],Table3[[#This Row],[Sub-Sector]],Table2[% Price above 50 EMA],"&gt;=0")/Table3[[#This Row],[Count]]</f>
        <v>0.20833333333333334</v>
      </c>
      <c r="T64" s="1">
        <f>COUNTIFS(Table2[Sub-Sector],Table3[[#This Row],[Sub-Sector]],Table2[% Price above 200 EMA],"&gt;=0")/Table3[[#This Row],[Count]]</f>
        <v>0.41666666666666669</v>
      </c>
      <c r="U64" s="1">
        <f>COUNTIFS(Table2[Sub-Sector],Table3[[#This Row],[Sub-Sector]],Table2[Rate of Change - Zone],"Positive")/Table3[[#This Row],[Count]]</f>
        <v>8.3333333333333329E-2</v>
      </c>
      <c r="V64" s="1">
        <f>COUNTIFS(Table2[Sub-Sector],Table3[[#This Row],[Sub-Sector]],Table2[Sharpe Ratio],"&gt;=0.10")/Table3[[#This Row],[Count]]</f>
        <v>0.41666666666666669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386</v>
      </c>
      <c r="X64">
        <f>_xlfn.RANK.AVG(Table3[[#This Row],[Score]],Table3[Score],1)</f>
        <v>43.5</v>
      </c>
      <c r="Y6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253.5</v>
      </c>
      <c r="Z64">
        <f>_xlfn.RANK.AVG(Table3[[#This Row],[Score 2 ]],Table3[[Score 2 ]],1)</f>
        <v>63</v>
      </c>
    </row>
    <row r="65" spans="1:26" x14ac:dyDescent="0.3">
      <c r="A65" t="s">
        <v>69</v>
      </c>
      <c r="B65">
        <f>COUNTIFS(Table2[Sub-Sector],Table3[[#This Row],[Sub-Sector]])</f>
        <v>17</v>
      </c>
      <c r="C65" s="1">
        <f>COUNTIFS(Table2[Sub-Sector],Table3[[#This Row],[Sub-Sector]],Table2[Uptrend],"Uptrend")/Table3[[#This Row],[Count]]</f>
        <v>0.17647058823529413</v>
      </c>
      <c r="D65" s="1">
        <f>COUNTIFS(Table2[Sub-Sector],Table3[[#This Row],[Sub-Sector]],Table2[1W Return vs Nifty],"&gt;=5")/Table3[[#This Row],[Count]]</f>
        <v>0</v>
      </c>
      <c r="E65" s="1">
        <f>COUNTIFS(Table2[Sub-Sector],Table3[[#This Row],[Sub-Sector]],Table2[1M Return vs Nifty],"&gt;=5")/Table3[[#This Row],[Count]]</f>
        <v>0.11764705882352941</v>
      </c>
      <c r="F65" s="1">
        <f>COUNTIFS(Table2[Sub-Sector],Table3[[#This Row],[Sub-Sector]],Table2[6M Return vs Nifty],"&gt;=10")/Table3[[#This Row],[Count]]</f>
        <v>0.17647058823529413</v>
      </c>
      <c r="G65" s="1">
        <f>COUNTIFS(Table2[Sub-Sector],Table3[[#This Row],[Sub-Sector]],Table2[1Y Return vs Nifty],"&gt;=10")/Table3[[#This Row],[Count]]</f>
        <v>0.11764705882352941</v>
      </c>
      <c r="H65" s="1">
        <f>COUNTIFS(Table2[Sub-Sector],Table3[[#This Row],[Sub-Sector]],Table2[RSI Exponential â€“ 14D],"&gt;=50")/Table3[[#This Row],[Count]]</f>
        <v>0.52941176470588236</v>
      </c>
      <c r="I65" s="1">
        <f>COUNTIFS(Table2[Sub-Sector],Table3[[#This Row],[Sub-Sector]],Table2[Relative Volume],"&gt;=1")/Table3[[#This Row],[Count]]</f>
        <v>0.41176470588235292</v>
      </c>
      <c r="J65" s="1">
        <f>COUNTIFS(Table2[Sub-Sector],Table3[[#This Row],[Sub-Sector]],Table2[% Away From Day Low],"&gt;=0.05")/Table3[[#This Row],[Count]]</f>
        <v>0</v>
      </c>
      <c r="K65" s="1">
        <f>COUNTIFS(Table2[Sub-Sector],Table3[[#This Row],[Sub-Sector]],Table2[% Away From Day High],"&lt;=0.05")/Table3[[#This Row],[Count]]</f>
        <v>1</v>
      </c>
      <c r="L65" s="1">
        <f>COUNTIFS(Table2[Sub-Sector],Table3[[#This Row],[Sub-Sector]],Table2[% Away From Current Week Low],"&gt;=0.05")/Table3[[#This Row],[Count]]</f>
        <v>0</v>
      </c>
      <c r="M65" s="1">
        <f>COUNTIFS(Table2[Sub-Sector],Table3[[#This Row],[Sub-Sector]],Table2[% Away From Current Week High],"&lt;=0.05")/Table3[[#This Row],[Count]]</f>
        <v>0.82352941176470584</v>
      </c>
      <c r="N65" s="1">
        <f>COUNTIFS(Table2[Sub-Sector],Table3[[#This Row],[Sub-Sector]],Table2[% Away From Current Month Low],"&gt;=0.05")/Table3[[#This Row],[Count]]</f>
        <v>0.70588235294117652</v>
      </c>
      <c r="O65" s="1">
        <f>COUNTIFS(Table2[Sub-Sector],Table3[[#This Row],[Sub-Sector]],Table2[% Away From Current Month High],"&lt;=0.05")/Table3[[#This Row],[Count]]</f>
        <v>0.41176470588235292</v>
      </c>
      <c r="P65" s="1">
        <f>COUNTIFS(Table2[Sub-Sector],Table3[[#This Row],[Sub-Sector]],Table2[% Away From 52W High],"&lt;=10")/Table3[[#This Row],[Count]]</f>
        <v>0.17647058823529413</v>
      </c>
      <c r="Q65" s="1">
        <f>COUNTIFS(Table2[Sub-Sector],Table3[[#This Row],[Sub-Sector]],Table2[% Away From 52W Low],"&gt;=10")/Table3[[#This Row],[Count]]</f>
        <v>0.70588235294117652</v>
      </c>
      <c r="R65" s="1">
        <f>COUNTIFS(Table2[Sub-Sector],Table3[[#This Row],[Sub-Sector]],Table2[% Price above 20 EMA],"&gt;=0")/Table3[[#This Row],[Count]]</f>
        <v>0.52941176470588236</v>
      </c>
      <c r="S65" s="1">
        <f>COUNTIFS(Table2[Sub-Sector],Table3[[#This Row],[Sub-Sector]],Table2[% Price above 50 EMA],"&gt;=0")/Table3[[#This Row],[Count]]</f>
        <v>0.29411764705882354</v>
      </c>
      <c r="T65" s="1">
        <f>COUNTIFS(Table2[Sub-Sector],Table3[[#This Row],[Sub-Sector]],Table2[% Price above 200 EMA],"&gt;=0")/Table3[[#This Row],[Count]]</f>
        <v>0.29411764705882354</v>
      </c>
      <c r="U65" s="1">
        <f>COUNTIFS(Table2[Sub-Sector],Table3[[#This Row],[Sub-Sector]],Table2[Rate of Change - Zone],"Positive")/Table3[[#This Row],[Count]]</f>
        <v>0.17647058823529413</v>
      </c>
      <c r="V65" s="1">
        <f>COUNTIFS(Table2[Sub-Sector],Table3[[#This Row],[Sub-Sector]],Table2[Sharpe Ratio],"&gt;=0.10")/Table3[[#This Row],[Count]]</f>
        <v>0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460</v>
      </c>
      <c r="X65">
        <f>_xlfn.RANK.AVG(Table3[[#This Row],[Score]],Table3[Score],1)</f>
        <v>68</v>
      </c>
      <c r="Y6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257.5</v>
      </c>
      <c r="Z65">
        <f>_xlfn.RANK.AVG(Table3[[#This Row],[Score 2 ]],Table3[[Score 2 ]],1)</f>
        <v>64</v>
      </c>
    </row>
    <row r="66" spans="1:26" x14ac:dyDescent="0.3">
      <c r="A66" t="s">
        <v>802</v>
      </c>
      <c r="B66">
        <f>COUNTIFS(Table2[Sub-Sector],Table3[[#This Row],[Sub-Sector]])</f>
        <v>2</v>
      </c>
      <c r="C66" s="1">
        <f>COUNTIFS(Table2[Sub-Sector],Table3[[#This Row],[Sub-Sector]],Table2[Uptrend],"Uptrend")/Table3[[#This Row],[Count]]</f>
        <v>0</v>
      </c>
      <c r="D66" s="1">
        <f>COUNTIFS(Table2[Sub-Sector],Table3[[#This Row],[Sub-Sector]],Table2[1W Return vs Nifty],"&gt;=5")/Table3[[#This Row],[Count]]</f>
        <v>0.5</v>
      </c>
      <c r="E66" s="1">
        <f>COUNTIFS(Table2[Sub-Sector],Table3[[#This Row],[Sub-Sector]],Table2[1M Return vs Nifty],"&gt;=5")/Table3[[#This Row],[Count]]</f>
        <v>0</v>
      </c>
      <c r="F66" s="1">
        <f>COUNTIFS(Table2[Sub-Sector],Table3[[#This Row],[Sub-Sector]],Table2[6M Return vs Nifty],"&gt;=10")/Table3[[#This Row],[Count]]</f>
        <v>0</v>
      </c>
      <c r="G66" s="1">
        <f>COUNTIFS(Table2[Sub-Sector],Table3[[#This Row],[Sub-Sector]],Table2[1Y Return vs Nifty],"&gt;=10")/Table3[[#This Row],[Count]]</f>
        <v>0</v>
      </c>
      <c r="H66" s="1">
        <f>COUNTIFS(Table2[Sub-Sector],Table3[[#This Row],[Sub-Sector]],Table2[RSI Exponential â€“ 14D],"&gt;=50")/Table3[[#This Row],[Count]]</f>
        <v>1</v>
      </c>
      <c r="I66" s="1">
        <f>COUNTIFS(Table2[Sub-Sector],Table3[[#This Row],[Sub-Sector]],Table2[Relative Volume],"&gt;=1")/Table3[[#This Row],[Count]]</f>
        <v>0.5</v>
      </c>
      <c r="J66" s="1">
        <f>COUNTIFS(Table2[Sub-Sector],Table3[[#This Row],[Sub-Sector]],Table2[% Away From Day Low],"&gt;=0.05")/Table3[[#This Row],[Count]]</f>
        <v>0</v>
      </c>
      <c r="K66" s="1">
        <f>COUNTIFS(Table2[Sub-Sector],Table3[[#This Row],[Sub-Sector]],Table2[% Away From Day High],"&lt;=0.05")/Table3[[#This Row],[Count]]</f>
        <v>1</v>
      </c>
      <c r="L66" s="1">
        <f>COUNTIFS(Table2[Sub-Sector],Table3[[#This Row],[Sub-Sector]],Table2[% Away From Current Week Low],"&gt;=0.05")/Table3[[#This Row],[Count]]</f>
        <v>0</v>
      </c>
      <c r="M66" s="1">
        <f>COUNTIFS(Table2[Sub-Sector],Table3[[#This Row],[Sub-Sector]],Table2[% Away From Current Week High],"&lt;=0.05")/Table3[[#This Row],[Count]]</f>
        <v>1</v>
      </c>
      <c r="N66" s="1">
        <f>COUNTIFS(Table2[Sub-Sector],Table3[[#This Row],[Sub-Sector]],Table2[% Away From Current Month Low],"&gt;=0.05")/Table3[[#This Row],[Count]]</f>
        <v>1</v>
      </c>
      <c r="O66" s="1">
        <f>COUNTIFS(Table2[Sub-Sector],Table3[[#This Row],[Sub-Sector]],Table2[% Away From Current Month High],"&lt;=0.05")/Table3[[#This Row],[Count]]</f>
        <v>1</v>
      </c>
      <c r="P66" s="1">
        <f>COUNTIFS(Table2[Sub-Sector],Table3[[#This Row],[Sub-Sector]],Table2[% Away From 52W High],"&lt;=10")/Table3[[#This Row],[Count]]</f>
        <v>0</v>
      </c>
      <c r="Q66" s="1">
        <f>COUNTIFS(Table2[Sub-Sector],Table3[[#This Row],[Sub-Sector]],Table2[% Away From 52W Low],"&gt;=10")/Table3[[#This Row],[Count]]</f>
        <v>0.5</v>
      </c>
      <c r="R66" s="1">
        <f>COUNTIFS(Table2[Sub-Sector],Table3[[#This Row],[Sub-Sector]],Table2[% Price above 20 EMA],"&gt;=0")/Table3[[#This Row],[Count]]</f>
        <v>1</v>
      </c>
      <c r="S66" s="1">
        <f>COUNTIFS(Table2[Sub-Sector],Table3[[#This Row],[Sub-Sector]],Table2[% Price above 50 EMA],"&gt;=0")/Table3[[#This Row],[Count]]</f>
        <v>0</v>
      </c>
      <c r="T66" s="1">
        <f>COUNTIFS(Table2[Sub-Sector],Table3[[#This Row],[Sub-Sector]],Table2[% Price above 200 EMA],"&gt;=0")/Table3[[#This Row],[Count]]</f>
        <v>0</v>
      </c>
      <c r="U66" s="1">
        <f>COUNTIFS(Table2[Sub-Sector],Table3[[#This Row],[Sub-Sector]],Table2[Rate of Change - Zone],"Positive")/Table3[[#This Row],[Count]]</f>
        <v>0.5</v>
      </c>
      <c r="V66" s="1">
        <f>COUNTIFS(Table2[Sub-Sector],Table3[[#This Row],[Sub-Sector]],Table2[Sharpe Ratio],"&gt;=0.10")/Table3[[#This Row],[Count]]</f>
        <v>0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460.5</v>
      </c>
      <c r="X66">
        <f>_xlfn.RANK.AVG(Table3[[#This Row],[Score]],Table3[Score],1)</f>
        <v>69</v>
      </c>
      <c r="Y6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258</v>
      </c>
      <c r="Z66">
        <f>_xlfn.RANK.AVG(Table3[[#This Row],[Score 2 ]],Table3[[Score 2 ]],1)</f>
        <v>65</v>
      </c>
    </row>
    <row r="67" spans="1:26" x14ac:dyDescent="0.3">
      <c r="A67" t="s">
        <v>91</v>
      </c>
      <c r="B67">
        <f>COUNTIFS(Table2[Sub-Sector],Table3[[#This Row],[Sub-Sector]])</f>
        <v>3</v>
      </c>
      <c r="C67" s="1">
        <f>COUNTIFS(Table2[Sub-Sector],Table3[[#This Row],[Sub-Sector]],Table2[Uptrend],"Uptrend")/Table3[[#This Row],[Count]]</f>
        <v>0</v>
      </c>
      <c r="D67" s="1">
        <f>COUNTIFS(Table2[Sub-Sector],Table3[[#This Row],[Sub-Sector]],Table2[1W Return vs Nifty],"&gt;=5")/Table3[[#This Row],[Count]]</f>
        <v>0</v>
      </c>
      <c r="E67" s="1">
        <f>COUNTIFS(Table2[Sub-Sector],Table3[[#This Row],[Sub-Sector]],Table2[1M Return vs Nifty],"&gt;=5")/Table3[[#This Row],[Count]]</f>
        <v>0</v>
      </c>
      <c r="F67" s="1">
        <f>COUNTIFS(Table2[Sub-Sector],Table3[[#This Row],[Sub-Sector]],Table2[6M Return vs Nifty],"&gt;=10")/Table3[[#This Row],[Count]]</f>
        <v>0</v>
      </c>
      <c r="G67" s="1">
        <f>COUNTIFS(Table2[Sub-Sector],Table3[[#This Row],[Sub-Sector]],Table2[1Y Return vs Nifty],"&gt;=10")/Table3[[#This Row],[Count]]</f>
        <v>1</v>
      </c>
      <c r="H67" s="1">
        <f>COUNTIFS(Table2[Sub-Sector],Table3[[#This Row],[Sub-Sector]],Table2[RSI Exponential â€“ 14D],"&gt;=50")/Table3[[#This Row],[Count]]</f>
        <v>0.33333333333333331</v>
      </c>
      <c r="I67" s="1">
        <f>COUNTIFS(Table2[Sub-Sector],Table3[[#This Row],[Sub-Sector]],Table2[Relative Volume],"&gt;=1")/Table3[[#This Row],[Count]]</f>
        <v>0.33333333333333331</v>
      </c>
      <c r="J67" s="1">
        <f>COUNTIFS(Table2[Sub-Sector],Table3[[#This Row],[Sub-Sector]],Table2[% Away From Day Low],"&gt;=0.05")/Table3[[#This Row],[Count]]</f>
        <v>0</v>
      </c>
      <c r="K67" s="1">
        <f>COUNTIFS(Table2[Sub-Sector],Table3[[#This Row],[Sub-Sector]],Table2[% Away From Day High],"&lt;=0.05")/Table3[[#This Row],[Count]]</f>
        <v>1</v>
      </c>
      <c r="L67" s="1">
        <f>COUNTIFS(Table2[Sub-Sector],Table3[[#This Row],[Sub-Sector]],Table2[% Away From Current Week Low],"&gt;=0.05")/Table3[[#This Row],[Count]]</f>
        <v>0</v>
      </c>
      <c r="M67" s="1">
        <f>COUNTIFS(Table2[Sub-Sector],Table3[[#This Row],[Sub-Sector]],Table2[% Away From Current Week High],"&lt;=0.05")/Table3[[#This Row],[Count]]</f>
        <v>0.66666666666666663</v>
      </c>
      <c r="N67" s="1">
        <f>COUNTIFS(Table2[Sub-Sector],Table3[[#This Row],[Sub-Sector]],Table2[% Away From Current Month Low],"&gt;=0.05")/Table3[[#This Row],[Count]]</f>
        <v>0.33333333333333331</v>
      </c>
      <c r="O67" s="1">
        <f>COUNTIFS(Table2[Sub-Sector],Table3[[#This Row],[Sub-Sector]],Table2[% Away From Current Month High],"&lt;=0.05")/Table3[[#This Row],[Count]]</f>
        <v>0.33333333333333331</v>
      </c>
      <c r="P67" s="1">
        <f>COUNTIFS(Table2[Sub-Sector],Table3[[#This Row],[Sub-Sector]],Table2[% Away From 52W High],"&lt;=10")/Table3[[#This Row],[Count]]</f>
        <v>0</v>
      </c>
      <c r="Q67" s="1">
        <f>COUNTIFS(Table2[Sub-Sector],Table3[[#This Row],[Sub-Sector]],Table2[% Away From 52W Low],"&gt;=10")/Table3[[#This Row],[Count]]</f>
        <v>1</v>
      </c>
      <c r="R67" s="1">
        <f>COUNTIFS(Table2[Sub-Sector],Table3[[#This Row],[Sub-Sector]],Table2[% Price above 20 EMA],"&gt;=0")/Table3[[#This Row],[Count]]</f>
        <v>0</v>
      </c>
      <c r="S67" s="1">
        <f>COUNTIFS(Table2[Sub-Sector],Table3[[#This Row],[Sub-Sector]],Table2[% Price above 50 EMA],"&gt;=0")/Table3[[#This Row],[Count]]</f>
        <v>0</v>
      </c>
      <c r="T67" s="1">
        <f>COUNTIFS(Table2[Sub-Sector],Table3[[#This Row],[Sub-Sector]],Table2[% Price above 200 EMA],"&gt;=0")/Table3[[#This Row],[Count]]</f>
        <v>0.33333333333333331</v>
      </c>
      <c r="U67" s="1">
        <f>COUNTIFS(Table2[Sub-Sector],Table3[[#This Row],[Sub-Sector]],Table2[Rate of Change - Zone],"Positive")/Table3[[#This Row],[Count]]</f>
        <v>0</v>
      </c>
      <c r="V67" s="1">
        <f>COUNTIFS(Table2[Sub-Sector],Table3[[#This Row],[Sub-Sector]],Table2[Sharpe Ratio],"&gt;=0.10")/Table3[[#This Row],[Count]]</f>
        <v>0.66666666666666663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533.5</v>
      </c>
      <c r="X67">
        <f>_xlfn.RANK.AVG(Table3[[#This Row],[Score]],Table3[Score],1)</f>
        <v>83</v>
      </c>
      <c r="Y6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259</v>
      </c>
      <c r="Z67">
        <f>_xlfn.RANK.AVG(Table3[[#This Row],[Score 2 ]],Table3[[Score 2 ]],1)</f>
        <v>66</v>
      </c>
    </row>
    <row r="68" spans="1:26" x14ac:dyDescent="0.3">
      <c r="A68" t="s">
        <v>971</v>
      </c>
      <c r="B68">
        <f>COUNTIFS(Table2[Sub-Sector],Table3[[#This Row],[Sub-Sector]])</f>
        <v>5</v>
      </c>
      <c r="C68" s="1">
        <f>COUNTIFS(Table2[Sub-Sector],Table3[[#This Row],[Sub-Sector]],Table2[Uptrend],"Uptrend")/Table3[[#This Row],[Count]]</f>
        <v>0.2</v>
      </c>
      <c r="D68" s="1">
        <f>COUNTIFS(Table2[Sub-Sector],Table3[[#This Row],[Sub-Sector]],Table2[1W Return vs Nifty],"&gt;=5")/Table3[[#This Row],[Count]]</f>
        <v>0.2</v>
      </c>
      <c r="E68" s="1">
        <f>COUNTIFS(Table2[Sub-Sector],Table3[[#This Row],[Sub-Sector]],Table2[1M Return vs Nifty],"&gt;=5")/Table3[[#This Row],[Count]]</f>
        <v>0.2</v>
      </c>
      <c r="F68" s="1">
        <f>COUNTIFS(Table2[Sub-Sector],Table3[[#This Row],[Sub-Sector]],Table2[6M Return vs Nifty],"&gt;=10")/Table3[[#This Row],[Count]]</f>
        <v>0.4</v>
      </c>
      <c r="G68" s="1">
        <f>COUNTIFS(Table2[Sub-Sector],Table3[[#This Row],[Sub-Sector]],Table2[1Y Return vs Nifty],"&gt;=10")/Table3[[#This Row],[Count]]</f>
        <v>0.2</v>
      </c>
      <c r="H68" s="1">
        <f>COUNTIFS(Table2[Sub-Sector],Table3[[#This Row],[Sub-Sector]],Table2[RSI Exponential â€“ 14D],"&gt;=50")/Table3[[#This Row],[Count]]</f>
        <v>1</v>
      </c>
      <c r="I68" s="1">
        <f>COUNTIFS(Table2[Sub-Sector],Table3[[#This Row],[Sub-Sector]],Table2[Relative Volume],"&gt;=1")/Table3[[#This Row],[Count]]</f>
        <v>0.2</v>
      </c>
      <c r="J68" s="1">
        <f>COUNTIFS(Table2[Sub-Sector],Table3[[#This Row],[Sub-Sector]],Table2[% Away From Day Low],"&gt;=0.05")/Table3[[#This Row],[Count]]</f>
        <v>0.4</v>
      </c>
      <c r="K68" s="1">
        <f>COUNTIFS(Table2[Sub-Sector],Table3[[#This Row],[Sub-Sector]],Table2[% Away From Day High],"&lt;=0.05")/Table3[[#This Row],[Count]]</f>
        <v>1</v>
      </c>
      <c r="L68" s="1">
        <f>COUNTIFS(Table2[Sub-Sector],Table3[[#This Row],[Sub-Sector]],Table2[% Away From Current Week Low],"&gt;=0.05")/Table3[[#This Row],[Count]]</f>
        <v>0.4</v>
      </c>
      <c r="M68" s="1">
        <f>COUNTIFS(Table2[Sub-Sector],Table3[[#This Row],[Sub-Sector]],Table2[% Away From Current Week High],"&lt;=0.05")/Table3[[#This Row],[Count]]</f>
        <v>1</v>
      </c>
      <c r="N68" s="1">
        <f>COUNTIFS(Table2[Sub-Sector],Table3[[#This Row],[Sub-Sector]],Table2[% Away From Current Month Low],"&gt;=0.05")/Table3[[#This Row],[Count]]</f>
        <v>1</v>
      </c>
      <c r="O68" s="1">
        <f>COUNTIFS(Table2[Sub-Sector],Table3[[#This Row],[Sub-Sector]],Table2[% Away From Current Month High],"&lt;=0.05")/Table3[[#This Row],[Count]]</f>
        <v>0.4</v>
      </c>
      <c r="P68" s="1">
        <f>COUNTIFS(Table2[Sub-Sector],Table3[[#This Row],[Sub-Sector]],Table2[% Away From 52W High],"&lt;=10")/Table3[[#This Row],[Count]]</f>
        <v>0.2</v>
      </c>
      <c r="Q68" s="1">
        <f>COUNTIFS(Table2[Sub-Sector],Table3[[#This Row],[Sub-Sector]],Table2[% Away From 52W Low],"&gt;=10")/Table3[[#This Row],[Count]]</f>
        <v>1</v>
      </c>
      <c r="R68" s="1">
        <f>COUNTIFS(Table2[Sub-Sector],Table3[[#This Row],[Sub-Sector]],Table2[% Price above 20 EMA],"&gt;=0")/Table3[[#This Row],[Count]]</f>
        <v>0.6</v>
      </c>
      <c r="S68" s="1">
        <f>COUNTIFS(Table2[Sub-Sector],Table3[[#This Row],[Sub-Sector]],Table2[% Price above 50 EMA],"&gt;=0")/Table3[[#This Row],[Count]]</f>
        <v>0.2</v>
      </c>
      <c r="T68" s="1">
        <f>COUNTIFS(Table2[Sub-Sector],Table3[[#This Row],[Sub-Sector]],Table2[% Price above 200 EMA],"&gt;=0")/Table3[[#This Row],[Count]]</f>
        <v>0.4</v>
      </c>
      <c r="U68" s="1">
        <f>COUNTIFS(Table2[Sub-Sector],Table3[[#This Row],[Sub-Sector]],Table2[Rate of Change - Zone],"Positive")/Table3[[#This Row],[Count]]</f>
        <v>0.2</v>
      </c>
      <c r="V68" s="1">
        <f>COUNTIFS(Table2[Sub-Sector],Table3[[#This Row],[Sub-Sector]],Table2[Sharpe Ratio],"&gt;=0.10")/Table3[[#This Row],[Count]]</f>
        <v>0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391.5</v>
      </c>
      <c r="X68">
        <f>_xlfn.RANK.AVG(Table3[[#This Row],[Score]],Table3[Score],1)</f>
        <v>45</v>
      </c>
      <c r="Y6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261</v>
      </c>
      <c r="Z68">
        <f>_xlfn.RANK.AVG(Table3[[#This Row],[Score 2 ]],Table3[[Score 2 ]],1)</f>
        <v>67</v>
      </c>
    </row>
    <row r="69" spans="1:26" x14ac:dyDescent="0.3">
      <c r="A69" t="s">
        <v>306</v>
      </c>
      <c r="B69">
        <f>COUNTIFS(Table2[Sub-Sector],Table3[[#This Row],[Sub-Sector]])</f>
        <v>3</v>
      </c>
      <c r="C69" s="1">
        <f>COUNTIFS(Table2[Sub-Sector],Table3[[#This Row],[Sub-Sector]],Table2[Uptrend],"Uptrend")/Table3[[#This Row],[Count]]</f>
        <v>0</v>
      </c>
      <c r="D69" s="1">
        <f>COUNTIFS(Table2[Sub-Sector],Table3[[#This Row],[Sub-Sector]],Table2[1W Return vs Nifty],"&gt;=5")/Table3[[#This Row],[Count]]</f>
        <v>0</v>
      </c>
      <c r="E69" s="1">
        <f>COUNTIFS(Table2[Sub-Sector],Table3[[#This Row],[Sub-Sector]],Table2[1M Return vs Nifty],"&gt;=5")/Table3[[#This Row],[Count]]</f>
        <v>0</v>
      </c>
      <c r="F69" s="1">
        <f>COUNTIFS(Table2[Sub-Sector],Table3[[#This Row],[Sub-Sector]],Table2[6M Return vs Nifty],"&gt;=10")/Table3[[#This Row],[Count]]</f>
        <v>0.33333333333333331</v>
      </c>
      <c r="G69" s="1">
        <f>COUNTIFS(Table2[Sub-Sector],Table3[[#This Row],[Sub-Sector]],Table2[1Y Return vs Nifty],"&gt;=10")/Table3[[#This Row],[Count]]</f>
        <v>1</v>
      </c>
      <c r="H69" s="1">
        <f>COUNTIFS(Table2[Sub-Sector],Table3[[#This Row],[Sub-Sector]],Table2[RSI Exponential â€“ 14D],"&gt;=50")/Table3[[#This Row],[Count]]</f>
        <v>1</v>
      </c>
      <c r="I69" s="1">
        <f>COUNTIFS(Table2[Sub-Sector],Table3[[#This Row],[Sub-Sector]],Table2[Relative Volume],"&gt;=1")/Table3[[#This Row],[Count]]</f>
        <v>0</v>
      </c>
      <c r="J69" s="1">
        <f>COUNTIFS(Table2[Sub-Sector],Table3[[#This Row],[Sub-Sector]],Table2[% Away From Day Low],"&gt;=0.05")/Table3[[#This Row],[Count]]</f>
        <v>0.33333333333333331</v>
      </c>
      <c r="K69" s="1">
        <f>COUNTIFS(Table2[Sub-Sector],Table3[[#This Row],[Sub-Sector]],Table2[% Away From Day High],"&lt;=0.05")/Table3[[#This Row],[Count]]</f>
        <v>1</v>
      </c>
      <c r="L69" s="1">
        <f>COUNTIFS(Table2[Sub-Sector],Table3[[#This Row],[Sub-Sector]],Table2[% Away From Current Week Low],"&gt;=0.05")/Table3[[#This Row],[Count]]</f>
        <v>0.66666666666666663</v>
      </c>
      <c r="M69" s="1">
        <f>COUNTIFS(Table2[Sub-Sector],Table3[[#This Row],[Sub-Sector]],Table2[% Away From Current Week High],"&lt;=0.05")/Table3[[#This Row],[Count]]</f>
        <v>1</v>
      </c>
      <c r="N69" s="1">
        <f>COUNTIFS(Table2[Sub-Sector],Table3[[#This Row],[Sub-Sector]],Table2[% Away From Current Month Low],"&gt;=0.05")/Table3[[#This Row],[Count]]</f>
        <v>1</v>
      </c>
      <c r="O69" s="1">
        <f>COUNTIFS(Table2[Sub-Sector],Table3[[#This Row],[Sub-Sector]],Table2[% Away From Current Month High],"&lt;=0.05")/Table3[[#This Row],[Count]]</f>
        <v>0.33333333333333331</v>
      </c>
      <c r="P69" s="1">
        <f>COUNTIFS(Table2[Sub-Sector],Table3[[#This Row],[Sub-Sector]],Table2[% Away From 52W High],"&lt;=10")/Table3[[#This Row],[Count]]</f>
        <v>0</v>
      </c>
      <c r="Q69" s="1">
        <f>COUNTIFS(Table2[Sub-Sector],Table3[[#This Row],[Sub-Sector]],Table2[% Away From 52W Low],"&gt;=10")/Table3[[#This Row],[Count]]</f>
        <v>1</v>
      </c>
      <c r="R69" s="1">
        <f>COUNTIFS(Table2[Sub-Sector],Table3[[#This Row],[Sub-Sector]],Table2[% Price above 20 EMA],"&gt;=0")/Table3[[#This Row],[Count]]</f>
        <v>1</v>
      </c>
      <c r="S69" s="1">
        <f>COUNTIFS(Table2[Sub-Sector],Table3[[#This Row],[Sub-Sector]],Table2[% Price above 50 EMA],"&gt;=0")/Table3[[#This Row],[Count]]</f>
        <v>0.33333333333333331</v>
      </c>
      <c r="T69" s="1">
        <f>COUNTIFS(Table2[Sub-Sector],Table3[[#This Row],[Sub-Sector]],Table2[% Price above 200 EMA],"&gt;=0")/Table3[[#This Row],[Count]]</f>
        <v>0.66666666666666663</v>
      </c>
      <c r="U69" s="1">
        <f>COUNTIFS(Table2[Sub-Sector],Table3[[#This Row],[Sub-Sector]],Table2[Rate of Change - Zone],"Positive")/Table3[[#This Row],[Count]]</f>
        <v>0</v>
      </c>
      <c r="V69" s="1">
        <f>COUNTIFS(Table2[Sub-Sector],Table3[[#This Row],[Sub-Sector]],Table2[Sharpe Ratio],"&gt;=0.10")/Table3[[#This Row],[Count]]</f>
        <v>1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536</v>
      </c>
      <c r="X69">
        <f>_xlfn.RANK.AVG(Table3[[#This Row],[Score]],Table3[Score],1)</f>
        <v>84</v>
      </c>
      <c r="Y6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261.5</v>
      </c>
      <c r="Z69">
        <f>_xlfn.RANK.AVG(Table3[[#This Row],[Score 2 ]],Table3[[Score 2 ]],1)</f>
        <v>68</v>
      </c>
    </row>
    <row r="70" spans="1:26" x14ac:dyDescent="0.3">
      <c r="A70" t="s">
        <v>1409</v>
      </c>
      <c r="B70">
        <f>COUNTIFS(Table2[Sub-Sector],Table3[[#This Row],[Sub-Sector]])</f>
        <v>4</v>
      </c>
      <c r="C70" s="1">
        <f>COUNTIFS(Table2[Sub-Sector],Table3[[#This Row],[Sub-Sector]],Table2[Uptrend],"Uptrend")/Table3[[#This Row],[Count]]</f>
        <v>0</v>
      </c>
      <c r="D70" s="1">
        <f>COUNTIFS(Table2[Sub-Sector],Table3[[#This Row],[Sub-Sector]],Table2[1W Return vs Nifty],"&gt;=5")/Table3[[#This Row],[Count]]</f>
        <v>0</v>
      </c>
      <c r="E70" s="1">
        <f>COUNTIFS(Table2[Sub-Sector],Table3[[#This Row],[Sub-Sector]],Table2[1M Return vs Nifty],"&gt;=5")/Table3[[#This Row],[Count]]</f>
        <v>0.25</v>
      </c>
      <c r="F70" s="1">
        <f>COUNTIFS(Table2[Sub-Sector],Table3[[#This Row],[Sub-Sector]],Table2[6M Return vs Nifty],"&gt;=10")/Table3[[#This Row],[Count]]</f>
        <v>0.25</v>
      </c>
      <c r="G70" s="1">
        <f>COUNTIFS(Table2[Sub-Sector],Table3[[#This Row],[Sub-Sector]],Table2[1Y Return vs Nifty],"&gt;=10")/Table3[[#This Row],[Count]]</f>
        <v>0.25</v>
      </c>
      <c r="H70" s="1">
        <f>COUNTIFS(Table2[Sub-Sector],Table3[[#This Row],[Sub-Sector]],Table2[RSI Exponential â€“ 14D],"&gt;=50")/Table3[[#This Row],[Count]]</f>
        <v>0.5</v>
      </c>
      <c r="I70" s="1">
        <f>COUNTIFS(Table2[Sub-Sector],Table3[[#This Row],[Sub-Sector]],Table2[Relative Volume],"&gt;=1")/Table3[[#This Row],[Count]]</f>
        <v>0</v>
      </c>
      <c r="J70" s="1">
        <f>COUNTIFS(Table2[Sub-Sector],Table3[[#This Row],[Sub-Sector]],Table2[% Away From Day Low],"&gt;=0.05")/Table3[[#This Row],[Count]]</f>
        <v>0.25</v>
      </c>
      <c r="K70" s="1">
        <f>COUNTIFS(Table2[Sub-Sector],Table3[[#This Row],[Sub-Sector]],Table2[% Away From Day High],"&lt;=0.05")/Table3[[#This Row],[Count]]</f>
        <v>1</v>
      </c>
      <c r="L70" s="1">
        <f>COUNTIFS(Table2[Sub-Sector],Table3[[#This Row],[Sub-Sector]],Table2[% Away From Current Week Low],"&gt;=0.05")/Table3[[#This Row],[Count]]</f>
        <v>0.25</v>
      </c>
      <c r="M70" s="1">
        <f>COUNTIFS(Table2[Sub-Sector],Table3[[#This Row],[Sub-Sector]],Table2[% Away From Current Week High],"&lt;=0.05")/Table3[[#This Row],[Count]]</f>
        <v>1</v>
      </c>
      <c r="N70" s="1">
        <f>COUNTIFS(Table2[Sub-Sector],Table3[[#This Row],[Sub-Sector]],Table2[% Away From Current Month Low],"&gt;=0.05")/Table3[[#This Row],[Count]]</f>
        <v>0.5</v>
      </c>
      <c r="O70" s="1">
        <f>COUNTIFS(Table2[Sub-Sector],Table3[[#This Row],[Sub-Sector]],Table2[% Away From Current Month High],"&lt;=0.05")/Table3[[#This Row],[Count]]</f>
        <v>0.25</v>
      </c>
      <c r="P70" s="1">
        <f>COUNTIFS(Table2[Sub-Sector],Table3[[#This Row],[Sub-Sector]],Table2[% Away From 52W High],"&lt;=10")/Table3[[#This Row],[Count]]</f>
        <v>0</v>
      </c>
      <c r="Q70" s="1">
        <f>COUNTIFS(Table2[Sub-Sector],Table3[[#This Row],[Sub-Sector]],Table2[% Away From 52W Low],"&gt;=10")/Table3[[#This Row],[Count]]</f>
        <v>0.5</v>
      </c>
      <c r="R70" s="1">
        <f>COUNTIFS(Table2[Sub-Sector],Table3[[#This Row],[Sub-Sector]],Table2[% Price above 20 EMA],"&gt;=0")/Table3[[#This Row],[Count]]</f>
        <v>0.25</v>
      </c>
      <c r="S70" s="1">
        <f>COUNTIFS(Table2[Sub-Sector],Table3[[#This Row],[Sub-Sector]],Table2[% Price above 50 EMA],"&gt;=0")/Table3[[#This Row],[Count]]</f>
        <v>0.25</v>
      </c>
      <c r="T70" s="1">
        <f>COUNTIFS(Table2[Sub-Sector],Table3[[#This Row],[Sub-Sector]],Table2[% Price above 200 EMA],"&gt;=0")/Table3[[#This Row],[Count]]</f>
        <v>0.25</v>
      </c>
      <c r="U70" s="1">
        <f>COUNTIFS(Table2[Sub-Sector],Table3[[#This Row],[Sub-Sector]],Table2[Rate of Change - Zone],"Positive")/Table3[[#This Row],[Count]]</f>
        <v>0.5</v>
      </c>
      <c r="V70" s="1">
        <f>COUNTIFS(Table2[Sub-Sector],Table3[[#This Row],[Sub-Sector]],Table2[Sharpe Ratio],"&gt;=0.10")/Table3[[#This Row],[Count]]</f>
        <v>0.5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490</v>
      </c>
      <c r="X70">
        <f>_xlfn.RANK.AVG(Table3[[#This Row],[Score]],Table3[Score],1)</f>
        <v>77</v>
      </c>
      <c r="Y7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262.5</v>
      </c>
      <c r="Z70">
        <f>_xlfn.RANK.AVG(Table3[[#This Row],[Score 2 ]],Table3[[Score 2 ]],1)</f>
        <v>69</v>
      </c>
    </row>
    <row r="71" spans="1:26" x14ac:dyDescent="0.3">
      <c r="A71" t="s">
        <v>805</v>
      </c>
      <c r="B71">
        <f>COUNTIFS(Table2[Sub-Sector],Table3[[#This Row],[Sub-Sector]])</f>
        <v>5</v>
      </c>
      <c r="C71" s="1">
        <f>COUNTIFS(Table2[Sub-Sector],Table3[[#This Row],[Sub-Sector]],Table2[Uptrend],"Uptrend")/Table3[[#This Row],[Count]]</f>
        <v>0</v>
      </c>
      <c r="D71" s="1">
        <f>COUNTIFS(Table2[Sub-Sector],Table3[[#This Row],[Sub-Sector]],Table2[1W Return vs Nifty],"&gt;=5")/Table3[[#This Row],[Count]]</f>
        <v>0</v>
      </c>
      <c r="E71" s="1">
        <f>COUNTIFS(Table2[Sub-Sector],Table3[[#This Row],[Sub-Sector]],Table2[1M Return vs Nifty],"&gt;=5")/Table3[[#This Row],[Count]]</f>
        <v>0.4</v>
      </c>
      <c r="F71" s="1">
        <f>COUNTIFS(Table2[Sub-Sector],Table3[[#This Row],[Sub-Sector]],Table2[6M Return vs Nifty],"&gt;=10")/Table3[[#This Row],[Count]]</f>
        <v>0.2</v>
      </c>
      <c r="G71" s="1">
        <f>COUNTIFS(Table2[Sub-Sector],Table3[[#This Row],[Sub-Sector]],Table2[1Y Return vs Nifty],"&gt;=10")/Table3[[#This Row],[Count]]</f>
        <v>0.4</v>
      </c>
      <c r="H71" s="1">
        <f>COUNTIFS(Table2[Sub-Sector],Table3[[#This Row],[Sub-Sector]],Table2[RSI Exponential â€“ 14D],"&gt;=50")/Table3[[#This Row],[Count]]</f>
        <v>0.6</v>
      </c>
      <c r="I71" s="1">
        <f>COUNTIFS(Table2[Sub-Sector],Table3[[#This Row],[Sub-Sector]],Table2[Relative Volume],"&gt;=1")/Table3[[#This Row],[Count]]</f>
        <v>0.2</v>
      </c>
      <c r="J71" s="1">
        <f>COUNTIFS(Table2[Sub-Sector],Table3[[#This Row],[Sub-Sector]],Table2[% Away From Day Low],"&gt;=0.05")/Table3[[#This Row],[Count]]</f>
        <v>0</v>
      </c>
      <c r="K71" s="1">
        <f>COUNTIFS(Table2[Sub-Sector],Table3[[#This Row],[Sub-Sector]],Table2[% Away From Day High],"&lt;=0.05")/Table3[[#This Row],[Count]]</f>
        <v>1</v>
      </c>
      <c r="L71" s="1">
        <f>COUNTIFS(Table2[Sub-Sector],Table3[[#This Row],[Sub-Sector]],Table2[% Away From Current Week Low],"&gt;=0.05")/Table3[[#This Row],[Count]]</f>
        <v>0</v>
      </c>
      <c r="M71" s="1">
        <f>COUNTIFS(Table2[Sub-Sector],Table3[[#This Row],[Sub-Sector]],Table2[% Away From Current Week High],"&lt;=0.05")/Table3[[#This Row],[Count]]</f>
        <v>1</v>
      </c>
      <c r="N71" s="1">
        <f>COUNTIFS(Table2[Sub-Sector],Table3[[#This Row],[Sub-Sector]],Table2[% Away From Current Month Low],"&gt;=0.05")/Table3[[#This Row],[Count]]</f>
        <v>0.8</v>
      </c>
      <c r="O71" s="1">
        <f>COUNTIFS(Table2[Sub-Sector],Table3[[#This Row],[Sub-Sector]],Table2[% Away From Current Month High],"&lt;=0.05")/Table3[[#This Row],[Count]]</f>
        <v>0.2</v>
      </c>
      <c r="P71" s="1">
        <f>COUNTIFS(Table2[Sub-Sector],Table3[[#This Row],[Sub-Sector]],Table2[% Away From 52W High],"&lt;=10")/Table3[[#This Row],[Count]]</f>
        <v>0</v>
      </c>
      <c r="Q71" s="1">
        <f>COUNTIFS(Table2[Sub-Sector],Table3[[#This Row],[Sub-Sector]],Table2[% Away From 52W Low],"&gt;=10")/Table3[[#This Row],[Count]]</f>
        <v>1</v>
      </c>
      <c r="R71" s="1">
        <f>COUNTIFS(Table2[Sub-Sector],Table3[[#This Row],[Sub-Sector]],Table2[% Price above 20 EMA],"&gt;=0")/Table3[[#This Row],[Count]]</f>
        <v>0.6</v>
      </c>
      <c r="S71" s="1">
        <f>COUNTIFS(Table2[Sub-Sector],Table3[[#This Row],[Sub-Sector]],Table2[% Price above 50 EMA],"&gt;=0")/Table3[[#This Row],[Count]]</f>
        <v>0.4</v>
      </c>
      <c r="T71" s="1">
        <f>COUNTIFS(Table2[Sub-Sector],Table3[[#This Row],[Sub-Sector]],Table2[% Price above 200 EMA],"&gt;=0")/Table3[[#This Row],[Count]]</f>
        <v>0.4</v>
      </c>
      <c r="U71" s="1">
        <f>COUNTIFS(Table2[Sub-Sector],Table3[[#This Row],[Sub-Sector]],Table2[Rate of Change - Zone],"Positive")/Table3[[#This Row],[Count]]</f>
        <v>0.2</v>
      </c>
      <c r="V71" s="1">
        <f>COUNTIFS(Table2[Sub-Sector],Table3[[#This Row],[Sub-Sector]],Table2[Sharpe Ratio],"&gt;=0.10")/Table3[[#This Row],[Count]]</f>
        <v>0.8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473</v>
      </c>
      <c r="X71">
        <f>_xlfn.RANK.AVG(Table3[[#This Row],[Score]],Table3[Score],1)</f>
        <v>73</v>
      </c>
      <c r="Y7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264</v>
      </c>
      <c r="Z71">
        <f>_xlfn.RANK.AVG(Table3[[#This Row],[Score 2 ]],Table3[[Score 2 ]],1)</f>
        <v>70</v>
      </c>
    </row>
    <row r="72" spans="1:26" x14ac:dyDescent="0.3">
      <c r="A72" t="s">
        <v>1067</v>
      </c>
      <c r="B72">
        <f>COUNTIFS(Table2[Sub-Sector],Table3[[#This Row],[Sub-Sector]])</f>
        <v>3</v>
      </c>
      <c r="C72" s="1">
        <f>COUNTIFS(Table2[Sub-Sector],Table3[[#This Row],[Sub-Sector]],Table2[Uptrend],"Uptrend")/Table3[[#This Row],[Count]]</f>
        <v>0.33333333333333331</v>
      </c>
      <c r="D72" s="1">
        <f>COUNTIFS(Table2[Sub-Sector],Table3[[#This Row],[Sub-Sector]],Table2[1W Return vs Nifty],"&gt;=5")/Table3[[#This Row],[Count]]</f>
        <v>0</v>
      </c>
      <c r="E72" s="1">
        <f>COUNTIFS(Table2[Sub-Sector],Table3[[#This Row],[Sub-Sector]],Table2[1M Return vs Nifty],"&gt;=5")/Table3[[#This Row],[Count]]</f>
        <v>0.66666666666666663</v>
      </c>
      <c r="F72" s="1">
        <f>COUNTIFS(Table2[Sub-Sector],Table3[[#This Row],[Sub-Sector]],Table2[6M Return vs Nifty],"&gt;=10")/Table3[[#This Row],[Count]]</f>
        <v>0.33333333333333331</v>
      </c>
      <c r="G72" s="1">
        <f>COUNTIFS(Table2[Sub-Sector],Table3[[#This Row],[Sub-Sector]],Table2[1Y Return vs Nifty],"&gt;=10")/Table3[[#This Row],[Count]]</f>
        <v>0.33333333333333331</v>
      </c>
      <c r="H72" s="1">
        <f>COUNTIFS(Table2[Sub-Sector],Table3[[#This Row],[Sub-Sector]],Table2[RSI Exponential â€“ 14D],"&gt;=50")/Table3[[#This Row],[Count]]</f>
        <v>0.66666666666666663</v>
      </c>
      <c r="I72" s="1">
        <f>COUNTIFS(Table2[Sub-Sector],Table3[[#This Row],[Sub-Sector]],Table2[Relative Volume],"&gt;=1")/Table3[[#This Row],[Count]]</f>
        <v>0.33333333333333331</v>
      </c>
      <c r="J72" s="1">
        <f>COUNTIFS(Table2[Sub-Sector],Table3[[#This Row],[Sub-Sector]],Table2[% Away From Day Low],"&gt;=0.05")/Table3[[#This Row],[Count]]</f>
        <v>0</v>
      </c>
      <c r="K72" s="1">
        <f>COUNTIFS(Table2[Sub-Sector],Table3[[#This Row],[Sub-Sector]],Table2[% Away From Day High],"&lt;=0.05")/Table3[[#This Row],[Count]]</f>
        <v>1</v>
      </c>
      <c r="L72" s="1">
        <f>COUNTIFS(Table2[Sub-Sector],Table3[[#This Row],[Sub-Sector]],Table2[% Away From Current Week Low],"&gt;=0.05")/Table3[[#This Row],[Count]]</f>
        <v>0.33333333333333331</v>
      </c>
      <c r="M72" s="1">
        <f>COUNTIFS(Table2[Sub-Sector],Table3[[#This Row],[Sub-Sector]],Table2[% Away From Current Week High],"&lt;=0.05")/Table3[[#This Row],[Count]]</f>
        <v>1</v>
      </c>
      <c r="N72" s="1">
        <f>COUNTIFS(Table2[Sub-Sector],Table3[[#This Row],[Sub-Sector]],Table2[% Away From Current Month Low],"&gt;=0.05")/Table3[[#This Row],[Count]]</f>
        <v>0.33333333333333331</v>
      </c>
      <c r="O72" s="1">
        <f>COUNTIFS(Table2[Sub-Sector],Table3[[#This Row],[Sub-Sector]],Table2[% Away From Current Month High],"&lt;=0.05")/Table3[[#This Row],[Count]]</f>
        <v>0</v>
      </c>
      <c r="P72" s="1">
        <f>COUNTIFS(Table2[Sub-Sector],Table3[[#This Row],[Sub-Sector]],Table2[% Away From 52W High],"&lt;=10")/Table3[[#This Row],[Count]]</f>
        <v>0.33333333333333331</v>
      </c>
      <c r="Q72" s="1">
        <f>COUNTIFS(Table2[Sub-Sector],Table3[[#This Row],[Sub-Sector]],Table2[% Away From 52W Low],"&gt;=10")/Table3[[#This Row],[Count]]</f>
        <v>0.66666666666666663</v>
      </c>
      <c r="R72" s="1">
        <f>COUNTIFS(Table2[Sub-Sector],Table3[[#This Row],[Sub-Sector]],Table2[% Price above 20 EMA],"&gt;=0")/Table3[[#This Row],[Count]]</f>
        <v>0.33333333333333331</v>
      </c>
      <c r="S72" s="1">
        <f>COUNTIFS(Table2[Sub-Sector],Table3[[#This Row],[Sub-Sector]],Table2[% Price above 50 EMA],"&gt;=0")/Table3[[#This Row],[Count]]</f>
        <v>0.33333333333333331</v>
      </c>
      <c r="T72" s="1">
        <f>COUNTIFS(Table2[Sub-Sector],Table3[[#This Row],[Sub-Sector]],Table2[% Price above 200 EMA],"&gt;=0")/Table3[[#This Row],[Count]]</f>
        <v>0.33333333333333331</v>
      </c>
      <c r="U72" s="1">
        <f>COUNTIFS(Table2[Sub-Sector],Table3[[#This Row],[Sub-Sector]],Table2[Rate of Change - Zone],"Positive")/Table3[[#This Row],[Count]]</f>
        <v>0</v>
      </c>
      <c r="V72" s="1">
        <f>COUNTIFS(Table2[Sub-Sector],Table3[[#This Row],[Sub-Sector]],Table2[Sharpe Ratio],"&gt;=0.10")/Table3[[#This Row],[Count]]</f>
        <v>0.33333333333333331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392.5</v>
      </c>
      <c r="X72">
        <f>_xlfn.RANK.AVG(Table3[[#This Row],[Score]],Table3[Score],1)</f>
        <v>46.5</v>
      </c>
      <c r="Y7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267</v>
      </c>
      <c r="Z72">
        <f>_xlfn.RANK.AVG(Table3[[#This Row],[Score 2 ]],Table3[[Score 2 ]],1)</f>
        <v>71.5</v>
      </c>
    </row>
    <row r="73" spans="1:26" x14ac:dyDescent="0.3">
      <c r="A73" t="s">
        <v>54</v>
      </c>
      <c r="B73">
        <f>COUNTIFS(Table2[Sub-Sector],Table3[[#This Row],[Sub-Sector]])</f>
        <v>17</v>
      </c>
      <c r="C73" s="1">
        <f>COUNTIFS(Table2[Sub-Sector],Table3[[#This Row],[Sub-Sector]],Table2[Uptrend],"Uptrend")/Table3[[#This Row],[Count]]</f>
        <v>0</v>
      </c>
      <c r="D73" s="1">
        <f>COUNTIFS(Table2[Sub-Sector],Table3[[#This Row],[Sub-Sector]],Table2[1W Return vs Nifty],"&gt;=5")/Table3[[#This Row],[Count]]</f>
        <v>0.11764705882352941</v>
      </c>
      <c r="E73" s="1">
        <f>COUNTIFS(Table2[Sub-Sector],Table3[[#This Row],[Sub-Sector]],Table2[1M Return vs Nifty],"&gt;=5")/Table3[[#This Row],[Count]]</f>
        <v>0.17647058823529413</v>
      </c>
      <c r="F73" s="1">
        <f>COUNTIFS(Table2[Sub-Sector],Table3[[#This Row],[Sub-Sector]],Table2[6M Return vs Nifty],"&gt;=10")/Table3[[#This Row],[Count]]</f>
        <v>5.8823529411764705E-2</v>
      </c>
      <c r="G73" s="1">
        <f>COUNTIFS(Table2[Sub-Sector],Table3[[#This Row],[Sub-Sector]],Table2[1Y Return vs Nifty],"&gt;=10")/Table3[[#This Row],[Count]]</f>
        <v>0.23529411764705882</v>
      </c>
      <c r="H73" s="1">
        <f>COUNTIFS(Table2[Sub-Sector],Table3[[#This Row],[Sub-Sector]],Table2[RSI Exponential â€“ 14D],"&gt;=50")/Table3[[#This Row],[Count]]</f>
        <v>0.58823529411764708</v>
      </c>
      <c r="I73" s="1">
        <f>COUNTIFS(Table2[Sub-Sector],Table3[[#This Row],[Sub-Sector]],Table2[Relative Volume],"&gt;=1")/Table3[[#This Row],[Count]]</f>
        <v>0.29411764705882354</v>
      </c>
      <c r="J73" s="1">
        <f>COUNTIFS(Table2[Sub-Sector],Table3[[#This Row],[Sub-Sector]],Table2[% Away From Day Low],"&gt;=0.05")/Table3[[#This Row],[Count]]</f>
        <v>5.8823529411764705E-2</v>
      </c>
      <c r="K73" s="1">
        <f>COUNTIFS(Table2[Sub-Sector],Table3[[#This Row],[Sub-Sector]],Table2[% Away From Day High],"&lt;=0.05")/Table3[[#This Row],[Count]]</f>
        <v>0.94117647058823528</v>
      </c>
      <c r="L73" s="1">
        <f>COUNTIFS(Table2[Sub-Sector],Table3[[#This Row],[Sub-Sector]],Table2[% Away From Current Week Low],"&gt;=0.05")/Table3[[#This Row],[Count]]</f>
        <v>0.17647058823529413</v>
      </c>
      <c r="M73" s="1">
        <f>COUNTIFS(Table2[Sub-Sector],Table3[[#This Row],[Sub-Sector]],Table2[% Away From Current Week High],"&lt;=0.05")/Table3[[#This Row],[Count]]</f>
        <v>0.88235294117647056</v>
      </c>
      <c r="N73" s="1">
        <f>COUNTIFS(Table2[Sub-Sector],Table3[[#This Row],[Sub-Sector]],Table2[% Away From Current Month Low],"&gt;=0.05")/Table3[[#This Row],[Count]]</f>
        <v>0.70588235294117652</v>
      </c>
      <c r="O73" s="1">
        <f>COUNTIFS(Table2[Sub-Sector],Table3[[#This Row],[Sub-Sector]],Table2[% Away From Current Month High],"&lt;=0.05")/Table3[[#This Row],[Count]]</f>
        <v>0.41176470588235292</v>
      </c>
      <c r="P73" s="1">
        <f>COUNTIFS(Table2[Sub-Sector],Table3[[#This Row],[Sub-Sector]],Table2[% Away From 52W High],"&lt;=10")/Table3[[#This Row],[Count]]</f>
        <v>5.8823529411764705E-2</v>
      </c>
      <c r="Q73" s="1">
        <f>COUNTIFS(Table2[Sub-Sector],Table3[[#This Row],[Sub-Sector]],Table2[% Away From 52W Low],"&gt;=10")/Table3[[#This Row],[Count]]</f>
        <v>0.6470588235294118</v>
      </c>
      <c r="R73" s="1">
        <f>COUNTIFS(Table2[Sub-Sector],Table3[[#This Row],[Sub-Sector]],Table2[% Price above 20 EMA],"&gt;=0")/Table3[[#This Row],[Count]]</f>
        <v>0.41176470588235292</v>
      </c>
      <c r="S73" s="1">
        <f>COUNTIFS(Table2[Sub-Sector],Table3[[#This Row],[Sub-Sector]],Table2[% Price above 50 EMA],"&gt;=0")/Table3[[#This Row],[Count]]</f>
        <v>0.17647058823529413</v>
      </c>
      <c r="T73" s="1">
        <f>COUNTIFS(Table2[Sub-Sector],Table3[[#This Row],[Sub-Sector]],Table2[% Price above 200 EMA],"&gt;=0")/Table3[[#This Row],[Count]]</f>
        <v>0.23529411764705882</v>
      </c>
      <c r="U73" s="1">
        <f>COUNTIFS(Table2[Sub-Sector],Table3[[#This Row],[Sub-Sector]],Table2[Rate of Change - Zone],"Positive")/Table3[[#This Row],[Count]]</f>
        <v>0.23529411764705882</v>
      </c>
      <c r="V73" s="1">
        <f>COUNTIFS(Table2[Sub-Sector],Table3[[#This Row],[Sub-Sector]],Table2[Sharpe Ratio],"&gt;=0.10")/Table3[[#This Row],[Count]]</f>
        <v>0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454.5</v>
      </c>
      <c r="X73">
        <f>_xlfn.RANK.AVG(Table3[[#This Row],[Score]],Table3[Score],1)</f>
        <v>66</v>
      </c>
      <c r="Y7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267</v>
      </c>
      <c r="Z73">
        <f>_xlfn.RANK.AVG(Table3[[#This Row],[Score 2 ]],Table3[[Score 2 ]],1)</f>
        <v>71.5</v>
      </c>
    </row>
    <row r="74" spans="1:26" x14ac:dyDescent="0.3">
      <c r="A74" t="s">
        <v>1624</v>
      </c>
      <c r="B74">
        <f>COUNTIFS(Table2[Sub-Sector],Table3[[#This Row],[Sub-Sector]])</f>
        <v>2</v>
      </c>
      <c r="C74" s="1">
        <f>COUNTIFS(Table2[Sub-Sector],Table3[[#This Row],[Sub-Sector]],Table2[Uptrend],"Uptrend")/Table3[[#This Row],[Count]]</f>
        <v>0.5</v>
      </c>
      <c r="D74" s="1">
        <f>COUNTIFS(Table2[Sub-Sector],Table3[[#This Row],[Sub-Sector]],Table2[1W Return vs Nifty],"&gt;=5")/Table3[[#This Row],[Count]]</f>
        <v>0</v>
      </c>
      <c r="E74" s="1">
        <f>COUNTIFS(Table2[Sub-Sector],Table3[[#This Row],[Sub-Sector]],Table2[1M Return vs Nifty],"&gt;=5")/Table3[[#This Row],[Count]]</f>
        <v>0.5</v>
      </c>
      <c r="F74" s="1">
        <f>COUNTIFS(Table2[Sub-Sector],Table3[[#This Row],[Sub-Sector]],Table2[6M Return vs Nifty],"&gt;=10")/Table3[[#This Row],[Count]]</f>
        <v>0.5</v>
      </c>
      <c r="G74" s="1">
        <f>COUNTIFS(Table2[Sub-Sector],Table3[[#This Row],[Sub-Sector]],Table2[1Y Return vs Nifty],"&gt;=10")/Table3[[#This Row],[Count]]</f>
        <v>0</v>
      </c>
      <c r="H74" s="1">
        <f>COUNTIFS(Table2[Sub-Sector],Table3[[#This Row],[Sub-Sector]],Table2[RSI Exponential â€“ 14D],"&gt;=50")/Table3[[#This Row],[Count]]</f>
        <v>0.5</v>
      </c>
      <c r="I74" s="1">
        <f>COUNTIFS(Table2[Sub-Sector],Table3[[#This Row],[Sub-Sector]],Table2[Relative Volume],"&gt;=1")/Table3[[#This Row],[Count]]</f>
        <v>0.5</v>
      </c>
      <c r="J74" s="1">
        <f>COUNTIFS(Table2[Sub-Sector],Table3[[#This Row],[Sub-Sector]],Table2[% Away From Day Low],"&gt;=0.05")/Table3[[#This Row],[Count]]</f>
        <v>0.5</v>
      </c>
      <c r="K74" s="1">
        <f>COUNTIFS(Table2[Sub-Sector],Table3[[#This Row],[Sub-Sector]],Table2[% Away From Day High],"&lt;=0.05")/Table3[[#This Row],[Count]]</f>
        <v>1</v>
      </c>
      <c r="L74" s="1">
        <f>COUNTIFS(Table2[Sub-Sector],Table3[[#This Row],[Sub-Sector]],Table2[% Away From Current Week Low],"&gt;=0.05")/Table3[[#This Row],[Count]]</f>
        <v>0.5</v>
      </c>
      <c r="M74" s="1">
        <f>COUNTIFS(Table2[Sub-Sector],Table3[[#This Row],[Sub-Sector]],Table2[% Away From Current Week High],"&lt;=0.05")/Table3[[#This Row],[Count]]</f>
        <v>1</v>
      </c>
      <c r="N74" s="1">
        <f>COUNTIFS(Table2[Sub-Sector],Table3[[#This Row],[Sub-Sector]],Table2[% Away From Current Month Low],"&gt;=0.05")/Table3[[#This Row],[Count]]</f>
        <v>0.5</v>
      </c>
      <c r="O74" s="1">
        <f>COUNTIFS(Table2[Sub-Sector],Table3[[#This Row],[Sub-Sector]],Table2[% Away From Current Month High],"&lt;=0.05")/Table3[[#This Row],[Count]]</f>
        <v>0</v>
      </c>
      <c r="P74" s="1">
        <f>COUNTIFS(Table2[Sub-Sector],Table3[[#This Row],[Sub-Sector]],Table2[% Away From 52W High],"&lt;=10")/Table3[[#This Row],[Count]]</f>
        <v>0</v>
      </c>
      <c r="Q74" s="1">
        <f>COUNTIFS(Table2[Sub-Sector],Table3[[#This Row],[Sub-Sector]],Table2[% Away From 52W Low],"&gt;=10")/Table3[[#This Row],[Count]]</f>
        <v>0.5</v>
      </c>
      <c r="R74" s="1">
        <f>COUNTIFS(Table2[Sub-Sector],Table3[[#This Row],[Sub-Sector]],Table2[% Price above 20 EMA],"&gt;=0")/Table3[[#This Row],[Count]]</f>
        <v>0.5</v>
      </c>
      <c r="S74" s="1">
        <f>COUNTIFS(Table2[Sub-Sector],Table3[[#This Row],[Sub-Sector]],Table2[% Price above 50 EMA],"&gt;=0")/Table3[[#This Row],[Count]]</f>
        <v>0.5</v>
      </c>
      <c r="T74" s="1">
        <f>COUNTIFS(Table2[Sub-Sector],Table3[[#This Row],[Sub-Sector]],Table2[% Price above 200 EMA],"&gt;=0")/Table3[[#This Row],[Count]]</f>
        <v>0.5</v>
      </c>
      <c r="U74" s="1">
        <f>COUNTIFS(Table2[Sub-Sector],Table3[[#This Row],[Sub-Sector]],Table2[Rate of Change - Zone],"Positive")/Table3[[#This Row],[Count]]</f>
        <v>0</v>
      </c>
      <c r="V74" s="1">
        <f>COUNTIFS(Table2[Sub-Sector],Table3[[#This Row],[Sub-Sector]],Table2[Sharpe Ratio],"&gt;=0.10")/Table3[[#This Row],[Count]]</f>
        <v>0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392.5</v>
      </c>
      <c r="X74">
        <f>_xlfn.RANK.AVG(Table3[[#This Row],[Score]],Table3[Score],1)</f>
        <v>46.5</v>
      </c>
      <c r="Y7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267.5</v>
      </c>
      <c r="Z74">
        <f>_xlfn.RANK.AVG(Table3[[#This Row],[Score 2 ]],Table3[[Score 2 ]],1)</f>
        <v>73</v>
      </c>
    </row>
    <row r="75" spans="1:26" x14ac:dyDescent="0.3">
      <c r="A75" t="s">
        <v>43</v>
      </c>
      <c r="B75">
        <f>COUNTIFS(Table2[Sub-Sector],Table3[[#This Row],[Sub-Sector]])</f>
        <v>10</v>
      </c>
      <c r="C75" s="1">
        <f>COUNTIFS(Table2[Sub-Sector],Table3[[#This Row],[Sub-Sector]],Table2[Uptrend],"Uptrend")/Table3[[#This Row],[Count]]</f>
        <v>0.1</v>
      </c>
      <c r="D75" s="1">
        <f>COUNTIFS(Table2[Sub-Sector],Table3[[#This Row],[Sub-Sector]],Table2[1W Return vs Nifty],"&gt;=5")/Table3[[#This Row],[Count]]</f>
        <v>0</v>
      </c>
      <c r="E75" s="1">
        <f>COUNTIFS(Table2[Sub-Sector],Table3[[#This Row],[Sub-Sector]],Table2[1M Return vs Nifty],"&gt;=5")/Table3[[#This Row],[Count]]</f>
        <v>0.1</v>
      </c>
      <c r="F75" s="1">
        <f>COUNTIFS(Table2[Sub-Sector],Table3[[#This Row],[Sub-Sector]],Table2[6M Return vs Nifty],"&gt;=10")/Table3[[#This Row],[Count]]</f>
        <v>0.3</v>
      </c>
      <c r="G75" s="1">
        <f>COUNTIFS(Table2[Sub-Sector],Table3[[#This Row],[Sub-Sector]],Table2[1Y Return vs Nifty],"&gt;=10")/Table3[[#This Row],[Count]]</f>
        <v>0.1</v>
      </c>
      <c r="H75" s="1">
        <f>COUNTIFS(Table2[Sub-Sector],Table3[[#This Row],[Sub-Sector]],Table2[RSI Exponential â€“ 14D],"&gt;=50")/Table3[[#This Row],[Count]]</f>
        <v>0.2</v>
      </c>
      <c r="I75" s="1">
        <f>COUNTIFS(Table2[Sub-Sector],Table3[[#This Row],[Sub-Sector]],Table2[Relative Volume],"&gt;=1")/Table3[[#This Row],[Count]]</f>
        <v>0.3</v>
      </c>
      <c r="J75" s="1">
        <f>COUNTIFS(Table2[Sub-Sector],Table3[[#This Row],[Sub-Sector]],Table2[% Away From Day Low],"&gt;=0.05")/Table3[[#This Row],[Count]]</f>
        <v>0</v>
      </c>
      <c r="K75" s="1">
        <f>COUNTIFS(Table2[Sub-Sector],Table3[[#This Row],[Sub-Sector]],Table2[% Away From Day High],"&lt;=0.05")/Table3[[#This Row],[Count]]</f>
        <v>1</v>
      </c>
      <c r="L75" s="1">
        <f>COUNTIFS(Table2[Sub-Sector],Table3[[#This Row],[Sub-Sector]],Table2[% Away From Current Week Low],"&gt;=0.05")/Table3[[#This Row],[Count]]</f>
        <v>0.1</v>
      </c>
      <c r="M75" s="1">
        <f>COUNTIFS(Table2[Sub-Sector],Table3[[#This Row],[Sub-Sector]],Table2[% Away From Current Week High],"&lt;=0.05")/Table3[[#This Row],[Count]]</f>
        <v>1</v>
      </c>
      <c r="N75" s="1">
        <f>COUNTIFS(Table2[Sub-Sector],Table3[[#This Row],[Sub-Sector]],Table2[% Away From Current Month Low],"&gt;=0.05")/Table3[[#This Row],[Count]]</f>
        <v>0.2</v>
      </c>
      <c r="O75" s="1">
        <f>COUNTIFS(Table2[Sub-Sector],Table3[[#This Row],[Sub-Sector]],Table2[% Away From Current Month High],"&lt;=0.05")/Table3[[#This Row],[Count]]</f>
        <v>0.1</v>
      </c>
      <c r="P75" s="1">
        <f>COUNTIFS(Table2[Sub-Sector],Table3[[#This Row],[Sub-Sector]],Table2[% Away From 52W High],"&lt;=10")/Table3[[#This Row],[Count]]</f>
        <v>0</v>
      </c>
      <c r="Q75" s="1">
        <f>COUNTIFS(Table2[Sub-Sector],Table3[[#This Row],[Sub-Sector]],Table2[% Away From 52W Low],"&gt;=10")/Table3[[#This Row],[Count]]</f>
        <v>0.9</v>
      </c>
      <c r="R75" s="1">
        <f>COUNTIFS(Table2[Sub-Sector],Table3[[#This Row],[Sub-Sector]],Table2[% Price above 20 EMA],"&gt;=0")/Table3[[#This Row],[Count]]</f>
        <v>0.2</v>
      </c>
      <c r="S75" s="1">
        <f>COUNTIFS(Table2[Sub-Sector],Table3[[#This Row],[Sub-Sector]],Table2[% Price above 50 EMA],"&gt;=0")/Table3[[#This Row],[Count]]</f>
        <v>0.1</v>
      </c>
      <c r="T75" s="1">
        <f>COUNTIFS(Table2[Sub-Sector],Table3[[#This Row],[Sub-Sector]],Table2[% Price above 200 EMA],"&gt;=0")/Table3[[#This Row],[Count]]</f>
        <v>0.5</v>
      </c>
      <c r="U75" s="1">
        <f>COUNTIFS(Table2[Sub-Sector],Table3[[#This Row],[Sub-Sector]],Table2[Rate of Change - Zone],"Positive")/Table3[[#This Row],[Count]]</f>
        <v>0.1</v>
      </c>
      <c r="V75" s="1">
        <f>COUNTIFS(Table2[Sub-Sector],Table3[[#This Row],[Sub-Sector]],Table2[Sharpe Ratio],"&gt;=0.10")/Table3[[#This Row],[Count]]</f>
        <v>0.1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483</v>
      </c>
      <c r="X75">
        <f>_xlfn.RANK.AVG(Table3[[#This Row],[Score]],Table3[Score],1)</f>
        <v>74.5</v>
      </c>
      <c r="Y7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271</v>
      </c>
      <c r="Z75">
        <f>_xlfn.RANK.AVG(Table3[[#This Row],[Score 2 ]],Table3[[Score 2 ]],1)</f>
        <v>74</v>
      </c>
    </row>
    <row r="76" spans="1:26" x14ac:dyDescent="0.3">
      <c r="A76" t="s">
        <v>24</v>
      </c>
      <c r="B76">
        <f>COUNTIFS(Table2[Sub-Sector],Table3[[#This Row],[Sub-Sector]])</f>
        <v>20</v>
      </c>
      <c r="C76" s="1">
        <f>COUNTIFS(Table2[Sub-Sector],Table3[[#This Row],[Sub-Sector]],Table2[Uptrend],"Uptrend")/Table3[[#This Row],[Count]]</f>
        <v>0.25</v>
      </c>
      <c r="D76" s="1">
        <f>COUNTIFS(Table2[Sub-Sector],Table3[[#This Row],[Sub-Sector]],Table2[1W Return vs Nifty],"&gt;=5")/Table3[[#This Row],[Count]]</f>
        <v>0</v>
      </c>
      <c r="E76" s="1">
        <f>COUNTIFS(Table2[Sub-Sector],Table3[[#This Row],[Sub-Sector]],Table2[1M Return vs Nifty],"&gt;=5")/Table3[[#This Row],[Count]]</f>
        <v>0.1</v>
      </c>
      <c r="F76" s="1">
        <f>COUNTIFS(Table2[Sub-Sector],Table3[[#This Row],[Sub-Sector]],Table2[6M Return vs Nifty],"&gt;=10")/Table3[[#This Row],[Count]]</f>
        <v>0.25</v>
      </c>
      <c r="G76" s="1">
        <f>COUNTIFS(Table2[Sub-Sector],Table3[[#This Row],[Sub-Sector]],Table2[1Y Return vs Nifty],"&gt;=10")/Table3[[#This Row],[Count]]</f>
        <v>0.15</v>
      </c>
      <c r="H76" s="1">
        <f>COUNTIFS(Table2[Sub-Sector],Table3[[#This Row],[Sub-Sector]],Table2[RSI Exponential â€“ 14D],"&gt;=50")/Table3[[#This Row],[Count]]</f>
        <v>0.4</v>
      </c>
      <c r="I76" s="1">
        <f>COUNTIFS(Table2[Sub-Sector],Table3[[#This Row],[Sub-Sector]],Table2[Relative Volume],"&gt;=1")/Table3[[#This Row],[Count]]</f>
        <v>0.2</v>
      </c>
      <c r="J76" s="1">
        <f>COUNTIFS(Table2[Sub-Sector],Table3[[#This Row],[Sub-Sector]],Table2[% Away From Day Low],"&gt;=0.05")/Table3[[#This Row],[Count]]</f>
        <v>0</v>
      </c>
      <c r="K76" s="1">
        <f>COUNTIFS(Table2[Sub-Sector],Table3[[#This Row],[Sub-Sector]],Table2[% Away From Day High],"&lt;=0.05")/Table3[[#This Row],[Count]]</f>
        <v>1</v>
      </c>
      <c r="L76" s="1">
        <f>COUNTIFS(Table2[Sub-Sector],Table3[[#This Row],[Sub-Sector]],Table2[% Away From Current Week Low],"&gt;=0.05")/Table3[[#This Row],[Count]]</f>
        <v>0.1</v>
      </c>
      <c r="M76" s="1">
        <f>COUNTIFS(Table2[Sub-Sector],Table3[[#This Row],[Sub-Sector]],Table2[% Away From Current Week High],"&lt;=0.05")/Table3[[#This Row],[Count]]</f>
        <v>1</v>
      </c>
      <c r="N76" s="1">
        <f>COUNTIFS(Table2[Sub-Sector],Table3[[#This Row],[Sub-Sector]],Table2[% Away From Current Month Low],"&gt;=0.05")/Table3[[#This Row],[Count]]</f>
        <v>0.45</v>
      </c>
      <c r="O76" s="1">
        <f>COUNTIFS(Table2[Sub-Sector],Table3[[#This Row],[Sub-Sector]],Table2[% Away From Current Month High],"&lt;=0.05")/Table3[[#This Row],[Count]]</f>
        <v>0.5</v>
      </c>
      <c r="P76" s="1">
        <f>COUNTIFS(Table2[Sub-Sector],Table3[[#This Row],[Sub-Sector]],Table2[% Away From 52W High],"&lt;=10")/Table3[[#This Row],[Count]]</f>
        <v>0.3</v>
      </c>
      <c r="Q76" s="1">
        <f>COUNTIFS(Table2[Sub-Sector],Table3[[#This Row],[Sub-Sector]],Table2[% Away From 52W Low],"&gt;=10")/Table3[[#This Row],[Count]]</f>
        <v>0.45</v>
      </c>
      <c r="R76" s="1">
        <f>COUNTIFS(Table2[Sub-Sector],Table3[[#This Row],[Sub-Sector]],Table2[% Price above 20 EMA],"&gt;=0")/Table3[[#This Row],[Count]]</f>
        <v>0.4</v>
      </c>
      <c r="S76" s="1">
        <f>COUNTIFS(Table2[Sub-Sector],Table3[[#This Row],[Sub-Sector]],Table2[% Price above 50 EMA],"&gt;=0")/Table3[[#This Row],[Count]]</f>
        <v>0.35</v>
      </c>
      <c r="T76" s="1">
        <f>COUNTIFS(Table2[Sub-Sector],Table3[[#This Row],[Sub-Sector]],Table2[% Price above 200 EMA],"&gt;=0")/Table3[[#This Row],[Count]]</f>
        <v>0.3</v>
      </c>
      <c r="U76" s="1">
        <f>COUNTIFS(Table2[Sub-Sector],Table3[[#This Row],[Sub-Sector]],Table2[Rate of Change - Zone],"Positive")/Table3[[#This Row],[Count]]</f>
        <v>0.25</v>
      </c>
      <c r="V76" s="1">
        <f>COUNTIFS(Table2[Sub-Sector],Table3[[#This Row],[Sub-Sector]],Table2[Sharpe Ratio],"&gt;=0.10")/Table3[[#This Row],[Count]]</f>
        <v>0.3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464</v>
      </c>
      <c r="X76">
        <f>_xlfn.RANK.AVG(Table3[[#This Row],[Score]],Table3[Score],1)</f>
        <v>71</v>
      </c>
      <c r="Y7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271.5</v>
      </c>
      <c r="Z76">
        <f>_xlfn.RANK.AVG(Table3[[#This Row],[Score 2 ]],Table3[[Score 2 ]],1)</f>
        <v>75</v>
      </c>
    </row>
    <row r="77" spans="1:26" x14ac:dyDescent="0.3">
      <c r="A77" t="s">
        <v>34</v>
      </c>
      <c r="B77">
        <f>COUNTIFS(Table2[Sub-Sector],Table3[[#This Row],[Sub-Sector]])</f>
        <v>11</v>
      </c>
      <c r="C77" s="1">
        <f>COUNTIFS(Table2[Sub-Sector],Table3[[#This Row],[Sub-Sector]],Table2[Uptrend],"Uptrend")/Table3[[#This Row],[Count]]</f>
        <v>0.18181818181818182</v>
      </c>
      <c r="D77" s="1">
        <f>COUNTIFS(Table2[Sub-Sector],Table3[[#This Row],[Sub-Sector]],Table2[1W Return vs Nifty],"&gt;=5")/Table3[[#This Row],[Count]]</f>
        <v>0</v>
      </c>
      <c r="E77" s="1">
        <f>COUNTIFS(Table2[Sub-Sector],Table3[[#This Row],[Sub-Sector]],Table2[1M Return vs Nifty],"&gt;=5")/Table3[[#This Row],[Count]]</f>
        <v>0.72727272727272729</v>
      </c>
      <c r="F77" s="1">
        <f>COUNTIFS(Table2[Sub-Sector],Table3[[#This Row],[Sub-Sector]],Table2[6M Return vs Nifty],"&gt;=10")/Table3[[#This Row],[Count]]</f>
        <v>0</v>
      </c>
      <c r="G77" s="1">
        <f>COUNTIFS(Table2[Sub-Sector],Table3[[#This Row],[Sub-Sector]],Table2[1Y Return vs Nifty],"&gt;=10")/Table3[[#This Row],[Count]]</f>
        <v>0.36363636363636365</v>
      </c>
      <c r="H77" s="1">
        <f>COUNTIFS(Table2[Sub-Sector],Table3[[#This Row],[Sub-Sector]],Table2[RSI Exponential â€“ 14D],"&gt;=50")/Table3[[#This Row],[Count]]</f>
        <v>1</v>
      </c>
      <c r="I77" s="1">
        <f>COUNTIFS(Table2[Sub-Sector],Table3[[#This Row],[Sub-Sector]],Table2[Relative Volume],"&gt;=1")/Table3[[#This Row],[Count]]</f>
        <v>0.45454545454545453</v>
      </c>
      <c r="J77" s="1">
        <f>COUNTIFS(Table2[Sub-Sector],Table3[[#This Row],[Sub-Sector]],Table2[% Away From Day Low],"&gt;=0.05")/Table3[[#This Row],[Count]]</f>
        <v>0</v>
      </c>
      <c r="K77" s="1">
        <f>COUNTIFS(Table2[Sub-Sector],Table3[[#This Row],[Sub-Sector]],Table2[% Away From Day High],"&lt;=0.05")/Table3[[#This Row],[Count]]</f>
        <v>1</v>
      </c>
      <c r="L77" s="1">
        <f>COUNTIFS(Table2[Sub-Sector],Table3[[#This Row],[Sub-Sector]],Table2[% Away From Current Week Low],"&gt;=0.05")/Table3[[#This Row],[Count]]</f>
        <v>0</v>
      </c>
      <c r="M77" s="1">
        <f>COUNTIFS(Table2[Sub-Sector],Table3[[#This Row],[Sub-Sector]],Table2[% Away From Current Week High],"&lt;=0.05")/Table3[[#This Row],[Count]]</f>
        <v>0.90909090909090906</v>
      </c>
      <c r="N77" s="1">
        <f>COUNTIFS(Table2[Sub-Sector],Table3[[#This Row],[Sub-Sector]],Table2[% Away From Current Month Low],"&gt;=0.05")/Table3[[#This Row],[Count]]</f>
        <v>1</v>
      </c>
      <c r="O77" s="1">
        <f>COUNTIFS(Table2[Sub-Sector],Table3[[#This Row],[Sub-Sector]],Table2[% Away From Current Month High],"&lt;=0.05")/Table3[[#This Row],[Count]]</f>
        <v>0.45454545454545453</v>
      </c>
      <c r="P77" s="1">
        <f>COUNTIFS(Table2[Sub-Sector],Table3[[#This Row],[Sub-Sector]],Table2[% Away From 52W High],"&lt;=10")/Table3[[#This Row],[Count]]</f>
        <v>9.0909090909090912E-2</v>
      </c>
      <c r="Q77" s="1">
        <f>COUNTIFS(Table2[Sub-Sector],Table3[[#This Row],[Sub-Sector]],Table2[% Away From 52W Low],"&gt;=10")/Table3[[#This Row],[Count]]</f>
        <v>1</v>
      </c>
      <c r="R77" s="1">
        <f>COUNTIFS(Table2[Sub-Sector],Table3[[#This Row],[Sub-Sector]],Table2[% Price above 20 EMA],"&gt;=0")/Table3[[#This Row],[Count]]</f>
        <v>0.90909090909090906</v>
      </c>
      <c r="S77" s="1">
        <f>COUNTIFS(Table2[Sub-Sector],Table3[[#This Row],[Sub-Sector]],Table2[% Price above 50 EMA],"&gt;=0")/Table3[[#This Row],[Count]]</f>
        <v>0.36363636363636365</v>
      </c>
      <c r="T77" s="1">
        <f>COUNTIFS(Table2[Sub-Sector],Table3[[#This Row],[Sub-Sector]],Table2[% Price above 200 EMA],"&gt;=0")/Table3[[#This Row],[Count]]</f>
        <v>0.27272727272727271</v>
      </c>
      <c r="U77" s="1">
        <f>COUNTIFS(Table2[Sub-Sector],Table3[[#This Row],[Sub-Sector]],Table2[Rate of Change - Zone],"Positive")/Table3[[#This Row],[Count]]</f>
        <v>9.0909090909090912E-2</v>
      </c>
      <c r="V77" s="1">
        <f>COUNTIFS(Table2[Sub-Sector],Table3[[#This Row],[Sub-Sector]],Table2[Sharpe Ratio],"&gt;=0.10")/Table3[[#This Row],[Count]]</f>
        <v>0.63636363636363635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415.5</v>
      </c>
      <c r="X77">
        <f>_xlfn.RANK.AVG(Table3[[#This Row],[Score]],Table3[Score],1)</f>
        <v>57.5</v>
      </c>
      <c r="Y7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272.5</v>
      </c>
      <c r="Z77">
        <f>_xlfn.RANK.AVG(Table3[[#This Row],[Score 2 ]],Table3[[Score 2 ]],1)</f>
        <v>76</v>
      </c>
    </row>
    <row r="78" spans="1:26" x14ac:dyDescent="0.3">
      <c r="A78" t="s">
        <v>178</v>
      </c>
      <c r="B78">
        <f>COUNTIFS(Table2[Sub-Sector],Table3[[#This Row],[Sub-Sector]])</f>
        <v>4</v>
      </c>
      <c r="C78" s="1">
        <f>COUNTIFS(Table2[Sub-Sector],Table3[[#This Row],[Sub-Sector]],Table2[Uptrend],"Uptrend")/Table3[[#This Row],[Count]]</f>
        <v>0</v>
      </c>
      <c r="D78" s="1">
        <f>COUNTIFS(Table2[Sub-Sector],Table3[[#This Row],[Sub-Sector]],Table2[1W Return vs Nifty],"&gt;=5")/Table3[[#This Row],[Count]]</f>
        <v>0</v>
      </c>
      <c r="E78" s="1">
        <f>COUNTIFS(Table2[Sub-Sector],Table3[[#This Row],[Sub-Sector]],Table2[1M Return vs Nifty],"&gt;=5")/Table3[[#This Row],[Count]]</f>
        <v>0</v>
      </c>
      <c r="F78" s="1">
        <f>COUNTIFS(Table2[Sub-Sector],Table3[[#This Row],[Sub-Sector]],Table2[6M Return vs Nifty],"&gt;=10")/Table3[[#This Row],[Count]]</f>
        <v>0</v>
      </c>
      <c r="G78" s="1">
        <f>COUNTIFS(Table2[Sub-Sector],Table3[[#This Row],[Sub-Sector]],Table2[1Y Return vs Nifty],"&gt;=10")/Table3[[#This Row],[Count]]</f>
        <v>0.5</v>
      </c>
      <c r="H78" s="1">
        <f>COUNTIFS(Table2[Sub-Sector],Table3[[#This Row],[Sub-Sector]],Table2[RSI Exponential â€“ 14D],"&gt;=50")/Table3[[#This Row],[Count]]</f>
        <v>0.5</v>
      </c>
      <c r="I78" s="1">
        <f>COUNTIFS(Table2[Sub-Sector],Table3[[#This Row],[Sub-Sector]],Table2[Relative Volume],"&gt;=1")/Table3[[#This Row],[Count]]</f>
        <v>0.5</v>
      </c>
      <c r="J78" s="1">
        <f>COUNTIFS(Table2[Sub-Sector],Table3[[#This Row],[Sub-Sector]],Table2[% Away From Day Low],"&gt;=0.05")/Table3[[#This Row],[Count]]</f>
        <v>0</v>
      </c>
      <c r="K78" s="1">
        <f>COUNTIFS(Table2[Sub-Sector],Table3[[#This Row],[Sub-Sector]],Table2[% Away From Day High],"&lt;=0.05")/Table3[[#This Row],[Count]]</f>
        <v>0.75</v>
      </c>
      <c r="L78" s="1">
        <f>COUNTIFS(Table2[Sub-Sector],Table3[[#This Row],[Sub-Sector]],Table2[% Away From Current Week Low],"&gt;=0.05")/Table3[[#This Row],[Count]]</f>
        <v>0</v>
      </c>
      <c r="M78" s="1">
        <f>COUNTIFS(Table2[Sub-Sector],Table3[[#This Row],[Sub-Sector]],Table2[% Away From Current Week High],"&lt;=0.05")/Table3[[#This Row],[Count]]</f>
        <v>0.75</v>
      </c>
      <c r="N78" s="1">
        <f>COUNTIFS(Table2[Sub-Sector],Table3[[#This Row],[Sub-Sector]],Table2[% Away From Current Month Low],"&gt;=0.05")/Table3[[#This Row],[Count]]</f>
        <v>0.5</v>
      </c>
      <c r="O78" s="1">
        <f>COUNTIFS(Table2[Sub-Sector],Table3[[#This Row],[Sub-Sector]],Table2[% Away From Current Month High],"&lt;=0.05")/Table3[[#This Row],[Count]]</f>
        <v>0.25</v>
      </c>
      <c r="P78" s="1">
        <f>COUNTIFS(Table2[Sub-Sector],Table3[[#This Row],[Sub-Sector]],Table2[% Away From 52W High],"&lt;=10")/Table3[[#This Row],[Count]]</f>
        <v>0</v>
      </c>
      <c r="Q78" s="1">
        <f>COUNTIFS(Table2[Sub-Sector],Table3[[#This Row],[Sub-Sector]],Table2[% Away From 52W Low],"&gt;=10")/Table3[[#This Row],[Count]]</f>
        <v>0.75</v>
      </c>
      <c r="R78" s="1">
        <f>COUNTIFS(Table2[Sub-Sector],Table3[[#This Row],[Sub-Sector]],Table2[% Price above 20 EMA],"&gt;=0")/Table3[[#This Row],[Count]]</f>
        <v>0.25</v>
      </c>
      <c r="S78" s="1">
        <f>COUNTIFS(Table2[Sub-Sector],Table3[[#This Row],[Sub-Sector]],Table2[% Price above 50 EMA],"&gt;=0")/Table3[[#This Row],[Count]]</f>
        <v>0</v>
      </c>
      <c r="T78" s="1">
        <f>COUNTIFS(Table2[Sub-Sector],Table3[[#This Row],[Sub-Sector]],Table2[% Price above 200 EMA],"&gt;=0")/Table3[[#This Row],[Count]]</f>
        <v>0</v>
      </c>
      <c r="U78" s="1">
        <f>COUNTIFS(Table2[Sub-Sector],Table3[[#This Row],[Sub-Sector]],Table2[Rate of Change - Zone],"Positive")/Table3[[#This Row],[Count]]</f>
        <v>0</v>
      </c>
      <c r="V78" s="1">
        <f>COUNTIFS(Table2[Sub-Sector],Table3[[#This Row],[Sub-Sector]],Table2[Sharpe Ratio],"&gt;=0.10")/Table3[[#This Row],[Count]]</f>
        <v>0.75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554.5</v>
      </c>
      <c r="X78">
        <f>_xlfn.RANK.AVG(Table3[[#This Row],[Score]],Table3[Score],1)</f>
        <v>88</v>
      </c>
      <c r="Y7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280</v>
      </c>
      <c r="Z78">
        <f>_xlfn.RANK.AVG(Table3[[#This Row],[Score 2 ]],Table3[[Score 2 ]],1)</f>
        <v>77</v>
      </c>
    </row>
    <row r="79" spans="1:26" x14ac:dyDescent="0.3">
      <c r="A79" t="s">
        <v>83</v>
      </c>
      <c r="B79">
        <f>COUNTIFS(Table2[Sub-Sector],Table3[[#This Row],[Sub-Sector]])</f>
        <v>5</v>
      </c>
      <c r="C79" s="1">
        <f>COUNTIFS(Table2[Sub-Sector],Table3[[#This Row],[Sub-Sector]],Table2[Uptrend],"Uptrend")/Table3[[#This Row],[Count]]</f>
        <v>0</v>
      </c>
      <c r="D79" s="1">
        <f>COUNTIFS(Table2[Sub-Sector],Table3[[#This Row],[Sub-Sector]],Table2[1W Return vs Nifty],"&gt;=5")/Table3[[#This Row],[Count]]</f>
        <v>0</v>
      </c>
      <c r="E79" s="1">
        <f>COUNTIFS(Table2[Sub-Sector],Table3[[#This Row],[Sub-Sector]],Table2[1M Return vs Nifty],"&gt;=5")/Table3[[#This Row],[Count]]</f>
        <v>0.4</v>
      </c>
      <c r="F79" s="1">
        <f>COUNTIFS(Table2[Sub-Sector],Table3[[#This Row],[Sub-Sector]],Table2[6M Return vs Nifty],"&gt;=10")/Table3[[#This Row],[Count]]</f>
        <v>0</v>
      </c>
      <c r="G79" s="1">
        <f>COUNTIFS(Table2[Sub-Sector],Table3[[#This Row],[Sub-Sector]],Table2[1Y Return vs Nifty],"&gt;=10")/Table3[[#This Row],[Count]]</f>
        <v>0.6</v>
      </c>
      <c r="H79" s="1">
        <f>COUNTIFS(Table2[Sub-Sector],Table3[[#This Row],[Sub-Sector]],Table2[RSI Exponential â€“ 14D],"&gt;=50")/Table3[[#This Row],[Count]]</f>
        <v>0.8</v>
      </c>
      <c r="I79" s="1">
        <f>COUNTIFS(Table2[Sub-Sector],Table3[[#This Row],[Sub-Sector]],Table2[Relative Volume],"&gt;=1")/Table3[[#This Row],[Count]]</f>
        <v>0.4</v>
      </c>
      <c r="J79" s="1">
        <f>COUNTIFS(Table2[Sub-Sector],Table3[[#This Row],[Sub-Sector]],Table2[% Away From Day Low],"&gt;=0.05")/Table3[[#This Row],[Count]]</f>
        <v>0</v>
      </c>
      <c r="K79" s="1">
        <f>COUNTIFS(Table2[Sub-Sector],Table3[[#This Row],[Sub-Sector]],Table2[% Away From Day High],"&lt;=0.05")/Table3[[#This Row],[Count]]</f>
        <v>1</v>
      </c>
      <c r="L79" s="1">
        <f>COUNTIFS(Table2[Sub-Sector],Table3[[#This Row],[Sub-Sector]],Table2[% Away From Current Week Low],"&gt;=0.05")/Table3[[#This Row],[Count]]</f>
        <v>0.2</v>
      </c>
      <c r="M79" s="1">
        <f>COUNTIFS(Table2[Sub-Sector],Table3[[#This Row],[Sub-Sector]],Table2[% Away From Current Week High],"&lt;=0.05")/Table3[[#This Row],[Count]]</f>
        <v>1</v>
      </c>
      <c r="N79" s="1">
        <f>COUNTIFS(Table2[Sub-Sector],Table3[[#This Row],[Sub-Sector]],Table2[% Away From Current Month Low],"&gt;=0.05")/Table3[[#This Row],[Count]]</f>
        <v>0.8</v>
      </c>
      <c r="O79" s="1">
        <f>COUNTIFS(Table2[Sub-Sector],Table3[[#This Row],[Sub-Sector]],Table2[% Away From Current Month High],"&lt;=0.05")/Table3[[#This Row],[Count]]</f>
        <v>0.2</v>
      </c>
      <c r="P79" s="1">
        <f>COUNTIFS(Table2[Sub-Sector],Table3[[#This Row],[Sub-Sector]],Table2[% Away From 52W High],"&lt;=10")/Table3[[#This Row],[Count]]</f>
        <v>0</v>
      </c>
      <c r="Q79" s="1">
        <f>COUNTIFS(Table2[Sub-Sector],Table3[[#This Row],[Sub-Sector]],Table2[% Away From 52W Low],"&gt;=10")/Table3[[#This Row],[Count]]</f>
        <v>0.8</v>
      </c>
      <c r="R79" s="1">
        <f>COUNTIFS(Table2[Sub-Sector],Table3[[#This Row],[Sub-Sector]],Table2[% Price above 20 EMA],"&gt;=0")/Table3[[#This Row],[Count]]</f>
        <v>0.8</v>
      </c>
      <c r="S79" s="1">
        <f>COUNTIFS(Table2[Sub-Sector],Table3[[#This Row],[Sub-Sector]],Table2[% Price above 50 EMA],"&gt;=0")/Table3[[#This Row],[Count]]</f>
        <v>0.2</v>
      </c>
      <c r="T79" s="1">
        <f>COUNTIFS(Table2[Sub-Sector],Table3[[#This Row],[Sub-Sector]],Table2[% Price above 200 EMA],"&gt;=0")/Table3[[#This Row],[Count]]</f>
        <v>0.4</v>
      </c>
      <c r="U79" s="1">
        <f>COUNTIFS(Table2[Sub-Sector],Table3[[#This Row],[Sub-Sector]],Table2[Rate of Change - Zone],"Positive")/Table3[[#This Row],[Count]]</f>
        <v>0</v>
      </c>
      <c r="V79" s="1">
        <f>COUNTIFS(Table2[Sub-Sector],Table3[[#This Row],[Sub-Sector]],Table2[Sharpe Ratio],"&gt;=0.10")/Table3[[#This Row],[Count]]</f>
        <v>0.6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489.5</v>
      </c>
      <c r="X79">
        <f>_xlfn.RANK.AVG(Table3[[#This Row],[Score]],Table3[Score],1)</f>
        <v>76</v>
      </c>
      <c r="Y7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280.5</v>
      </c>
      <c r="Z79">
        <f>_xlfn.RANK.AVG(Table3[[#This Row],[Score 2 ]],Table3[[Score 2 ]],1)</f>
        <v>78</v>
      </c>
    </row>
    <row r="80" spans="1:26" x14ac:dyDescent="0.3">
      <c r="A80" t="s">
        <v>72</v>
      </c>
      <c r="B80">
        <f>COUNTIFS(Table2[Sub-Sector],Table3[[#This Row],[Sub-Sector]])</f>
        <v>3</v>
      </c>
      <c r="C80" s="1">
        <f>COUNTIFS(Table2[Sub-Sector],Table3[[#This Row],[Sub-Sector]],Table2[Uptrend],"Uptrend")/Table3[[#This Row],[Count]]</f>
        <v>0</v>
      </c>
      <c r="D80" s="1">
        <f>COUNTIFS(Table2[Sub-Sector],Table3[[#This Row],[Sub-Sector]],Table2[1W Return vs Nifty],"&gt;=5")/Table3[[#This Row],[Count]]</f>
        <v>0.33333333333333331</v>
      </c>
      <c r="E80" s="1">
        <f>COUNTIFS(Table2[Sub-Sector],Table3[[#This Row],[Sub-Sector]],Table2[1M Return vs Nifty],"&gt;=5")/Table3[[#This Row],[Count]]</f>
        <v>0.33333333333333331</v>
      </c>
      <c r="F80" s="1">
        <f>COUNTIFS(Table2[Sub-Sector],Table3[[#This Row],[Sub-Sector]],Table2[6M Return vs Nifty],"&gt;=10")/Table3[[#This Row],[Count]]</f>
        <v>0</v>
      </c>
      <c r="G80" s="1">
        <f>COUNTIFS(Table2[Sub-Sector],Table3[[#This Row],[Sub-Sector]],Table2[1Y Return vs Nifty],"&gt;=10")/Table3[[#This Row],[Count]]</f>
        <v>0.66666666666666663</v>
      </c>
      <c r="H80" s="1">
        <f>COUNTIFS(Table2[Sub-Sector],Table3[[#This Row],[Sub-Sector]],Table2[RSI Exponential â€“ 14D],"&gt;=50")/Table3[[#This Row],[Count]]</f>
        <v>0.33333333333333331</v>
      </c>
      <c r="I80" s="1">
        <f>COUNTIFS(Table2[Sub-Sector],Table3[[#This Row],[Sub-Sector]],Table2[Relative Volume],"&gt;=1")/Table3[[#This Row],[Count]]</f>
        <v>0.33333333333333331</v>
      </c>
      <c r="J80" s="1">
        <f>COUNTIFS(Table2[Sub-Sector],Table3[[#This Row],[Sub-Sector]],Table2[% Away From Day Low],"&gt;=0.05")/Table3[[#This Row],[Count]]</f>
        <v>0</v>
      </c>
      <c r="K80" s="1">
        <f>COUNTIFS(Table2[Sub-Sector],Table3[[#This Row],[Sub-Sector]],Table2[% Away From Day High],"&lt;=0.05")/Table3[[#This Row],[Count]]</f>
        <v>1</v>
      </c>
      <c r="L80" s="1">
        <f>COUNTIFS(Table2[Sub-Sector],Table3[[#This Row],[Sub-Sector]],Table2[% Away From Current Week Low],"&gt;=0.05")/Table3[[#This Row],[Count]]</f>
        <v>0</v>
      </c>
      <c r="M80" s="1">
        <f>COUNTIFS(Table2[Sub-Sector],Table3[[#This Row],[Sub-Sector]],Table2[% Away From Current Week High],"&lt;=0.05")/Table3[[#This Row],[Count]]</f>
        <v>1</v>
      </c>
      <c r="N80" s="1">
        <f>COUNTIFS(Table2[Sub-Sector],Table3[[#This Row],[Sub-Sector]],Table2[% Away From Current Month Low],"&gt;=0.05")/Table3[[#This Row],[Count]]</f>
        <v>1</v>
      </c>
      <c r="O80" s="1">
        <f>COUNTIFS(Table2[Sub-Sector],Table3[[#This Row],[Sub-Sector]],Table2[% Away From Current Month High],"&lt;=0.05")/Table3[[#This Row],[Count]]</f>
        <v>0</v>
      </c>
      <c r="P80" s="1">
        <f>COUNTIFS(Table2[Sub-Sector],Table3[[#This Row],[Sub-Sector]],Table2[% Away From 52W High],"&lt;=10")/Table3[[#This Row],[Count]]</f>
        <v>0</v>
      </c>
      <c r="Q80" s="1">
        <f>COUNTIFS(Table2[Sub-Sector],Table3[[#This Row],[Sub-Sector]],Table2[% Away From 52W Low],"&gt;=10")/Table3[[#This Row],[Count]]</f>
        <v>1</v>
      </c>
      <c r="R80" s="1">
        <f>COUNTIFS(Table2[Sub-Sector],Table3[[#This Row],[Sub-Sector]],Table2[% Price above 20 EMA],"&gt;=0")/Table3[[#This Row],[Count]]</f>
        <v>0.33333333333333331</v>
      </c>
      <c r="S80" s="1">
        <f>COUNTIFS(Table2[Sub-Sector],Table3[[#This Row],[Sub-Sector]],Table2[% Price above 50 EMA],"&gt;=0")/Table3[[#This Row],[Count]]</f>
        <v>0</v>
      </c>
      <c r="T80" s="1">
        <f>COUNTIFS(Table2[Sub-Sector],Table3[[#This Row],[Sub-Sector]],Table2[% Price above 200 EMA],"&gt;=0")/Table3[[#This Row],[Count]]</f>
        <v>0.33333333333333331</v>
      </c>
      <c r="U80" s="1">
        <f>COUNTIFS(Table2[Sub-Sector],Table3[[#This Row],[Sub-Sector]],Table2[Rate of Change - Zone],"Positive")/Table3[[#This Row],[Count]]</f>
        <v>0</v>
      </c>
      <c r="V80" s="1">
        <f>COUNTIFS(Table2[Sub-Sector],Table3[[#This Row],[Sub-Sector]],Table2[Sharpe Ratio],"&gt;=0.10")/Table3[[#This Row],[Count]]</f>
        <v>0.33333333333333331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433.5</v>
      </c>
      <c r="X80">
        <f>_xlfn.RANK.AVG(Table3[[#This Row],[Score]],Table3[Score],1)</f>
        <v>60.5</v>
      </c>
      <c r="Y8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281.5</v>
      </c>
      <c r="Z80">
        <f>_xlfn.RANK.AVG(Table3[[#This Row],[Score 2 ]],Table3[[Score 2 ]],1)</f>
        <v>80.5</v>
      </c>
    </row>
    <row r="81" spans="1:26" x14ac:dyDescent="0.3">
      <c r="A81" t="s">
        <v>148</v>
      </c>
      <c r="B81">
        <f>COUNTIFS(Table2[Sub-Sector],Table3[[#This Row],[Sub-Sector]])</f>
        <v>3</v>
      </c>
      <c r="C81" s="1">
        <f>COUNTIFS(Table2[Sub-Sector],Table3[[#This Row],[Sub-Sector]],Table2[Uptrend],"Uptrend")/Table3[[#This Row],[Count]]</f>
        <v>0</v>
      </c>
      <c r="D81" s="1">
        <f>COUNTIFS(Table2[Sub-Sector],Table3[[#This Row],[Sub-Sector]],Table2[1W Return vs Nifty],"&gt;=5")/Table3[[#This Row],[Count]]</f>
        <v>0.33333333333333331</v>
      </c>
      <c r="E81" s="1">
        <f>COUNTIFS(Table2[Sub-Sector],Table3[[#This Row],[Sub-Sector]],Table2[1M Return vs Nifty],"&gt;=5")/Table3[[#This Row],[Count]]</f>
        <v>0.33333333333333331</v>
      </c>
      <c r="F81" s="1">
        <f>COUNTIFS(Table2[Sub-Sector],Table3[[#This Row],[Sub-Sector]],Table2[6M Return vs Nifty],"&gt;=10")/Table3[[#This Row],[Count]]</f>
        <v>0</v>
      </c>
      <c r="G81" s="1">
        <f>COUNTIFS(Table2[Sub-Sector],Table3[[#This Row],[Sub-Sector]],Table2[1Y Return vs Nifty],"&gt;=10")/Table3[[#This Row],[Count]]</f>
        <v>0.66666666666666663</v>
      </c>
      <c r="H81" s="1">
        <f>COUNTIFS(Table2[Sub-Sector],Table3[[#This Row],[Sub-Sector]],Table2[RSI Exponential â€“ 14D],"&gt;=50")/Table3[[#This Row],[Count]]</f>
        <v>0.66666666666666663</v>
      </c>
      <c r="I81" s="1">
        <f>COUNTIFS(Table2[Sub-Sector],Table3[[#This Row],[Sub-Sector]],Table2[Relative Volume],"&gt;=1")/Table3[[#This Row],[Count]]</f>
        <v>0.33333333333333331</v>
      </c>
      <c r="J81" s="1">
        <f>COUNTIFS(Table2[Sub-Sector],Table3[[#This Row],[Sub-Sector]],Table2[% Away From Day Low],"&gt;=0.05")/Table3[[#This Row],[Count]]</f>
        <v>0</v>
      </c>
      <c r="K81" s="1">
        <f>COUNTIFS(Table2[Sub-Sector],Table3[[#This Row],[Sub-Sector]],Table2[% Away From Day High],"&lt;=0.05")/Table3[[#This Row],[Count]]</f>
        <v>1</v>
      </c>
      <c r="L81" s="1">
        <f>COUNTIFS(Table2[Sub-Sector],Table3[[#This Row],[Sub-Sector]],Table2[% Away From Current Week Low],"&gt;=0.05")/Table3[[#This Row],[Count]]</f>
        <v>0</v>
      </c>
      <c r="M81" s="1">
        <f>COUNTIFS(Table2[Sub-Sector],Table3[[#This Row],[Sub-Sector]],Table2[% Away From Current Week High],"&lt;=0.05")/Table3[[#This Row],[Count]]</f>
        <v>1</v>
      </c>
      <c r="N81" s="1">
        <f>COUNTIFS(Table2[Sub-Sector],Table3[[#This Row],[Sub-Sector]],Table2[% Away From Current Month Low],"&gt;=0.05")/Table3[[#This Row],[Count]]</f>
        <v>0.66666666666666663</v>
      </c>
      <c r="O81" s="1">
        <f>COUNTIFS(Table2[Sub-Sector],Table3[[#This Row],[Sub-Sector]],Table2[% Away From Current Month High],"&lt;=0.05")/Table3[[#This Row],[Count]]</f>
        <v>0.33333333333333331</v>
      </c>
      <c r="P81" s="1">
        <f>COUNTIFS(Table2[Sub-Sector],Table3[[#This Row],[Sub-Sector]],Table2[% Away From 52W High],"&lt;=10")/Table3[[#This Row],[Count]]</f>
        <v>0</v>
      </c>
      <c r="Q81" s="1">
        <f>COUNTIFS(Table2[Sub-Sector],Table3[[#This Row],[Sub-Sector]],Table2[% Away From 52W Low],"&gt;=10")/Table3[[#This Row],[Count]]</f>
        <v>0.66666666666666663</v>
      </c>
      <c r="R81" s="1">
        <f>COUNTIFS(Table2[Sub-Sector],Table3[[#This Row],[Sub-Sector]],Table2[% Price above 20 EMA],"&gt;=0")/Table3[[#This Row],[Count]]</f>
        <v>0.33333333333333331</v>
      </c>
      <c r="S81" s="1">
        <f>COUNTIFS(Table2[Sub-Sector],Table3[[#This Row],[Sub-Sector]],Table2[% Price above 50 EMA],"&gt;=0")/Table3[[#This Row],[Count]]</f>
        <v>0.33333333333333331</v>
      </c>
      <c r="T81" s="1">
        <f>COUNTIFS(Table2[Sub-Sector],Table3[[#This Row],[Sub-Sector]],Table2[% Price above 200 EMA],"&gt;=0")/Table3[[#This Row],[Count]]</f>
        <v>0.66666666666666663</v>
      </c>
      <c r="U81" s="1">
        <f>COUNTIFS(Table2[Sub-Sector],Table3[[#This Row],[Sub-Sector]],Table2[Rate of Change - Zone],"Positive")/Table3[[#This Row],[Count]]</f>
        <v>0</v>
      </c>
      <c r="V81" s="1">
        <f>COUNTIFS(Table2[Sub-Sector],Table3[[#This Row],[Sub-Sector]],Table2[Sharpe Ratio],"&gt;=0.10")/Table3[[#This Row],[Count]]</f>
        <v>0.33333333333333331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433.5</v>
      </c>
      <c r="X81">
        <f>_xlfn.RANK.AVG(Table3[[#This Row],[Score]],Table3[Score],1)</f>
        <v>60.5</v>
      </c>
      <c r="Y8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281.5</v>
      </c>
      <c r="Z81">
        <f>_xlfn.RANK.AVG(Table3[[#This Row],[Score 2 ]],Table3[[Score 2 ]],1)</f>
        <v>80.5</v>
      </c>
    </row>
    <row r="82" spans="1:26" x14ac:dyDescent="0.3">
      <c r="A82" t="s">
        <v>570</v>
      </c>
      <c r="B82">
        <f>COUNTIFS(Table2[Sub-Sector],Table3[[#This Row],[Sub-Sector]])</f>
        <v>8</v>
      </c>
      <c r="C82" s="1">
        <f>COUNTIFS(Table2[Sub-Sector],Table3[[#This Row],[Sub-Sector]],Table2[Uptrend],"Uptrend")/Table3[[#This Row],[Count]]</f>
        <v>0</v>
      </c>
      <c r="D82" s="1">
        <f>COUNTIFS(Table2[Sub-Sector],Table3[[#This Row],[Sub-Sector]],Table2[1W Return vs Nifty],"&gt;=5")/Table3[[#This Row],[Count]]</f>
        <v>0.25</v>
      </c>
      <c r="E82" s="1">
        <f>COUNTIFS(Table2[Sub-Sector],Table3[[#This Row],[Sub-Sector]],Table2[1M Return vs Nifty],"&gt;=5")/Table3[[#This Row],[Count]]</f>
        <v>0.125</v>
      </c>
      <c r="F82" s="1">
        <f>COUNTIFS(Table2[Sub-Sector],Table3[[#This Row],[Sub-Sector]],Table2[6M Return vs Nifty],"&gt;=10")/Table3[[#This Row],[Count]]</f>
        <v>0.125</v>
      </c>
      <c r="G82" s="1">
        <f>COUNTIFS(Table2[Sub-Sector],Table3[[#This Row],[Sub-Sector]],Table2[1Y Return vs Nifty],"&gt;=10")/Table3[[#This Row],[Count]]</f>
        <v>0.25</v>
      </c>
      <c r="H82" s="1">
        <f>COUNTIFS(Table2[Sub-Sector],Table3[[#This Row],[Sub-Sector]],Table2[RSI Exponential â€“ 14D],"&gt;=50")/Table3[[#This Row],[Count]]</f>
        <v>0.375</v>
      </c>
      <c r="I82" s="1">
        <f>COUNTIFS(Table2[Sub-Sector],Table3[[#This Row],[Sub-Sector]],Table2[Relative Volume],"&gt;=1")/Table3[[#This Row],[Count]]</f>
        <v>0.25</v>
      </c>
      <c r="J82" s="1">
        <f>COUNTIFS(Table2[Sub-Sector],Table3[[#This Row],[Sub-Sector]],Table2[% Away From Day Low],"&gt;=0.05")/Table3[[#This Row],[Count]]</f>
        <v>0</v>
      </c>
      <c r="K82" s="1">
        <f>COUNTIFS(Table2[Sub-Sector],Table3[[#This Row],[Sub-Sector]],Table2[% Away From Day High],"&lt;=0.05")/Table3[[#This Row],[Count]]</f>
        <v>1</v>
      </c>
      <c r="L82" s="1">
        <f>COUNTIFS(Table2[Sub-Sector],Table3[[#This Row],[Sub-Sector]],Table2[% Away From Current Week Low],"&gt;=0.05")/Table3[[#This Row],[Count]]</f>
        <v>0</v>
      </c>
      <c r="M82" s="1">
        <f>COUNTIFS(Table2[Sub-Sector],Table3[[#This Row],[Sub-Sector]],Table2[% Away From Current Week High],"&lt;=0.05")/Table3[[#This Row],[Count]]</f>
        <v>0.875</v>
      </c>
      <c r="N82" s="1">
        <f>COUNTIFS(Table2[Sub-Sector],Table3[[#This Row],[Sub-Sector]],Table2[% Away From Current Month Low],"&gt;=0.05")/Table3[[#This Row],[Count]]</f>
        <v>0.25</v>
      </c>
      <c r="O82" s="1">
        <f>COUNTIFS(Table2[Sub-Sector],Table3[[#This Row],[Sub-Sector]],Table2[% Away From Current Month High],"&lt;=0.05")/Table3[[#This Row],[Count]]</f>
        <v>0.375</v>
      </c>
      <c r="P82" s="1">
        <f>COUNTIFS(Table2[Sub-Sector],Table3[[#This Row],[Sub-Sector]],Table2[% Away From 52W High],"&lt;=10")/Table3[[#This Row],[Count]]</f>
        <v>0</v>
      </c>
      <c r="Q82" s="1">
        <f>COUNTIFS(Table2[Sub-Sector],Table3[[#This Row],[Sub-Sector]],Table2[% Away From 52W Low],"&gt;=10")/Table3[[#This Row],[Count]]</f>
        <v>0.875</v>
      </c>
      <c r="R82" s="1">
        <f>COUNTIFS(Table2[Sub-Sector],Table3[[#This Row],[Sub-Sector]],Table2[% Price above 20 EMA],"&gt;=0")/Table3[[#This Row],[Count]]</f>
        <v>0.375</v>
      </c>
      <c r="S82" s="1">
        <f>COUNTIFS(Table2[Sub-Sector],Table3[[#This Row],[Sub-Sector]],Table2[% Price above 50 EMA],"&gt;=0")/Table3[[#This Row],[Count]]</f>
        <v>0.125</v>
      </c>
      <c r="T82" s="1">
        <f>COUNTIFS(Table2[Sub-Sector],Table3[[#This Row],[Sub-Sector]],Table2[% Price above 200 EMA],"&gt;=0")/Table3[[#This Row],[Count]]</f>
        <v>0.375</v>
      </c>
      <c r="U82" s="1">
        <f>COUNTIFS(Table2[Sub-Sector],Table3[[#This Row],[Sub-Sector]],Table2[Rate of Change - Zone],"Positive")/Table3[[#This Row],[Count]]</f>
        <v>0.125</v>
      </c>
      <c r="V82" s="1">
        <f>COUNTIFS(Table2[Sub-Sector],Table3[[#This Row],[Sub-Sector]],Table2[Sharpe Ratio],"&gt;=0.10")/Table3[[#This Row],[Count]]</f>
        <v>0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463</v>
      </c>
      <c r="X82">
        <f>_xlfn.RANK.AVG(Table3[[#This Row],[Score]],Table3[Score],1)</f>
        <v>70</v>
      </c>
      <c r="Y8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281.5</v>
      </c>
      <c r="Z82">
        <f>_xlfn.RANK.AVG(Table3[[#This Row],[Score 2 ]],Table3[[Score 2 ]],1)</f>
        <v>80.5</v>
      </c>
    </row>
    <row r="83" spans="1:26" x14ac:dyDescent="0.3">
      <c r="A83" t="s">
        <v>105</v>
      </c>
      <c r="B83">
        <f>COUNTIFS(Table2[Sub-Sector],Table3[[#This Row],[Sub-Sector]])</f>
        <v>3</v>
      </c>
      <c r="C83" s="1">
        <f>COUNTIFS(Table2[Sub-Sector],Table3[[#This Row],[Sub-Sector]],Table2[Uptrend],"Uptrend")/Table3[[#This Row],[Count]]</f>
        <v>0</v>
      </c>
      <c r="D83" s="1">
        <f>COUNTIFS(Table2[Sub-Sector],Table3[[#This Row],[Sub-Sector]],Table2[1W Return vs Nifty],"&gt;=5")/Table3[[#This Row],[Count]]</f>
        <v>0</v>
      </c>
      <c r="E83" s="1">
        <f>COUNTIFS(Table2[Sub-Sector],Table3[[#This Row],[Sub-Sector]],Table2[1M Return vs Nifty],"&gt;=5")/Table3[[#This Row],[Count]]</f>
        <v>0.33333333333333331</v>
      </c>
      <c r="F83" s="1">
        <f>COUNTIFS(Table2[Sub-Sector],Table3[[#This Row],[Sub-Sector]],Table2[6M Return vs Nifty],"&gt;=10")/Table3[[#This Row],[Count]]</f>
        <v>0</v>
      </c>
      <c r="G83" s="1">
        <f>COUNTIFS(Table2[Sub-Sector],Table3[[#This Row],[Sub-Sector]],Table2[1Y Return vs Nifty],"&gt;=10")/Table3[[#This Row],[Count]]</f>
        <v>0.66666666666666663</v>
      </c>
      <c r="H83" s="1">
        <f>COUNTIFS(Table2[Sub-Sector],Table3[[#This Row],[Sub-Sector]],Table2[RSI Exponential â€“ 14D],"&gt;=50")/Table3[[#This Row],[Count]]</f>
        <v>0.33333333333333331</v>
      </c>
      <c r="I83" s="1">
        <f>COUNTIFS(Table2[Sub-Sector],Table3[[#This Row],[Sub-Sector]],Table2[Relative Volume],"&gt;=1")/Table3[[#This Row],[Count]]</f>
        <v>0.33333333333333331</v>
      </c>
      <c r="J83" s="1">
        <f>COUNTIFS(Table2[Sub-Sector],Table3[[#This Row],[Sub-Sector]],Table2[% Away From Day Low],"&gt;=0.05")/Table3[[#This Row],[Count]]</f>
        <v>0</v>
      </c>
      <c r="K83" s="1">
        <f>COUNTIFS(Table2[Sub-Sector],Table3[[#This Row],[Sub-Sector]],Table2[% Away From Day High],"&lt;=0.05")/Table3[[#This Row],[Count]]</f>
        <v>1</v>
      </c>
      <c r="L83" s="1">
        <f>COUNTIFS(Table2[Sub-Sector],Table3[[#This Row],[Sub-Sector]],Table2[% Away From Current Week Low],"&gt;=0.05")/Table3[[#This Row],[Count]]</f>
        <v>0</v>
      </c>
      <c r="M83" s="1">
        <f>COUNTIFS(Table2[Sub-Sector],Table3[[#This Row],[Sub-Sector]],Table2[% Away From Current Week High],"&lt;=0.05")/Table3[[#This Row],[Count]]</f>
        <v>0.66666666666666663</v>
      </c>
      <c r="N83" s="1">
        <f>COUNTIFS(Table2[Sub-Sector],Table3[[#This Row],[Sub-Sector]],Table2[% Away From Current Month Low],"&gt;=0.05")/Table3[[#This Row],[Count]]</f>
        <v>1</v>
      </c>
      <c r="O83" s="1">
        <f>COUNTIFS(Table2[Sub-Sector],Table3[[#This Row],[Sub-Sector]],Table2[% Away From Current Month High],"&lt;=0.05")/Table3[[#This Row],[Count]]</f>
        <v>0</v>
      </c>
      <c r="P83" s="1">
        <f>COUNTIFS(Table2[Sub-Sector],Table3[[#This Row],[Sub-Sector]],Table2[% Away From 52W High],"&lt;=10")/Table3[[#This Row],[Count]]</f>
        <v>0</v>
      </c>
      <c r="Q83" s="1">
        <f>COUNTIFS(Table2[Sub-Sector],Table3[[#This Row],[Sub-Sector]],Table2[% Away From 52W Low],"&gt;=10")/Table3[[#This Row],[Count]]</f>
        <v>1</v>
      </c>
      <c r="R83" s="1">
        <f>COUNTIFS(Table2[Sub-Sector],Table3[[#This Row],[Sub-Sector]],Table2[% Price above 20 EMA],"&gt;=0")/Table3[[#This Row],[Count]]</f>
        <v>0.33333333333333331</v>
      </c>
      <c r="S83" s="1">
        <f>COUNTIFS(Table2[Sub-Sector],Table3[[#This Row],[Sub-Sector]],Table2[% Price above 50 EMA],"&gt;=0")/Table3[[#This Row],[Count]]</f>
        <v>0</v>
      </c>
      <c r="T83" s="1">
        <f>COUNTIFS(Table2[Sub-Sector],Table3[[#This Row],[Sub-Sector]],Table2[% Price above 200 EMA],"&gt;=0")/Table3[[#This Row],[Count]]</f>
        <v>0.33333333333333331</v>
      </c>
      <c r="U83" s="1">
        <f>COUNTIFS(Table2[Sub-Sector],Table3[[#This Row],[Sub-Sector]],Table2[Rate of Change - Zone],"Positive")/Table3[[#This Row],[Count]]</f>
        <v>0</v>
      </c>
      <c r="V83" s="1">
        <f>COUNTIFS(Table2[Sub-Sector],Table3[[#This Row],[Sub-Sector]],Table2[Sharpe Ratio],"&gt;=0.10")/Table3[[#This Row],[Count]]</f>
        <v>0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498.5</v>
      </c>
      <c r="X83">
        <f>_xlfn.RANK.AVG(Table3[[#This Row],[Score]],Table3[Score],1)</f>
        <v>79</v>
      </c>
      <c r="Y8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281.5</v>
      </c>
      <c r="Z83">
        <f>_xlfn.RANK.AVG(Table3[[#This Row],[Score 2 ]],Table3[[Score 2 ]],1)</f>
        <v>80.5</v>
      </c>
    </row>
    <row r="84" spans="1:26" x14ac:dyDescent="0.3">
      <c r="A84" t="s">
        <v>190</v>
      </c>
      <c r="B84">
        <f>COUNTIFS(Table2[Sub-Sector],Table3[[#This Row],[Sub-Sector]])</f>
        <v>6</v>
      </c>
      <c r="C84" s="1">
        <f>COUNTIFS(Table2[Sub-Sector],Table3[[#This Row],[Sub-Sector]],Table2[Uptrend],"Uptrend")/Table3[[#This Row],[Count]]</f>
        <v>0</v>
      </c>
      <c r="D84" s="1">
        <f>COUNTIFS(Table2[Sub-Sector],Table3[[#This Row],[Sub-Sector]],Table2[1W Return vs Nifty],"&gt;=5")/Table3[[#This Row],[Count]]</f>
        <v>0</v>
      </c>
      <c r="E84" s="1">
        <f>COUNTIFS(Table2[Sub-Sector],Table3[[#This Row],[Sub-Sector]],Table2[1M Return vs Nifty],"&gt;=5")/Table3[[#This Row],[Count]]</f>
        <v>0</v>
      </c>
      <c r="F84" s="1">
        <f>COUNTIFS(Table2[Sub-Sector],Table3[[#This Row],[Sub-Sector]],Table2[6M Return vs Nifty],"&gt;=10")/Table3[[#This Row],[Count]]</f>
        <v>0.16666666666666666</v>
      </c>
      <c r="G84" s="1">
        <f>COUNTIFS(Table2[Sub-Sector],Table3[[#This Row],[Sub-Sector]],Table2[1Y Return vs Nifty],"&gt;=10")/Table3[[#This Row],[Count]]</f>
        <v>0.16666666666666666</v>
      </c>
      <c r="H84" s="1">
        <f>COUNTIFS(Table2[Sub-Sector],Table3[[#This Row],[Sub-Sector]],Table2[RSI Exponential â€“ 14D],"&gt;=50")/Table3[[#This Row],[Count]]</f>
        <v>0</v>
      </c>
      <c r="I84" s="1">
        <f>COUNTIFS(Table2[Sub-Sector],Table3[[#This Row],[Sub-Sector]],Table2[Relative Volume],"&gt;=1")/Table3[[#This Row],[Count]]</f>
        <v>0.5</v>
      </c>
      <c r="J84" s="1">
        <f>COUNTIFS(Table2[Sub-Sector],Table3[[#This Row],[Sub-Sector]],Table2[% Away From Day Low],"&gt;=0.05")/Table3[[#This Row],[Count]]</f>
        <v>0</v>
      </c>
      <c r="K84" s="1">
        <f>COUNTIFS(Table2[Sub-Sector],Table3[[#This Row],[Sub-Sector]],Table2[% Away From Day High],"&lt;=0.05")/Table3[[#This Row],[Count]]</f>
        <v>1</v>
      </c>
      <c r="L84" s="1">
        <f>COUNTIFS(Table2[Sub-Sector],Table3[[#This Row],[Sub-Sector]],Table2[% Away From Current Week Low],"&gt;=0.05")/Table3[[#This Row],[Count]]</f>
        <v>0</v>
      </c>
      <c r="M84" s="1">
        <f>COUNTIFS(Table2[Sub-Sector],Table3[[#This Row],[Sub-Sector]],Table2[% Away From Current Week High],"&lt;=0.05")/Table3[[#This Row],[Count]]</f>
        <v>0.83333333333333337</v>
      </c>
      <c r="N84" s="1">
        <f>COUNTIFS(Table2[Sub-Sector],Table3[[#This Row],[Sub-Sector]],Table2[% Away From Current Month Low],"&gt;=0.05")/Table3[[#This Row],[Count]]</f>
        <v>0.83333333333333337</v>
      </c>
      <c r="O84" s="1">
        <f>COUNTIFS(Table2[Sub-Sector],Table3[[#This Row],[Sub-Sector]],Table2[% Away From Current Month High],"&lt;=0.05")/Table3[[#This Row],[Count]]</f>
        <v>0</v>
      </c>
      <c r="P84" s="1">
        <f>COUNTIFS(Table2[Sub-Sector],Table3[[#This Row],[Sub-Sector]],Table2[% Away From 52W High],"&lt;=10")/Table3[[#This Row],[Count]]</f>
        <v>0</v>
      </c>
      <c r="Q84" s="1">
        <f>COUNTIFS(Table2[Sub-Sector],Table3[[#This Row],[Sub-Sector]],Table2[% Away From 52W Low],"&gt;=10")/Table3[[#This Row],[Count]]</f>
        <v>0.66666666666666663</v>
      </c>
      <c r="R84" s="1">
        <f>COUNTIFS(Table2[Sub-Sector],Table3[[#This Row],[Sub-Sector]],Table2[% Price above 20 EMA],"&gt;=0")/Table3[[#This Row],[Count]]</f>
        <v>0</v>
      </c>
      <c r="S84" s="1">
        <f>COUNTIFS(Table2[Sub-Sector],Table3[[#This Row],[Sub-Sector]],Table2[% Price above 50 EMA],"&gt;=0")/Table3[[#This Row],[Count]]</f>
        <v>0</v>
      </c>
      <c r="T84" s="1">
        <f>COUNTIFS(Table2[Sub-Sector],Table3[[#This Row],[Sub-Sector]],Table2[% Price above 200 EMA],"&gt;=0")/Table3[[#This Row],[Count]]</f>
        <v>0</v>
      </c>
      <c r="U84" s="1">
        <f>COUNTIFS(Table2[Sub-Sector],Table3[[#This Row],[Sub-Sector]],Table2[Rate of Change - Zone],"Positive")/Table3[[#This Row],[Count]]</f>
        <v>0</v>
      </c>
      <c r="V84" s="1">
        <f>COUNTIFS(Table2[Sub-Sector],Table3[[#This Row],[Sub-Sector]],Table2[Sharpe Ratio],"&gt;=0.10")/Table3[[#This Row],[Count]]</f>
        <v>0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558</v>
      </c>
      <c r="X84">
        <f>_xlfn.RANK.AVG(Table3[[#This Row],[Score]],Table3[Score],1)</f>
        <v>90</v>
      </c>
      <c r="Y8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283.5</v>
      </c>
      <c r="Z84">
        <f>_xlfn.RANK.AVG(Table3[[#This Row],[Score 2 ]],Table3[[Score 2 ]],1)</f>
        <v>83</v>
      </c>
    </row>
    <row r="85" spans="1:26" x14ac:dyDescent="0.3">
      <c r="A85" t="s">
        <v>1010</v>
      </c>
      <c r="B85">
        <f>COUNTIFS(Table2[Sub-Sector],Table3[[#This Row],[Sub-Sector]])</f>
        <v>2</v>
      </c>
      <c r="C85" s="1">
        <f>COUNTIFS(Table2[Sub-Sector],Table3[[#This Row],[Sub-Sector]],Table2[Uptrend],"Uptrend")/Table3[[#This Row],[Count]]</f>
        <v>0</v>
      </c>
      <c r="D85" s="1">
        <f>COUNTIFS(Table2[Sub-Sector],Table3[[#This Row],[Sub-Sector]],Table2[1W Return vs Nifty],"&gt;=5")/Table3[[#This Row],[Count]]</f>
        <v>0</v>
      </c>
      <c r="E85" s="1">
        <f>COUNTIFS(Table2[Sub-Sector],Table3[[#This Row],[Sub-Sector]],Table2[1M Return vs Nifty],"&gt;=5")/Table3[[#This Row],[Count]]</f>
        <v>0</v>
      </c>
      <c r="F85" s="1">
        <f>COUNTIFS(Table2[Sub-Sector],Table3[[#This Row],[Sub-Sector]],Table2[6M Return vs Nifty],"&gt;=10")/Table3[[#This Row],[Count]]</f>
        <v>0.5</v>
      </c>
      <c r="G85" s="1">
        <f>COUNTIFS(Table2[Sub-Sector],Table3[[#This Row],[Sub-Sector]],Table2[1Y Return vs Nifty],"&gt;=10")/Table3[[#This Row],[Count]]</f>
        <v>0.5</v>
      </c>
      <c r="H85" s="1">
        <f>COUNTIFS(Table2[Sub-Sector],Table3[[#This Row],[Sub-Sector]],Table2[RSI Exponential â€“ 14D],"&gt;=50")/Table3[[#This Row],[Count]]</f>
        <v>0.5</v>
      </c>
      <c r="I85" s="1">
        <f>COUNTIFS(Table2[Sub-Sector],Table3[[#This Row],[Sub-Sector]],Table2[Relative Volume],"&gt;=1")/Table3[[#This Row],[Count]]</f>
        <v>0</v>
      </c>
      <c r="J85" s="1">
        <f>COUNTIFS(Table2[Sub-Sector],Table3[[#This Row],[Sub-Sector]],Table2[% Away From Day Low],"&gt;=0.05")/Table3[[#This Row],[Count]]</f>
        <v>0</v>
      </c>
      <c r="K85" s="1">
        <f>COUNTIFS(Table2[Sub-Sector],Table3[[#This Row],[Sub-Sector]],Table2[% Away From Day High],"&lt;=0.05")/Table3[[#This Row],[Count]]</f>
        <v>1</v>
      </c>
      <c r="L85" s="1">
        <f>COUNTIFS(Table2[Sub-Sector],Table3[[#This Row],[Sub-Sector]],Table2[% Away From Current Week Low],"&gt;=0.05")/Table3[[#This Row],[Count]]</f>
        <v>0</v>
      </c>
      <c r="M85" s="1">
        <f>COUNTIFS(Table2[Sub-Sector],Table3[[#This Row],[Sub-Sector]],Table2[% Away From Current Week High],"&lt;=0.05")/Table3[[#This Row],[Count]]</f>
        <v>1</v>
      </c>
      <c r="N85" s="1">
        <f>COUNTIFS(Table2[Sub-Sector],Table3[[#This Row],[Sub-Sector]],Table2[% Away From Current Month Low],"&gt;=0.05")/Table3[[#This Row],[Count]]</f>
        <v>0.5</v>
      </c>
      <c r="O85" s="1">
        <f>COUNTIFS(Table2[Sub-Sector],Table3[[#This Row],[Sub-Sector]],Table2[% Away From Current Month High],"&lt;=0.05")/Table3[[#This Row],[Count]]</f>
        <v>0.5</v>
      </c>
      <c r="P85" s="1">
        <f>COUNTIFS(Table2[Sub-Sector],Table3[[#This Row],[Sub-Sector]],Table2[% Away From 52W High],"&lt;=10")/Table3[[#This Row],[Count]]</f>
        <v>0</v>
      </c>
      <c r="Q85" s="1">
        <f>COUNTIFS(Table2[Sub-Sector],Table3[[#This Row],[Sub-Sector]],Table2[% Away From 52W Low],"&gt;=10")/Table3[[#This Row],[Count]]</f>
        <v>0.5</v>
      </c>
      <c r="R85" s="1">
        <f>COUNTIFS(Table2[Sub-Sector],Table3[[#This Row],[Sub-Sector]],Table2[% Price above 20 EMA],"&gt;=0")/Table3[[#This Row],[Count]]</f>
        <v>0.5</v>
      </c>
      <c r="S85" s="1">
        <f>COUNTIFS(Table2[Sub-Sector],Table3[[#This Row],[Sub-Sector]],Table2[% Price above 50 EMA],"&gt;=0")/Table3[[#This Row],[Count]]</f>
        <v>0</v>
      </c>
      <c r="T85" s="1">
        <f>COUNTIFS(Table2[Sub-Sector],Table3[[#This Row],[Sub-Sector]],Table2[% Price above 200 EMA],"&gt;=0")/Table3[[#This Row],[Count]]</f>
        <v>0.5</v>
      </c>
      <c r="U85" s="1">
        <f>COUNTIFS(Table2[Sub-Sector],Table3[[#This Row],[Sub-Sector]],Table2[Rate of Change - Zone],"Positive")/Table3[[#This Row],[Count]]</f>
        <v>0</v>
      </c>
      <c r="V85" s="1">
        <f>COUNTIFS(Table2[Sub-Sector],Table3[[#This Row],[Sub-Sector]],Table2[Sharpe Ratio],"&gt;=0.10")/Table3[[#This Row],[Count]]</f>
        <v>0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564</v>
      </c>
      <c r="X85">
        <f>_xlfn.RANK.AVG(Table3[[#This Row],[Score]],Table3[Score],1)</f>
        <v>93</v>
      </c>
      <c r="Y8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289.5</v>
      </c>
      <c r="Z85">
        <f>_xlfn.RANK.AVG(Table3[[#This Row],[Score 2 ]],Table3[[Score 2 ]],1)</f>
        <v>84</v>
      </c>
    </row>
    <row r="86" spans="1:26" x14ac:dyDescent="0.3">
      <c r="A86" t="s">
        <v>465</v>
      </c>
      <c r="B86">
        <f>COUNTIFS(Table2[Sub-Sector],Table3[[#This Row],[Sub-Sector]])</f>
        <v>9</v>
      </c>
      <c r="C86" s="1">
        <f>COUNTIFS(Table2[Sub-Sector],Table3[[#This Row],[Sub-Sector]],Table2[Uptrend],"Uptrend")/Table3[[#This Row],[Count]]</f>
        <v>0</v>
      </c>
      <c r="D86" s="1">
        <f>COUNTIFS(Table2[Sub-Sector],Table3[[#This Row],[Sub-Sector]],Table2[1W Return vs Nifty],"&gt;=5")/Table3[[#This Row],[Count]]</f>
        <v>0</v>
      </c>
      <c r="E86" s="1">
        <f>COUNTIFS(Table2[Sub-Sector],Table3[[#This Row],[Sub-Sector]],Table2[1M Return vs Nifty],"&gt;=5")/Table3[[#This Row],[Count]]</f>
        <v>0.22222222222222221</v>
      </c>
      <c r="F86" s="1">
        <f>COUNTIFS(Table2[Sub-Sector],Table3[[#This Row],[Sub-Sector]],Table2[6M Return vs Nifty],"&gt;=10")/Table3[[#This Row],[Count]]</f>
        <v>0</v>
      </c>
      <c r="G86" s="1">
        <f>COUNTIFS(Table2[Sub-Sector],Table3[[#This Row],[Sub-Sector]],Table2[1Y Return vs Nifty],"&gt;=10")/Table3[[#This Row],[Count]]</f>
        <v>0.1111111111111111</v>
      </c>
      <c r="H86" s="1">
        <f>COUNTIFS(Table2[Sub-Sector],Table3[[#This Row],[Sub-Sector]],Table2[RSI Exponential â€“ 14D],"&gt;=50")/Table3[[#This Row],[Count]]</f>
        <v>0.55555555555555558</v>
      </c>
      <c r="I86" s="1">
        <f>COUNTIFS(Table2[Sub-Sector],Table3[[#This Row],[Sub-Sector]],Table2[Relative Volume],"&gt;=1")/Table3[[#This Row],[Count]]</f>
        <v>0.33333333333333331</v>
      </c>
      <c r="J86" s="1">
        <f>COUNTIFS(Table2[Sub-Sector],Table3[[#This Row],[Sub-Sector]],Table2[% Away From Day Low],"&gt;=0.05")/Table3[[#This Row],[Count]]</f>
        <v>0</v>
      </c>
      <c r="K86" s="1">
        <f>COUNTIFS(Table2[Sub-Sector],Table3[[#This Row],[Sub-Sector]],Table2[% Away From Day High],"&lt;=0.05")/Table3[[#This Row],[Count]]</f>
        <v>1</v>
      </c>
      <c r="L86" s="1">
        <f>COUNTIFS(Table2[Sub-Sector],Table3[[#This Row],[Sub-Sector]],Table2[% Away From Current Week Low],"&gt;=0.05")/Table3[[#This Row],[Count]]</f>
        <v>0</v>
      </c>
      <c r="M86" s="1">
        <f>COUNTIFS(Table2[Sub-Sector],Table3[[#This Row],[Sub-Sector]],Table2[% Away From Current Week High],"&lt;=0.05")/Table3[[#This Row],[Count]]</f>
        <v>0.88888888888888884</v>
      </c>
      <c r="N86" s="1">
        <f>COUNTIFS(Table2[Sub-Sector],Table3[[#This Row],[Sub-Sector]],Table2[% Away From Current Month Low],"&gt;=0.05")/Table3[[#This Row],[Count]]</f>
        <v>0.55555555555555558</v>
      </c>
      <c r="O86" s="1">
        <f>COUNTIFS(Table2[Sub-Sector],Table3[[#This Row],[Sub-Sector]],Table2[% Away From Current Month High],"&lt;=0.05")/Table3[[#This Row],[Count]]</f>
        <v>0.33333333333333331</v>
      </c>
      <c r="P86" s="1">
        <f>COUNTIFS(Table2[Sub-Sector],Table3[[#This Row],[Sub-Sector]],Table2[% Away From 52W High],"&lt;=10")/Table3[[#This Row],[Count]]</f>
        <v>0</v>
      </c>
      <c r="Q86" s="1">
        <f>COUNTIFS(Table2[Sub-Sector],Table3[[#This Row],[Sub-Sector]],Table2[% Away From 52W Low],"&gt;=10")/Table3[[#This Row],[Count]]</f>
        <v>0.77777777777777779</v>
      </c>
      <c r="R86" s="1">
        <f>COUNTIFS(Table2[Sub-Sector],Table3[[#This Row],[Sub-Sector]],Table2[% Price above 20 EMA],"&gt;=0")/Table3[[#This Row],[Count]]</f>
        <v>0.33333333333333331</v>
      </c>
      <c r="S86" s="1">
        <f>COUNTIFS(Table2[Sub-Sector],Table3[[#This Row],[Sub-Sector]],Table2[% Price above 50 EMA],"&gt;=0")/Table3[[#This Row],[Count]]</f>
        <v>0.22222222222222221</v>
      </c>
      <c r="T86" s="1">
        <f>COUNTIFS(Table2[Sub-Sector],Table3[[#This Row],[Sub-Sector]],Table2[% Price above 200 EMA],"&gt;=0")/Table3[[#This Row],[Count]]</f>
        <v>0.33333333333333331</v>
      </c>
      <c r="U86" s="1">
        <f>COUNTIFS(Table2[Sub-Sector],Table3[[#This Row],[Sub-Sector]],Table2[Rate of Change - Zone],"Positive")/Table3[[#This Row],[Count]]</f>
        <v>0.1111111111111111</v>
      </c>
      <c r="V86" s="1">
        <f>COUNTIFS(Table2[Sub-Sector],Table3[[#This Row],[Sub-Sector]],Table2[Sharpe Ratio],"&gt;=0.10")/Table3[[#This Row],[Count]]</f>
        <v>0.44444444444444442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541.5</v>
      </c>
      <c r="X86">
        <f>_xlfn.RANK.AVG(Table3[[#This Row],[Score]],Table3[Score],1)</f>
        <v>86</v>
      </c>
      <c r="Y8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308.5</v>
      </c>
      <c r="Z86">
        <f>_xlfn.RANK.AVG(Table3[[#This Row],[Score 2 ]],Table3[[Score 2 ]],1)</f>
        <v>86</v>
      </c>
    </row>
    <row r="87" spans="1:26" x14ac:dyDescent="0.3">
      <c r="A87" t="s">
        <v>498</v>
      </c>
      <c r="B87">
        <f>COUNTIFS(Table2[Sub-Sector],Table3[[#This Row],[Sub-Sector]])</f>
        <v>17</v>
      </c>
      <c r="C87" s="1">
        <f>COUNTIFS(Table2[Sub-Sector],Table3[[#This Row],[Sub-Sector]],Table2[Uptrend],"Uptrend")/Table3[[#This Row],[Count]]</f>
        <v>5.8823529411764705E-2</v>
      </c>
      <c r="D87" s="1">
        <f>COUNTIFS(Table2[Sub-Sector],Table3[[#This Row],[Sub-Sector]],Table2[1W Return vs Nifty],"&gt;=5")/Table3[[#This Row],[Count]]</f>
        <v>5.8823529411764705E-2</v>
      </c>
      <c r="E87" s="1">
        <f>COUNTIFS(Table2[Sub-Sector],Table3[[#This Row],[Sub-Sector]],Table2[1M Return vs Nifty],"&gt;=5")/Table3[[#This Row],[Count]]</f>
        <v>0.23529411764705882</v>
      </c>
      <c r="F87" s="1">
        <f>COUNTIFS(Table2[Sub-Sector],Table3[[#This Row],[Sub-Sector]],Table2[6M Return vs Nifty],"&gt;=10")/Table3[[#This Row],[Count]]</f>
        <v>0.23529411764705882</v>
      </c>
      <c r="G87" s="1">
        <f>COUNTIFS(Table2[Sub-Sector],Table3[[#This Row],[Sub-Sector]],Table2[1Y Return vs Nifty],"&gt;=10")/Table3[[#This Row],[Count]]</f>
        <v>0.11764705882352941</v>
      </c>
      <c r="H87" s="1">
        <f>COUNTIFS(Table2[Sub-Sector],Table3[[#This Row],[Sub-Sector]],Table2[RSI Exponential â€“ 14D],"&gt;=50")/Table3[[#This Row],[Count]]</f>
        <v>0.47058823529411764</v>
      </c>
      <c r="I87" s="1">
        <f>COUNTIFS(Table2[Sub-Sector],Table3[[#This Row],[Sub-Sector]],Table2[Relative Volume],"&gt;=1")/Table3[[#This Row],[Count]]</f>
        <v>5.8823529411764705E-2</v>
      </c>
      <c r="J87" s="1">
        <f>COUNTIFS(Table2[Sub-Sector],Table3[[#This Row],[Sub-Sector]],Table2[% Away From Day Low],"&gt;=0.05")/Table3[[#This Row],[Count]]</f>
        <v>0.11764705882352941</v>
      </c>
      <c r="K87" s="1">
        <f>COUNTIFS(Table2[Sub-Sector],Table3[[#This Row],[Sub-Sector]],Table2[% Away From Day High],"&lt;=0.05")/Table3[[#This Row],[Count]]</f>
        <v>1</v>
      </c>
      <c r="L87" s="1">
        <f>COUNTIFS(Table2[Sub-Sector],Table3[[#This Row],[Sub-Sector]],Table2[% Away From Current Week Low],"&gt;=0.05")/Table3[[#This Row],[Count]]</f>
        <v>0.11764705882352941</v>
      </c>
      <c r="M87" s="1">
        <f>COUNTIFS(Table2[Sub-Sector],Table3[[#This Row],[Sub-Sector]],Table2[% Away From Current Week High],"&lt;=0.05")/Table3[[#This Row],[Count]]</f>
        <v>1</v>
      </c>
      <c r="N87" s="1">
        <f>COUNTIFS(Table2[Sub-Sector],Table3[[#This Row],[Sub-Sector]],Table2[% Away From Current Month Low],"&gt;=0.05")/Table3[[#This Row],[Count]]</f>
        <v>0.58823529411764708</v>
      </c>
      <c r="O87" s="1">
        <f>COUNTIFS(Table2[Sub-Sector],Table3[[#This Row],[Sub-Sector]],Table2[% Away From Current Month High],"&lt;=0.05")/Table3[[#This Row],[Count]]</f>
        <v>0.29411764705882354</v>
      </c>
      <c r="P87" s="1">
        <f>COUNTIFS(Table2[Sub-Sector],Table3[[#This Row],[Sub-Sector]],Table2[% Away From 52W High],"&lt;=10")/Table3[[#This Row],[Count]]</f>
        <v>0</v>
      </c>
      <c r="Q87" s="1">
        <f>COUNTIFS(Table2[Sub-Sector],Table3[[#This Row],[Sub-Sector]],Table2[% Away From 52W Low],"&gt;=10")/Table3[[#This Row],[Count]]</f>
        <v>0.6470588235294118</v>
      </c>
      <c r="R87" s="1">
        <f>COUNTIFS(Table2[Sub-Sector],Table3[[#This Row],[Sub-Sector]],Table2[% Price above 20 EMA],"&gt;=0")/Table3[[#This Row],[Count]]</f>
        <v>0.35294117647058826</v>
      </c>
      <c r="S87" s="1">
        <f>COUNTIFS(Table2[Sub-Sector],Table3[[#This Row],[Sub-Sector]],Table2[% Price above 50 EMA],"&gt;=0")/Table3[[#This Row],[Count]]</f>
        <v>0.23529411764705882</v>
      </c>
      <c r="T87" s="1">
        <f>COUNTIFS(Table2[Sub-Sector],Table3[[#This Row],[Sub-Sector]],Table2[% Price above 200 EMA],"&gt;=0")/Table3[[#This Row],[Count]]</f>
        <v>0.29411764705882354</v>
      </c>
      <c r="U87" s="1">
        <f>COUNTIFS(Table2[Sub-Sector],Table3[[#This Row],[Sub-Sector]],Table2[Rate of Change - Zone],"Positive")/Table3[[#This Row],[Count]]</f>
        <v>5.8823529411764705E-2</v>
      </c>
      <c r="V87" s="1">
        <f>COUNTIFS(Table2[Sub-Sector],Table3[[#This Row],[Sub-Sector]],Table2[Sharpe Ratio],"&gt;=0.10")/Table3[[#This Row],[Count]]</f>
        <v>5.8823529411764705E-2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458.5</v>
      </c>
      <c r="X87">
        <f>_xlfn.RANK.AVG(Table3[[#This Row],[Score]],Table3[Score],1)</f>
        <v>67</v>
      </c>
      <c r="Y8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308.5</v>
      </c>
      <c r="Z87">
        <f>_xlfn.RANK.AVG(Table3[[#This Row],[Score 2 ]],Table3[[Score 2 ]],1)</f>
        <v>86</v>
      </c>
    </row>
    <row r="88" spans="1:26" x14ac:dyDescent="0.3">
      <c r="A88" t="s">
        <v>493</v>
      </c>
      <c r="B88">
        <f>COUNTIFS(Table2[Sub-Sector],Table3[[#This Row],[Sub-Sector]])</f>
        <v>5</v>
      </c>
      <c r="C88" s="1">
        <f>COUNTIFS(Table2[Sub-Sector],Table3[[#This Row],[Sub-Sector]],Table2[Uptrend],"Uptrend")/Table3[[#This Row],[Count]]</f>
        <v>0</v>
      </c>
      <c r="D88" s="1">
        <f>COUNTIFS(Table2[Sub-Sector],Table3[[#This Row],[Sub-Sector]],Table2[1W Return vs Nifty],"&gt;=5")/Table3[[#This Row],[Count]]</f>
        <v>0</v>
      </c>
      <c r="E88" s="1">
        <f>COUNTIFS(Table2[Sub-Sector],Table3[[#This Row],[Sub-Sector]],Table2[1M Return vs Nifty],"&gt;=5")/Table3[[#This Row],[Count]]</f>
        <v>0.2</v>
      </c>
      <c r="F88" s="1">
        <f>COUNTIFS(Table2[Sub-Sector],Table3[[#This Row],[Sub-Sector]],Table2[6M Return vs Nifty],"&gt;=10")/Table3[[#This Row],[Count]]</f>
        <v>0.2</v>
      </c>
      <c r="G88" s="1">
        <f>COUNTIFS(Table2[Sub-Sector],Table3[[#This Row],[Sub-Sector]],Table2[1Y Return vs Nifty],"&gt;=10")/Table3[[#This Row],[Count]]</f>
        <v>0</v>
      </c>
      <c r="H88" s="1">
        <f>COUNTIFS(Table2[Sub-Sector],Table3[[#This Row],[Sub-Sector]],Table2[RSI Exponential â€“ 14D],"&gt;=50")/Table3[[#This Row],[Count]]</f>
        <v>0.8</v>
      </c>
      <c r="I88" s="1">
        <f>COUNTIFS(Table2[Sub-Sector],Table3[[#This Row],[Sub-Sector]],Table2[Relative Volume],"&gt;=1")/Table3[[#This Row],[Count]]</f>
        <v>0.2</v>
      </c>
      <c r="J88" s="1">
        <f>COUNTIFS(Table2[Sub-Sector],Table3[[#This Row],[Sub-Sector]],Table2[% Away From Day Low],"&gt;=0.05")/Table3[[#This Row],[Count]]</f>
        <v>0.2</v>
      </c>
      <c r="K88" s="1">
        <f>COUNTIFS(Table2[Sub-Sector],Table3[[#This Row],[Sub-Sector]],Table2[% Away From Day High],"&lt;=0.05")/Table3[[#This Row],[Count]]</f>
        <v>1</v>
      </c>
      <c r="L88" s="1">
        <f>COUNTIFS(Table2[Sub-Sector],Table3[[#This Row],[Sub-Sector]],Table2[% Away From Current Week Low],"&gt;=0.05")/Table3[[#This Row],[Count]]</f>
        <v>0.6</v>
      </c>
      <c r="M88" s="1">
        <f>COUNTIFS(Table2[Sub-Sector],Table3[[#This Row],[Sub-Sector]],Table2[% Away From Current Week High],"&lt;=0.05")/Table3[[#This Row],[Count]]</f>
        <v>1</v>
      </c>
      <c r="N88" s="1">
        <f>COUNTIFS(Table2[Sub-Sector],Table3[[#This Row],[Sub-Sector]],Table2[% Away From Current Month Low],"&gt;=0.05")/Table3[[#This Row],[Count]]</f>
        <v>0.8</v>
      </c>
      <c r="O88" s="1">
        <f>COUNTIFS(Table2[Sub-Sector],Table3[[#This Row],[Sub-Sector]],Table2[% Away From Current Month High],"&lt;=0.05")/Table3[[#This Row],[Count]]</f>
        <v>0.2</v>
      </c>
      <c r="P88" s="1">
        <f>COUNTIFS(Table2[Sub-Sector],Table3[[#This Row],[Sub-Sector]],Table2[% Away From 52W High],"&lt;=10")/Table3[[#This Row],[Count]]</f>
        <v>0</v>
      </c>
      <c r="Q88" s="1">
        <f>COUNTIFS(Table2[Sub-Sector],Table3[[#This Row],[Sub-Sector]],Table2[% Away From 52W Low],"&gt;=10")/Table3[[#This Row],[Count]]</f>
        <v>0.8</v>
      </c>
      <c r="R88" s="1">
        <f>COUNTIFS(Table2[Sub-Sector],Table3[[#This Row],[Sub-Sector]],Table2[% Price above 20 EMA],"&gt;=0")/Table3[[#This Row],[Count]]</f>
        <v>0.4</v>
      </c>
      <c r="S88" s="1">
        <f>COUNTIFS(Table2[Sub-Sector],Table3[[#This Row],[Sub-Sector]],Table2[% Price above 50 EMA],"&gt;=0")/Table3[[#This Row],[Count]]</f>
        <v>0.2</v>
      </c>
      <c r="T88" s="1">
        <f>COUNTIFS(Table2[Sub-Sector],Table3[[#This Row],[Sub-Sector]],Table2[% Price above 200 EMA],"&gt;=0")/Table3[[#This Row],[Count]]</f>
        <v>0.4</v>
      </c>
      <c r="U88" s="1">
        <f>COUNTIFS(Table2[Sub-Sector],Table3[[#This Row],[Sub-Sector]],Table2[Rate of Change - Zone],"Positive")/Table3[[#This Row],[Count]]</f>
        <v>0.2</v>
      </c>
      <c r="V88" s="1">
        <f>COUNTIFS(Table2[Sub-Sector],Table3[[#This Row],[Sub-Sector]],Table2[Sharpe Ratio],"&gt;=0.10")/Table3[[#This Row],[Count]]</f>
        <v>0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546.5</v>
      </c>
      <c r="X88">
        <f>_xlfn.RANK.AVG(Table3[[#This Row],[Score]],Table3[Score],1)</f>
        <v>87</v>
      </c>
      <c r="Y8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308.5</v>
      </c>
      <c r="Z88">
        <f>_xlfn.RANK.AVG(Table3[[#This Row],[Score 2 ]],Table3[[Score 2 ]],1)</f>
        <v>86</v>
      </c>
    </row>
    <row r="89" spans="1:26" x14ac:dyDescent="0.3">
      <c r="A89" t="s">
        <v>976</v>
      </c>
      <c r="B89">
        <f>COUNTIFS(Table2[Sub-Sector],Table3[[#This Row],[Sub-Sector]])</f>
        <v>2</v>
      </c>
      <c r="C89" s="1">
        <f>COUNTIFS(Table2[Sub-Sector],Table3[[#This Row],[Sub-Sector]],Table2[Uptrend],"Uptrend")/Table3[[#This Row],[Count]]</f>
        <v>0</v>
      </c>
      <c r="D89" s="1">
        <f>COUNTIFS(Table2[Sub-Sector],Table3[[#This Row],[Sub-Sector]],Table2[1W Return vs Nifty],"&gt;=5")/Table3[[#This Row],[Count]]</f>
        <v>0</v>
      </c>
      <c r="E89" s="1">
        <f>COUNTIFS(Table2[Sub-Sector],Table3[[#This Row],[Sub-Sector]],Table2[1M Return vs Nifty],"&gt;=5")/Table3[[#This Row],[Count]]</f>
        <v>0</v>
      </c>
      <c r="F89" s="1">
        <f>COUNTIFS(Table2[Sub-Sector],Table3[[#This Row],[Sub-Sector]],Table2[6M Return vs Nifty],"&gt;=10")/Table3[[#This Row],[Count]]</f>
        <v>0</v>
      </c>
      <c r="G89" s="1">
        <f>COUNTIFS(Table2[Sub-Sector],Table3[[#This Row],[Sub-Sector]],Table2[1Y Return vs Nifty],"&gt;=10")/Table3[[#This Row],[Count]]</f>
        <v>1</v>
      </c>
      <c r="H89" s="1">
        <f>COUNTIFS(Table2[Sub-Sector],Table3[[#This Row],[Sub-Sector]],Table2[RSI Exponential â€“ 14D],"&gt;=50")/Table3[[#This Row],[Count]]</f>
        <v>0.5</v>
      </c>
      <c r="I89" s="1">
        <f>COUNTIFS(Table2[Sub-Sector],Table3[[#This Row],[Sub-Sector]],Table2[Relative Volume],"&gt;=1")/Table3[[#This Row],[Count]]</f>
        <v>0</v>
      </c>
      <c r="J89" s="1">
        <f>COUNTIFS(Table2[Sub-Sector],Table3[[#This Row],[Sub-Sector]],Table2[% Away From Day Low],"&gt;=0.05")/Table3[[#This Row],[Count]]</f>
        <v>0</v>
      </c>
      <c r="K89" s="1">
        <f>COUNTIFS(Table2[Sub-Sector],Table3[[#This Row],[Sub-Sector]],Table2[% Away From Day High],"&lt;=0.05")/Table3[[#This Row],[Count]]</f>
        <v>1</v>
      </c>
      <c r="L89" s="1">
        <f>COUNTIFS(Table2[Sub-Sector],Table3[[#This Row],[Sub-Sector]],Table2[% Away From Current Week Low],"&gt;=0.05")/Table3[[#This Row],[Count]]</f>
        <v>0</v>
      </c>
      <c r="M89" s="1">
        <f>COUNTIFS(Table2[Sub-Sector],Table3[[#This Row],[Sub-Sector]],Table2[% Away From Current Week High],"&lt;=0.05")/Table3[[#This Row],[Count]]</f>
        <v>1</v>
      </c>
      <c r="N89" s="1">
        <f>COUNTIFS(Table2[Sub-Sector],Table3[[#This Row],[Sub-Sector]],Table2[% Away From Current Month Low],"&gt;=0.05")/Table3[[#This Row],[Count]]</f>
        <v>1</v>
      </c>
      <c r="O89" s="1">
        <f>COUNTIFS(Table2[Sub-Sector],Table3[[#This Row],[Sub-Sector]],Table2[% Away From Current Month High],"&lt;=0.05")/Table3[[#This Row],[Count]]</f>
        <v>0</v>
      </c>
      <c r="P89" s="1">
        <f>COUNTIFS(Table2[Sub-Sector],Table3[[#This Row],[Sub-Sector]],Table2[% Away From 52W High],"&lt;=10")/Table3[[#This Row],[Count]]</f>
        <v>0</v>
      </c>
      <c r="Q89" s="1">
        <f>COUNTIFS(Table2[Sub-Sector],Table3[[#This Row],[Sub-Sector]],Table2[% Away From 52W Low],"&gt;=10")/Table3[[#This Row],[Count]]</f>
        <v>1</v>
      </c>
      <c r="R89" s="1">
        <f>COUNTIFS(Table2[Sub-Sector],Table3[[#This Row],[Sub-Sector]],Table2[% Price above 20 EMA],"&gt;=0")/Table3[[#This Row],[Count]]</f>
        <v>0</v>
      </c>
      <c r="S89" s="1">
        <f>COUNTIFS(Table2[Sub-Sector],Table3[[#This Row],[Sub-Sector]],Table2[% Price above 50 EMA],"&gt;=0")/Table3[[#This Row],[Count]]</f>
        <v>0</v>
      </c>
      <c r="T89" s="1">
        <f>COUNTIFS(Table2[Sub-Sector],Table3[[#This Row],[Sub-Sector]],Table2[% Price above 200 EMA],"&gt;=0")/Table3[[#This Row],[Count]]</f>
        <v>1</v>
      </c>
      <c r="U89" s="1">
        <f>COUNTIFS(Table2[Sub-Sector],Table3[[#This Row],[Sub-Sector]],Table2[Rate of Change - Zone],"Positive")/Table3[[#This Row],[Count]]</f>
        <v>0</v>
      </c>
      <c r="V89" s="1">
        <f>COUNTIFS(Table2[Sub-Sector],Table3[[#This Row],[Sub-Sector]],Table2[Sharpe Ratio],"&gt;=0.10")/Table3[[#This Row],[Count]]</f>
        <v>0.5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589.5</v>
      </c>
      <c r="X89">
        <f>_xlfn.RANK.AVG(Table3[[#This Row],[Score]],Table3[Score],1)</f>
        <v>99</v>
      </c>
      <c r="Y8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</v>
      </c>
      <c r="Z89">
        <f>_xlfn.RANK.AVG(Table3[[#This Row],[Score 2 ]],Table3[[Score 2 ]],1)</f>
        <v>92.5</v>
      </c>
    </row>
    <row r="90" spans="1:26" x14ac:dyDescent="0.3">
      <c r="A90" t="s">
        <v>1052</v>
      </c>
      <c r="B90">
        <f>COUNTIFS(Table2[Sub-Sector],Table3[[#This Row],[Sub-Sector]])</f>
        <v>2</v>
      </c>
      <c r="C90" s="1">
        <f>COUNTIFS(Table2[Sub-Sector],Table3[[#This Row],[Sub-Sector]],Table2[Uptrend],"Uptrend")/Table3[[#This Row],[Count]]</f>
        <v>0</v>
      </c>
      <c r="D90" s="1">
        <f>COUNTIFS(Table2[Sub-Sector],Table3[[#This Row],[Sub-Sector]],Table2[1W Return vs Nifty],"&gt;=5")/Table3[[#This Row],[Count]]</f>
        <v>0</v>
      </c>
      <c r="E90" s="1">
        <f>COUNTIFS(Table2[Sub-Sector],Table3[[#This Row],[Sub-Sector]],Table2[1M Return vs Nifty],"&gt;=5")/Table3[[#This Row],[Count]]</f>
        <v>0.5</v>
      </c>
      <c r="F90" s="1">
        <f>COUNTIFS(Table2[Sub-Sector],Table3[[#This Row],[Sub-Sector]],Table2[6M Return vs Nifty],"&gt;=10")/Table3[[#This Row],[Count]]</f>
        <v>0</v>
      </c>
      <c r="G90" s="1">
        <f>COUNTIFS(Table2[Sub-Sector],Table3[[#This Row],[Sub-Sector]],Table2[1Y Return vs Nifty],"&gt;=10")/Table3[[#This Row],[Count]]</f>
        <v>1</v>
      </c>
      <c r="H90" s="1">
        <f>COUNTIFS(Table2[Sub-Sector],Table3[[#This Row],[Sub-Sector]],Table2[RSI Exponential â€“ 14D],"&gt;=50")/Table3[[#This Row],[Count]]</f>
        <v>0.5</v>
      </c>
      <c r="I90" s="1">
        <f>COUNTIFS(Table2[Sub-Sector],Table3[[#This Row],[Sub-Sector]],Table2[Relative Volume],"&gt;=1")/Table3[[#This Row],[Count]]</f>
        <v>0</v>
      </c>
      <c r="J90" s="1">
        <f>COUNTIFS(Table2[Sub-Sector],Table3[[#This Row],[Sub-Sector]],Table2[% Away From Day Low],"&gt;=0.05")/Table3[[#This Row],[Count]]</f>
        <v>0</v>
      </c>
      <c r="K90" s="1">
        <f>COUNTIFS(Table2[Sub-Sector],Table3[[#This Row],[Sub-Sector]],Table2[% Away From Day High],"&lt;=0.05")/Table3[[#This Row],[Count]]</f>
        <v>1</v>
      </c>
      <c r="L90" s="1">
        <f>COUNTIFS(Table2[Sub-Sector],Table3[[#This Row],[Sub-Sector]],Table2[% Away From Current Week Low],"&gt;=0.05")/Table3[[#This Row],[Count]]</f>
        <v>0</v>
      </c>
      <c r="M90" s="1">
        <f>COUNTIFS(Table2[Sub-Sector],Table3[[#This Row],[Sub-Sector]],Table2[% Away From Current Week High],"&lt;=0.05")/Table3[[#This Row],[Count]]</f>
        <v>1</v>
      </c>
      <c r="N90" s="1">
        <f>COUNTIFS(Table2[Sub-Sector],Table3[[#This Row],[Sub-Sector]],Table2[% Away From Current Month Low],"&gt;=0.05")/Table3[[#This Row],[Count]]</f>
        <v>0.5</v>
      </c>
      <c r="O90" s="1">
        <f>COUNTIFS(Table2[Sub-Sector],Table3[[#This Row],[Sub-Sector]],Table2[% Away From Current Month High],"&lt;=0.05")/Table3[[#This Row],[Count]]</f>
        <v>0</v>
      </c>
      <c r="P90" s="1">
        <f>COUNTIFS(Table2[Sub-Sector],Table3[[#This Row],[Sub-Sector]],Table2[% Away From 52W High],"&lt;=10")/Table3[[#This Row],[Count]]</f>
        <v>0</v>
      </c>
      <c r="Q90" s="1">
        <f>COUNTIFS(Table2[Sub-Sector],Table3[[#This Row],[Sub-Sector]],Table2[% Away From 52W Low],"&gt;=10")/Table3[[#This Row],[Count]]</f>
        <v>1</v>
      </c>
      <c r="R90" s="1">
        <f>COUNTIFS(Table2[Sub-Sector],Table3[[#This Row],[Sub-Sector]],Table2[% Price above 20 EMA],"&gt;=0")/Table3[[#This Row],[Count]]</f>
        <v>0.5</v>
      </c>
      <c r="S90" s="1">
        <f>COUNTIFS(Table2[Sub-Sector],Table3[[#This Row],[Sub-Sector]],Table2[% Price above 50 EMA],"&gt;=0")/Table3[[#This Row],[Count]]</f>
        <v>0</v>
      </c>
      <c r="T90" s="1">
        <f>COUNTIFS(Table2[Sub-Sector],Table3[[#This Row],[Sub-Sector]],Table2[% Price above 200 EMA],"&gt;=0")/Table3[[#This Row],[Count]]</f>
        <v>0</v>
      </c>
      <c r="U90" s="1">
        <f>COUNTIFS(Table2[Sub-Sector],Table3[[#This Row],[Sub-Sector]],Table2[Rate of Change - Zone],"Positive")/Table3[[#This Row],[Count]]</f>
        <v>0</v>
      </c>
      <c r="V90" s="1">
        <f>COUNTIFS(Table2[Sub-Sector],Table3[[#This Row],[Sub-Sector]],Table2[Sharpe Ratio],"&gt;=0.10")/Table3[[#This Row],[Count]]</f>
        <v>1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512.5</v>
      </c>
      <c r="X90">
        <f>_xlfn.RANK.AVG(Table3[[#This Row],[Score]],Table3[Score],1)</f>
        <v>80</v>
      </c>
      <c r="Y9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</v>
      </c>
      <c r="Z90">
        <f>_xlfn.RANK.AVG(Table3[[#This Row],[Score 2 ]],Table3[[Score 2 ]],1)</f>
        <v>92.5</v>
      </c>
    </row>
    <row r="91" spans="1:26" x14ac:dyDescent="0.3">
      <c r="A91" t="s">
        <v>297</v>
      </c>
      <c r="B91">
        <f>COUNTIFS(Table2[Sub-Sector],Table3[[#This Row],[Sub-Sector]])</f>
        <v>1</v>
      </c>
      <c r="C91" s="1">
        <f>COUNTIFS(Table2[Sub-Sector],Table3[[#This Row],[Sub-Sector]],Table2[Uptrend],"Uptrend")/Table3[[#This Row],[Count]]</f>
        <v>0</v>
      </c>
      <c r="D91" s="1">
        <f>COUNTIFS(Table2[Sub-Sector],Table3[[#This Row],[Sub-Sector]],Table2[1W Return vs Nifty],"&gt;=5")/Table3[[#This Row],[Count]]</f>
        <v>0</v>
      </c>
      <c r="E91" s="1">
        <f>COUNTIFS(Table2[Sub-Sector],Table3[[#This Row],[Sub-Sector]],Table2[1M Return vs Nifty],"&gt;=5")/Table3[[#This Row],[Count]]</f>
        <v>0</v>
      </c>
      <c r="F91" s="1">
        <f>COUNTIFS(Table2[Sub-Sector],Table3[[#This Row],[Sub-Sector]],Table2[6M Return vs Nifty],"&gt;=10")/Table3[[#This Row],[Count]]</f>
        <v>0</v>
      </c>
      <c r="G91" s="1">
        <f>COUNTIFS(Table2[Sub-Sector],Table3[[#This Row],[Sub-Sector]],Table2[1Y Return vs Nifty],"&gt;=10")/Table3[[#This Row],[Count]]</f>
        <v>1</v>
      </c>
      <c r="H91" s="1">
        <f>COUNTIFS(Table2[Sub-Sector],Table3[[#This Row],[Sub-Sector]],Table2[RSI Exponential â€“ 14D],"&gt;=50")/Table3[[#This Row],[Count]]</f>
        <v>1</v>
      </c>
      <c r="I91" s="1">
        <f>COUNTIFS(Table2[Sub-Sector],Table3[[#This Row],[Sub-Sector]],Table2[Relative Volume],"&gt;=1")/Table3[[#This Row],[Count]]</f>
        <v>0</v>
      </c>
      <c r="J91" s="1">
        <f>COUNTIFS(Table2[Sub-Sector],Table3[[#This Row],[Sub-Sector]],Table2[% Away From Day Low],"&gt;=0.05")/Table3[[#This Row],[Count]]</f>
        <v>0</v>
      </c>
      <c r="K91" s="1">
        <f>COUNTIFS(Table2[Sub-Sector],Table3[[#This Row],[Sub-Sector]],Table2[% Away From Day High],"&lt;=0.05")/Table3[[#This Row],[Count]]</f>
        <v>1</v>
      </c>
      <c r="L91" s="1">
        <f>COUNTIFS(Table2[Sub-Sector],Table3[[#This Row],[Sub-Sector]],Table2[% Away From Current Week Low],"&gt;=0.05")/Table3[[#This Row],[Count]]</f>
        <v>0</v>
      </c>
      <c r="M91" s="1">
        <f>COUNTIFS(Table2[Sub-Sector],Table3[[#This Row],[Sub-Sector]],Table2[% Away From Current Week High],"&lt;=0.05")/Table3[[#This Row],[Count]]</f>
        <v>1</v>
      </c>
      <c r="N91" s="1">
        <f>COUNTIFS(Table2[Sub-Sector],Table3[[#This Row],[Sub-Sector]],Table2[% Away From Current Month Low],"&gt;=0.05")/Table3[[#This Row],[Count]]</f>
        <v>1</v>
      </c>
      <c r="O91" s="1">
        <f>COUNTIFS(Table2[Sub-Sector],Table3[[#This Row],[Sub-Sector]],Table2[% Away From Current Month High],"&lt;=0.05")/Table3[[#This Row],[Count]]</f>
        <v>1</v>
      </c>
      <c r="P91" s="1">
        <f>COUNTIFS(Table2[Sub-Sector],Table3[[#This Row],[Sub-Sector]],Table2[% Away From 52W High],"&lt;=10")/Table3[[#This Row],[Count]]</f>
        <v>0</v>
      </c>
      <c r="Q91" s="1">
        <f>COUNTIFS(Table2[Sub-Sector],Table3[[#This Row],[Sub-Sector]],Table2[% Away From 52W Low],"&gt;=10")/Table3[[#This Row],[Count]]</f>
        <v>1</v>
      </c>
      <c r="R91" s="1">
        <f>COUNTIFS(Table2[Sub-Sector],Table3[[#This Row],[Sub-Sector]],Table2[% Price above 20 EMA],"&gt;=0")/Table3[[#This Row],[Count]]</f>
        <v>1</v>
      </c>
      <c r="S91" s="1">
        <f>COUNTIFS(Table2[Sub-Sector],Table3[[#This Row],[Sub-Sector]],Table2[% Price above 50 EMA],"&gt;=0")/Table3[[#This Row],[Count]]</f>
        <v>0</v>
      </c>
      <c r="T91" s="1">
        <f>COUNTIFS(Table2[Sub-Sector],Table3[[#This Row],[Sub-Sector]],Table2[% Price above 200 EMA],"&gt;=0")/Table3[[#This Row],[Count]]</f>
        <v>0</v>
      </c>
      <c r="U91" s="1">
        <f>COUNTIFS(Table2[Sub-Sector],Table3[[#This Row],[Sub-Sector]],Table2[Rate of Change - Zone],"Positive")/Table3[[#This Row],[Count]]</f>
        <v>0</v>
      </c>
      <c r="V91" s="1">
        <f>COUNTIFS(Table2[Sub-Sector],Table3[[#This Row],[Sub-Sector]],Table2[Sharpe Ratio],"&gt;=0.10")/Table3[[#This Row],[Count]]</f>
        <v>0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589.5</v>
      </c>
      <c r="X91">
        <f>_xlfn.RANK.AVG(Table3[[#This Row],[Score]],Table3[Score],1)</f>
        <v>99</v>
      </c>
      <c r="Y9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</v>
      </c>
      <c r="Z91">
        <f>_xlfn.RANK.AVG(Table3[[#This Row],[Score 2 ]],Table3[[Score 2 ]],1)</f>
        <v>92.5</v>
      </c>
    </row>
    <row r="92" spans="1:26" x14ac:dyDescent="0.3">
      <c r="A92" t="s">
        <v>1768</v>
      </c>
      <c r="B92">
        <f>COUNTIFS(Table2[Sub-Sector],Table3[[#This Row],[Sub-Sector]])</f>
        <v>1</v>
      </c>
      <c r="C92" s="1">
        <f>COUNTIFS(Table2[Sub-Sector],Table3[[#This Row],[Sub-Sector]],Table2[Uptrend],"Uptrend")/Table3[[#This Row],[Count]]</f>
        <v>0</v>
      </c>
      <c r="D92" s="1">
        <f>COUNTIFS(Table2[Sub-Sector],Table3[[#This Row],[Sub-Sector]],Table2[1W Return vs Nifty],"&gt;=5")/Table3[[#This Row],[Count]]</f>
        <v>0</v>
      </c>
      <c r="E92" s="1">
        <f>COUNTIFS(Table2[Sub-Sector],Table3[[#This Row],[Sub-Sector]],Table2[1M Return vs Nifty],"&gt;=5")/Table3[[#This Row],[Count]]</f>
        <v>0</v>
      </c>
      <c r="F92" s="1">
        <f>COUNTIFS(Table2[Sub-Sector],Table3[[#This Row],[Sub-Sector]],Table2[6M Return vs Nifty],"&gt;=10")/Table3[[#This Row],[Count]]</f>
        <v>0</v>
      </c>
      <c r="G92" s="1">
        <f>COUNTIFS(Table2[Sub-Sector],Table3[[#This Row],[Sub-Sector]],Table2[1Y Return vs Nifty],"&gt;=10")/Table3[[#This Row],[Count]]</f>
        <v>1</v>
      </c>
      <c r="H92" s="1">
        <f>COUNTIFS(Table2[Sub-Sector],Table3[[#This Row],[Sub-Sector]],Table2[RSI Exponential â€“ 14D],"&gt;=50")/Table3[[#This Row],[Count]]</f>
        <v>1</v>
      </c>
      <c r="I92" s="1">
        <f>COUNTIFS(Table2[Sub-Sector],Table3[[#This Row],[Sub-Sector]],Table2[Relative Volume],"&gt;=1")/Table3[[#This Row],[Count]]</f>
        <v>0</v>
      </c>
      <c r="J92" s="1">
        <f>COUNTIFS(Table2[Sub-Sector],Table3[[#This Row],[Sub-Sector]],Table2[% Away From Day Low],"&gt;=0.05")/Table3[[#This Row],[Count]]</f>
        <v>0</v>
      </c>
      <c r="K92" s="1">
        <f>COUNTIFS(Table2[Sub-Sector],Table3[[#This Row],[Sub-Sector]],Table2[% Away From Day High],"&lt;=0.05")/Table3[[#This Row],[Count]]</f>
        <v>0</v>
      </c>
      <c r="L92" s="1">
        <f>COUNTIFS(Table2[Sub-Sector],Table3[[#This Row],[Sub-Sector]],Table2[% Away From Current Week Low],"&gt;=0.05")/Table3[[#This Row],[Count]]</f>
        <v>0</v>
      </c>
      <c r="M92" s="1">
        <f>COUNTIFS(Table2[Sub-Sector],Table3[[#This Row],[Sub-Sector]],Table2[% Away From Current Week High],"&lt;=0.05")/Table3[[#This Row],[Count]]</f>
        <v>0</v>
      </c>
      <c r="N92" s="1">
        <f>COUNTIFS(Table2[Sub-Sector],Table3[[#This Row],[Sub-Sector]],Table2[% Away From Current Month Low],"&gt;=0.05")/Table3[[#This Row],[Count]]</f>
        <v>0</v>
      </c>
      <c r="O92" s="1">
        <f>COUNTIFS(Table2[Sub-Sector],Table3[[#This Row],[Sub-Sector]],Table2[% Away From Current Month High],"&lt;=0.05")/Table3[[#This Row],[Count]]</f>
        <v>0</v>
      </c>
      <c r="P92" s="1">
        <f>COUNTIFS(Table2[Sub-Sector],Table3[[#This Row],[Sub-Sector]],Table2[% Away From 52W High],"&lt;=10")/Table3[[#This Row],[Count]]</f>
        <v>0</v>
      </c>
      <c r="Q92" s="1">
        <f>COUNTIFS(Table2[Sub-Sector],Table3[[#This Row],[Sub-Sector]],Table2[% Away From 52W Low],"&gt;=10")/Table3[[#This Row],[Count]]</f>
        <v>1</v>
      </c>
      <c r="R92" s="1">
        <f>COUNTIFS(Table2[Sub-Sector],Table3[[#This Row],[Sub-Sector]],Table2[% Price above 20 EMA],"&gt;=0")/Table3[[#This Row],[Count]]</f>
        <v>0</v>
      </c>
      <c r="S92" s="1">
        <f>COUNTIFS(Table2[Sub-Sector],Table3[[#This Row],[Sub-Sector]],Table2[% Price above 50 EMA],"&gt;=0")/Table3[[#This Row],[Count]]</f>
        <v>0</v>
      </c>
      <c r="T92" s="1">
        <f>COUNTIFS(Table2[Sub-Sector],Table3[[#This Row],[Sub-Sector]],Table2[% Price above 200 EMA],"&gt;=0")/Table3[[#This Row],[Count]]</f>
        <v>0</v>
      </c>
      <c r="U92" s="1">
        <f>COUNTIFS(Table2[Sub-Sector],Table3[[#This Row],[Sub-Sector]],Table2[Rate of Change - Zone],"Positive")/Table3[[#This Row],[Count]]</f>
        <v>0</v>
      </c>
      <c r="V92" s="1">
        <f>COUNTIFS(Table2[Sub-Sector],Table3[[#This Row],[Sub-Sector]],Table2[Sharpe Ratio],"&gt;=0.10")/Table3[[#This Row],[Count]]</f>
        <v>0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589.5</v>
      </c>
      <c r="X92">
        <f>_xlfn.RANK.AVG(Table3[[#This Row],[Score]],Table3[Score],1)</f>
        <v>99</v>
      </c>
      <c r="Y9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</v>
      </c>
      <c r="Z92">
        <f>_xlfn.RANK.AVG(Table3[[#This Row],[Score 2 ]],Table3[[Score 2 ]],1)</f>
        <v>92.5</v>
      </c>
    </row>
    <row r="93" spans="1:26" x14ac:dyDescent="0.3">
      <c r="A93" t="s">
        <v>665</v>
      </c>
      <c r="B93">
        <f>COUNTIFS(Table2[Sub-Sector],Table3[[#This Row],[Sub-Sector]])</f>
        <v>1</v>
      </c>
      <c r="C93" s="1">
        <f>COUNTIFS(Table2[Sub-Sector],Table3[[#This Row],[Sub-Sector]],Table2[Uptrend],"Uptrend")/Table3[[#This Row],[Count]]</f>
        <v>0</v>
      </c>
      <c r="D93" s="1">
        <f>COUNTIFS(Table2[Sub-Sector],Table3[[#This Row],[Sub-Sector]],Table2[1W Return vs Nifty],"&gt;=5")/Table3[[#This Row],[Count]]</f>
        <v>0</v>
      </c>
      <c r="E93" s="1">
        <f>COUNTIFS(Table2[Sub-Sector],Table3[[#This Row],[Sub-Sector]],Table2[1M Return vs Nifty],"&gt;=5")/Table3[[#This Row],[Count]]</f>
        <v>0</v>
      </c>
      <c r="F93" s="1">
        <f>COUNTIFS(Table2[Sub-Sector],Table3[[#This Row],[Sub-Sector]],Table2[6M Return vs Nifty],"&gt;=10")/Table3[[#This Row],[Count]]</f>
        <v>0</v>
      </c>
      <c r="G93" s="1">
        <f>COUNTIFS(Table2[Sub-Sector],Table3[[#This Row],[Sub-Sector]],Table2[1Y Return vs Nifty],"&gt;=10")/Table3[[#This Row],[Count]]</f>
        <v>1</v>
      </c>
      <c r="H93" s="1">
        <f>COUNTIFS(Table2[Sub-Sector],Table3[[#This Row],[Sub-Sector]],Table2[RSI Exponential â€“ 14D],"&gt;=50")/Table3[[#This Row],[Count]]</f>
        <v>1</v>
      </c>
      <c r="I93" s="1">
        <f>COUNTIFS(Table2[Sub-Sector],Table3[[#This Row],[Sub-Sector]],Table2[Relative Volume],"&gt;=1")/Table3[[#This Row],[Count]]</f>
        <v>0</v>
      </c>
      <c r="J93" s="1">
        <f>COUNTIFS(Table2[Sub-Sector],Table3[[#This Row],[Sub-Sector]],Table2[% Away From Day Low],"&gt;=0.05")/Table3[[#This Row],[Count]]</f>
        <v>0</v>
      </c>
      <c r="K93" s="1">
        <f>COUNTIFS(Table2[Sub-Sector],Table3[[#This Row],[Sub-Sector]],Table2[% Away From Day High],"&lt;=0.05")/Table3[[#This Row],[Count]]</f>
        <v>1</v>
      </c>
      <c r="L93" s="1">
        <f>COUNTIFS(Table2[Sub-Sector],Table3[[#This Row],[Sub-Sector]],Table2[% Away From Current Week Low],"&gt;=0.05")/Table3[[#This Row],[Count]]</f>
        <v>0</v>
      </c>
      <c r="M93" s="1">
        <f>COUNTIFS(Table2[Sub-Sector],Table3[[#This Row],[Sub-Sector]],Table2[% Away From Current Week High],"&lt;=0.05")/Table3[[#This Row],[Count]]</f>
        <v>1</v>
      </c>
      <c r="N93" s="1">
        <f>COUNTIFS(Table2[Sub-Sector],Table3[[#This Row],[Sub-Sector]],Table2[% Away From Current Month Low],"&gt;=0.05")/Table3[[#This Row],[Count]]</f>
        <v>1</v>
      </c>
      <c r="O93" s="1">
        <f>COUNTIFS(Table2[Sub-Sector],Table3[[#This Row],[Sub-Sector]],Table2[% Away From Current Month High],"&lt;=0.05")/Table3[[#This Row],[Count]]</f>
        <v>0</v>
      </c>
      <c r="P93" s="1">
        <f>COUNTIFS(Table2[Sub-Sector],Table3[[#This Row],[Sub-Sector]],Table2[% Away From 52W High],"&lt;=10")/Table3[[#This Row],[Count]]</f>
        <v>0</v>
      </c>
      <c r="Q93" s="1">
        <f>COUNTIFS(Table2[Sub-Sector],Table3[[#This Row],[Sub-Sector]],Table2[% Away From 52W Low],"&gt;=10")/Table3[[#This Row],[Count]]</f>
        <v>1</v>
      </c>
      <c r="R93" s="1">
        <f>COUNTIFS(Table2[Sub-Sector],Table3[[#This Row],[Sub-Sector]],Table2[% Price above 20 EMA],"&gt;=0")/Table3[[#This Row],[Count]]</f>
        <v>0</v>
      </c>
      <c r="S93" s="1">
        <f>COUNTIFS(Table2[Sub-Sector],Table3[[#This Row],[Sub-Sector]],Table2[% Price above 50 EMA],"&gt;=0")/Table3[[#This Row],[Count]]</f>
        <v>0</v>
      </c>
      <c r="T93" s="1">
        <f>COUNTIFS(Table2[Sub-Sector],Table3[[#This Row],[Sub-Sector]],Table2[% Price above 200 EMA],"&gt;=0")/Table3[[#This Row],[Count]]</f>
        <v>0</v>
      </c>
      <c r="U93" s="1">
        <f>COUNTIFS(Table2[Sub-Sector],Table3[[#This Row],[Sub-Sector]],Table2[Rate of Change - Zone],"Positive")/Table3[[#This Row],[Count]]</f>
        <v>0</v>
      </c>
      <c r="V93" s="1">
        <f>COUNTIFS(Table2[Sub-Sector],Table3[[#This Row],[Sub-Sector]],Table2[Sharpe Ratio],"&gt;=0.10")/Table3[[#This Row],[Count]]</f>
        <v>0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589.5</v>
      </c>
      <c r="X93">
        <f>_xlfn.RANK.AVG(Table3[[#This Row],[Score]],Table3[Score],1)</f>
        <v>99</v>
      </c>
      <c r="Y9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</v>
      </c>
      <c r="Z93">
        <f>_xlfn.RANK.AVG(Table3[[#This Row],[Score 2 ]],Table3[[Score 2 ]],1)</f>
        <v>92.5</v>
      </c>
    </row>
    <row r="94" spans="1:26" x14ac:dyDescent="0.3">
      <c r="A94" t="s">
        <v>355</v>
      </c>
      <c r="B94">
        <f>COUNTIFS(Table2[Sub-Sector],Table3[[#This Row],[Sub-Sector]])</f>
        <v>1</v>
      </c>
      <c r="C94" s="1">
        <f>COUNTIFS(Table2[Sub-Sector],Table3[[#This Row],[Sub-Sector]],Table2[Uptrend],"Uptrend")/Table3[[#This Row],[Count]]</f>
        <v>0</v>
      </c>
      <c r="D94" s="1">
        <f>COUNTIFS(Table2[Sub-Sector],Table3[[#This Row],[Sub-Sector]],Table2[1W Return vs Nifty],"&gt;=5")/Table3[[#This Row],[Count]]</f>
        <v>0</v>
      </c>
      <c r="E94" s="1">
        <f>COUNTIFS(Table2[Sub-Sector],Table3[[#This Row],[Sub-Sector]],Table2[1M Return vs Nifty],"&gt;=5")/Table3[[#This Row],[Count]]</f>
        <v>0</v>
      </c>
      <c r="F94" s="1">
        <f>COUNTIFS(Table2[Sub-Sector],Table3[[#This Row],[Sub-Sector]],Table2[6M Return vs Nifty],"&gt;=10")/Table3[[#This Row],[Count]]</f>
        <v>0</v>
      </c>
      <c r="G94" s="1">
        <f>COUNTIFS(Table2[Sub-Sector],Table3[[#This Row],[Sub-Sector]],Table2[1Y Return vs Nifty],"&gt;=10")/Table3[[#This Row],[Count]]</f>
        <v>0</v>
      </c>
      <c r="H94" s="1">
        <f>COUNTIFS(Table2[Sub-Sector],Table3[[#This Row],[Sub-Sector]],Table2[RSI Exponential â€“ 14D],"&gt;=50")/Table3[[#This Row],[Count]]</f>
        <v>1</v>
      </c>
      <c r="I94" s="1">
        <f>COUNTIFS(Table2[Sub-Sector],Table3[[#This Row],[Sub-Sector]],Table2[Relative Volume],"&gt;=1")/Table3[[#This Row],[Count]]</f>
        <v>1</v>
      </c>
      <c r="J94" s="1">
        <f>COUNTIFS(Table2[Sub-Sector],Table3[[#This Row],[Sub-Sector]],Table2[% Away From Day Low],"&gt;=0.05")/Table3[[#This Row],[Count]]</f>
        <v>0</v>
      </c>
      <c r="K94" s="1">
        <f>COUNTIFS(Table2[Sub-Sector],Table3[[#This Row],[Sub-Sector]],Table2[% Away From Day High],"&lt;=0.05")/Table3[[#This Row],[Count]]</f>
        <v>1</v>
      </c>
      <c r="L94" s="1">
        <f>COUNTIFS(Table2[Sub-Sector],Table3[[#This Row],[Sub-Sector]],Table2[% Away From Current Week Low],"&gt;=0.05")/Table3[[#This Row],[Count]]</f>
        <v>0</v>
      </c>
      <c r="M94" s="1">
        <f>COUNTIFS(Table2[Sub-Sector],Table3[[#This Row],[Sub-Sector]],Table2[% Away From Current Week High],"&lt;=0.05")/Table3[[#This Row],[Count]]</f>
        <v>1</v>
      </c>
      <c r="N94" s="1">
        <f>COUNTIFS(Table2[Sub-Sector],Table3[[#This Row],[Sub-Sector]],Table2[% Away From Current Month Low],"&gt;=0.05")/Table3[[#This Row],[Count]]</f>
        <v>1</v>
      </c>
      <c r="O94" s="1">
        <f>COUNTIFS(Table2[Sub-Sector],Table3[[#This Row],[Sub-Sector]],Table2[% Away From Current Month High],"&lt;=0.05")/Table3[[#This Row],[Count]]</f>
        <v>0</v>
      </c>
      <c r="P94" s="1">
        <f>COUNTIFS(Table2[Sub-Sector],Table3[[#This Row],[Sub-Sector]],Table2[% Away From 52W High],"&lt;=10")/Table3[[#This Row],[Count]]</f>
        <v>0</v>
      </c>
      <c r="Q94" s="1">
        <f>COUNTIFS(Table2[Sub-Sector],Table3[[#This Row],[Sub-Sector]],Table2[% Away From 52W Low],"&gt;=10")/Table3[[#This Row],[Count]]</f>
        <v>1</v>
      </c>
      <c r="R94" s="1">
        <f>COUNTIFS(Table2[Sub-Sector],Table3[[#This Row],[Sub-Sector]],Table2[% Price above 20 EMA],"&gt;=0")/Table3[[#This Row],[Count]]</f>
        <v>1</v>
      </c>
      <c r="S94" s="1">
        <f>COUNTIFS(Table2[Sub-Sector],Table3[[#This Row],[Sub-Sector]],Table2[% Price above 50 EMA],"&gt;=0")/Table3[[#This Row],[Count]]</f>
        <v>1</v>
      </c>
      <c r="T94" s="1">
        <f>COUNTIFS(Table2[Sub-Sector],Table3[[#This Row],[Sub-Sector]],Table2[% Price above 200 EMA],"&gt;=0")/Table3[[#This Row],[Count]]</f>
        <v>1</v>
      </c>
      <c r="U94" s="1">
        <f>COUNTIFS(Table2[Sub-Sector],Table3[[#This Row],[Sub-Sector]],Table2[Rate of Change - Zone],"Positive")/Table3[[#This Row],[Count]]</f>
        <v>0</v>
      </c>
      <c r="V94" s="1">
        <f>COUNTIFS(Table2[Sub-Sector],Table3[[#This Row],[Sub-Sector]],Table2[Sharpe Ratio],"&gt;=0.10")/Table3[[#This Row],[Count]]</f>
        <v>0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589.5</v>
      </c>
      <c r="X94">
        <f>_xlfn.RANK.AVG(Table3[[#This Row],[Score]],Table3[Score],1)</f>
        <v>99</v>
      </c>
      <c r="Y9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</v>
      </c>
      <c r="Z94">
        <f>_xlfn.RANK.AVG(Table3[[#This Row],[Score 2 ]],Table3[[Score 2 ]],1)</f>
        <v>92.5</v>
      </c>
    </row>
    <row r="95" spans="1:26" x14ac:dyDescent="0.3">
      <c r="A95" t="s">
        <v>40</v>
      </c>
      <c r="B95">
        <f>COUNTIFS(Table2[Sub-Sector],Table3[[#This Row],[Sub-Sector]])</f>
        <v>3</v>
      </c>
      <c r="C95" s="1">
        <f>COUNTIFS(Table2[Sub-Sector],Table3[[#This Row],[Sub-Sector]],Table2[Uptrend],"Uptrend")/Table3[[#This Row],[Count]]</f>
        <v>0</v>
      </c>
      <c r="D95" s="1">
        <f>COUNTIFS(Table2[Sub-Sector],Table3[[#This Row],[Sub-Sector]],Table2[1W Return vs Nifty],"&gt;=5")/Table3[[#This Row],[Count]]</f>
        <v>0</v>
      </c>
      <c r="E95" s="1">
        <f>COUNTIFS(Table2[Sub-Sector],Table3[[#This Row],[Sub-Sector]],Table2[1M Return vs Nifty],"&gt;=5")/Table3[[#This Row],[Count]]</f>
        <v>0</v>
      </c>
      <c r="F95" s="1">
        <f>COUNTIFS(Table2[Sub-Sector],Table3[[#This Row],[Sub-Sector]],Table2[6M Return vs Nifty],"&gt;=10")/Table3[[#This Row],[Count]]</f>
        <v>0</v>
      </c>
      <c r="G95" s="1">
        <f>COUNTIFS(Table2[Sub-Sector],Table3[[#This Row],[Sub-Sector]],Table2[1Y Return vs Nifty],"&gt;=10")/Table3[[#This Row],[Count]]</f>
        <v>0</v>
      </c>
      <c r="H95" s="1">
        <f>COUNTIFS(Table2[Sub-Sector],Table3[[#This Row],[Sub-Sector]],Table2[RSI Exponential â€“ 14D],"&gt;=50")/Table3[[#This Row],[Count]]</f>
        <v>0.33333333333333331</v>
      </c>
      <c r="I95" s="1">
        <f>COUNTIFS(Table2[Sub-Sector],Table3[[#This Row],[Sub-Sector]],Table2[Relative Volume],"&gt;=1")/Table3[[#This Row],[Count]]</f>
        <v>1</v>
      </c>
      <c r="J95" s="1">
        <f>COUNTIFS(Table2[Sub-Sector],Table3[[#This Row],[Sub-Sector]],Table2[% Away From Day Low],"&gt;=0.05")/Table3[[#This Row],[Count]]</f>
        <v>0</v>
      </c>
      <c r="K95" s="1">
        <f>COUNTIFS(Table2[Sub-Sector],Table3[[#This Row],[Sub-Sector]],Table2[% Away From Day High],"&lt;=0.05")/Table3[[#This Row],[Count]]</f>
        <v>1</v>
      </c>
      <c r="L95" s="1">
        <f>COUNTIFS(Table2[Sub-Sector],Table3[[#This Row],[Sub-Sector]],Table2[% Away From Current Week Low],"&gt;=0.05")/Table3[[#This Row],[Count]]</f>
        <v>0</v>
      </c>
      <c r="M95" s="1">
        <f>COUNTIFS(Table2[Sub-Sector],Table3[[#This Row],[Sub-Sector]],Table2[% Away From Current Week High],"&lt;=0.05")/Table3[[#This Row],[Count]]</f>
        <v>1</v>
      </c>
      <c r="N95" s="1">
        <f>COUNTIFS(Table2[Sub-Sector],Table3[[#This Row],[Sub-Sector]],Table2[% Away From Current Month Low],"&gt;=0.05")/Table3[[#This Row],[Count]]</f>
        <v>0</v>
      </c>
      <c r="O95" s="1">
        <f>COUNTIFS(Table2[Sub-Sector],Table3[[#This Row],[Sub-Sector]],Table2[% Away From Current Month High],"&lt;=0.05")/Table3[[#This Row],[Count]]</f>
        <v>0.33333333333333331</v>
      </c>
      <c r="P95" s="1">
        <f>COUNTIFS(Table2[Sub-Sector],Table3[[#This Row],[Sub-Sector]],Table2[% Away From 52W High],"&lt;=10")/Table3[[#This Row],[Count]]</f>
        <v>0</v>
      </c>
      <c r="Q95" s="1">
        <f>COUNTIFS(Table2[Sub-Sector],Table3[[#This Row],[Sub-Sector]],Table2[% Away From 52W Low],"&gt;=10")/Table3[[#This Row],[Count]]</f>
        <v>0.33333333333333331</v>
      </c>
      <c r="R95" s="1">
        <f>COUNTIFS(Table2[Sub-Sector],Table3[[#This Row],[Sub-Sector]],Table2[% Price above 20 EMA],"&gt;=0")/Table3[[#This Row],[Count]]</f>
        <v>0</v>
      </c>
      <c r="S95" s="1">
        <f>COUNTIFS(Table2[Sub-Sector],Table3[[#This Row],[Sub-Sector]],Table2[% Price above 50 EMA],"&gt;=0")/Table3[[#This Row],[Count]]</f>
        <v>0</v>
      </c>
      <c r="T95" s="1">
        <f>COUNTIFS(Table2[Sub-Sector],Table3[[#This Row],[Sub-Sector]],Table2[% Price above 200 EMA],"&gt;=0")/Table3[[#This Row],[Count]]</f>
        <v>0</v>
      </c>
      <c r="U95" s="1">
        <f>COUNTIFS(Table2[Sub-Sector],Table3[[#This Row],[Sub-Sector]],Table2[Rate of Change - Zone],"Positive")/Table3[[#This Row],[Count]]</f>
        <v>0</v>
      </c>
      <c r="V95" s="1">
        <f>COUNTIFS(Table2[Sub-Sector],Table3[[#This Row],[Sub-Sector]],Table2[Sharpe Ratio],"&gt;=0.10")/Table3[[#This Row],[Count]]</f>
        <v>0.33333333333333331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589.5</v>
      </c>
      <c r="X95">
        <f>_xlfn.RANK.AVG(Table3[[#This Row],[Score]],Table3[Score],1)</f>
        <v>99</v>
      </c>
      <c r="Y9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</v>
      </c>
      <c r="Z95">
        <f>_xlfn.RANK.AVG(Table3[[#This Row],[Score 2 ]],Table3[[Score 2 ]],1)</f>
        <v>92.5</v>
      </c>
    </row>
    <row r="96" spans="1:26" x14ac:dyDescent="0.3">
      <c r="A96" t="s">
        <v>558</v>
      </c>
      <c r="B96">
        <f>COUNTIFS(Table2[Sub-Sector],Table3[[#This Row],[Sub-Sector]])</f>
        <v>1</v>
      </c>
      <c r="C96" s="1">
        <f>COUNTIFS(Table2[Sub-Sector],Table3[[#This Row],[Sub-Sector]],Table2[Uptrend],"Uptrend")/Table3[[#This Row],[Count]]</f>
        <v>0</v>
      </c>
      <c r="D96" s="1">
        <f>COUNTIFS(Table2[Sub-Sector],Table3[[#This Row],[Sub-Sector]],Table2[1W Return vs Nifty],"&gt;=5")/Table3[[#This Row],[Count]]</f>
        <v>0</v>
      </c>
      <c r="E96" s="1">
        <f>COUNTIFS(Table2[Sub-Sector],Table3[[#This Row],[Sub-Sector]],Table2[1M Return vs Nifty],"&gt;=5")/Table3[[#This Row],[Count]]</f>
        <v>0</v>
      </c>
      <c r="F96" s="1">
        <f>COUNTIFS(Table2[Sub-Sector],Table3[[#This Row],[Sub-Sector]],Table2[6M Return vs Nifty],"&gt;=10")/Table3[[#This Row],[Count]]</f>
        <v>0</v>
      </c>
      <c r="G96" s="1">
        <f>COUNTIFS(Table2[Sub-Sector],Table3[[#This Row],[Sub-Sector]],Table2[1Y Return vs Nifty],"&gt;=10")/Table3[[#This Row],[Count]]</f>
        <v>0</v>
      </c>
      <c r="H96" s="1">
        <f>COUNTIFS(Table2[Sub-Sector],Table3[[#This Row],[Sub-Sector]],Table2[RSI Exponential â€“ 14D],"&gt;=50")/Table3[[#This Row],[Count]]</f>
        <v>0</v>
      </c>
      <c r="I96" s="1">
        <f>COUNTIFS(Table2[Sub-Sector],Table3[[#This Row],[Sub-Sector]],Table2[Relative Volume],"&gt;=1")/Table3[[#This Row],[Count]]</f>
        <v>1</v>
      </c>
      <c r="J96" s="1">
        <f>COUNTIFS(Table2[Sub-Sector],Table3[[#This Row],[Sub-Sector]],Table2[% Away From Day Low],"&gt;=0.05")/Table3[[#This Row],[Count]]</f>
        <v>0</v>
      </c>
      <c r="K96" s="1">
        <f>COUNTIFS(Table2[Sub-Sector],Table3[[#This Row],[Sub-Sector]],Table2[% Away From Day High],"&lt;=0.05")/Table3[[#This Row],[Count]]</f>
        <v>1</v>
      </c>
      <c r="L96" s="1">
        <f>COUNTIFS(Table2[Sub-Sector],Table3[[#This Row],[Sub-Sector]],Table2[% Away From Current Week Low],"&gt;=0.05")/Table3[[#This Row],[Count]]</f>
        <v>0</v>
      </c>
      <c r="M96" s="1">
        <f>COUNTIFS(Table2[Sub-Sector],Table3[[#This Row],[Sub-Sector]],Table2[% Away From Current Week High],"&lt;=0.05")/Table3[[#This Row],[Count]]</f>
        <v>1</v>
      </c>
      <c r="N96" s="1">
        <f>COUNTIFS(Table2[Sub-Sector],Table3[[#This Row],[Sub-Sector]],Table2[% Away From Current Month Low],"&gt;=0.05")/Table3[[#This Row],[Count]]</f>
        <v>0</v>
      </c>
      <c r="O96" s="1">
        <f>COUNTIFS(Table2[Sub-Sector],Table3[[#This Row],[Sub-Sector]],Table2[% Away From Current Month High],"&lt;=0.05")/Table3[[#This Row],[Count]]</f>
        <v>0</v>
      </c>
      <c r="P96" s="1">
        <f>COUNTIFS(Table2[Sub-Sector],Table3[[#This Row],[Sub-Sector]],Table2[% Away From 52W High],"&lt;=10")/Table3[[#This Row],[Count]]</f>
        <v>0</v>
      </c>
      <c r="Q96" s="1">
        <f>COUNTIFS(Table2[Sub-Sector],Table3[[#This Row],[Sub-Sector]],Table2[% Away From 52W Low],"&gt;=10")/Table3[[#This Row],[Count]]</f>
        <v>1</v>
      </c>
      <c r="R96" s="1">
        <f>COUNTIFS(Table2[Sub-Sector],Table3[[#This Row],[Sub-Sector]],Table2[% Price above 20 EMA],"&gt;=0")/Table3[[#This Row],[Count]]</f>
        <v>0</v>
      </c>
      <c r="S96" s="1">
        <f>COUNTIFS(Table2[Sub-Sector],Table3[[#This Row],[Sub-Sector]],Table2[% Price above 50 EMA],"&gt;=0")/Table3[[#This Row],[Count]]</f>
        <v>0</v>
      </c>
      <c r="T96" s="1">
        <f>COUNTIFS(Table2[Sub-Sector],Table3[[#This Row],[Sub-Sector]],Table2[% Price above 200 EMA],"&gt;=0")/Table3[[#This Row],[Count]]</f>
        <v>0</v>
      </c>
      <c r="U96" s="1">
        <f>COUNTIFS(Table2[Sub-Sector],Table3[[#This Row],[Sub-Sector]],Table2[Rate of Change - Zone],"Positive")/Table3[[#This Row],[Count]]</f>
        <v>0</v>
      </c>
      <c r="V96" s="1">
        <f>COUNTIFS(Table2[Sub-Sector],Table3[[#This Row],[Sub-Sector]],Table2[Sharpe Ratio],"&gt;=0.10")/Table3[[#This Row],[Count]]</f>
        <v>0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589.5</v>
      </c>
      <c r="X96">
        <f>_xlfn.RANK.AVG(Table3[[#This Row],[Score]],Table3[Score],1)</f>
        <v>99</v>
      </c>
      <c r="Y9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</v>
      </c>
      <c r="Z96">
        <f>_xlfn.RANK.AVG(Table3[[#This Row],[Score 2 ]],Table3[[Score 2 ]],1)</f>
        <v>92.5</v>
      </c>
    </row>
    <row r="97" spans="1:26" x14ac:dyDescent="0.3">
      <c r="A97" t="s">
        <v>468</v>
      </c>
      <c r="B97">
        <f>COUNTIFS(Table2[Sub-Sector],Table3[[#This Row],[Sub-Sector]])</f>
        <v>1</v>
      </c>
      <c r="C97" s="1">
        <f>COUNTIFS(Table2[Sub-Sector],Table3[[#This Row],[Sub-Sector]],Table2[Uptrend],"Uptrend")/Table3[[#This Row],[Count]]</f>
        <v>0</v>
      </c>
      <c r="D97" s="1">
        <f>COUNTIFS(Table2[Sub-Sector],Table3[[#This Row],[Sub-Sector]],Table2[1W Return vs Nifty],"&gt;=5")/Table3[[#This Row],[Count]]</f>
        <v>0</v>
      </c>
      <c r="E97" s="1">
        <f>COUNTIFS(Table2[Sub-Sector],Table3[[#This Row],[Sub-Sector]],Table2[1M Return vs Nifty],"&gt;=5")/Table3[[#This Row],[Count]]</f>
        <v>0</v>
      </c>
      <c r="F97" s="1">
        <f>COUNTIFS(Table2[Sub-Sector],Table3[[#This Row],[Sub-Sector]],Table2[6M Return vs Nifty],"&gt;=10")/Table3[[#This Row],[Count]]</f>
        <v>0</v>
      </c>
      <c r="G97" s="1">
        <f>COUNTIFS(Table2[Sub-Sector],Table3[[#This Row],[Sub-Sector]],Table2[1Y Return vs Nifty],"&gt;=10")/Table3[[#This Row],[Count]]</f>
        <v>0</v>
      </c>
      <c r="H97" s="1">
        <f>COUNTIFS(Table2[Sub-Sector],Table3[[#This Row],[Sub-Sector]],Table2[RSI Exponential â€“ 14D],"&gt;=50")/Table3[[#This Row],[Count]]</f>
        <v>0</v>
      </c>
      <c r="I97" s="1">
        <f>COUNTIFS(Table2[Sub-Sector],Table3[[#This Row],[Sub-Sector]],Table2[Relative Volume],"&gt;=1")/Table3[[#This Row],[Count]]</f>
        <v>1</v>
      </c>
      <c r="J97" s="1">
        <f>COUNTIFS(Table2[Sub-Sector],Table3[[#This Row],[Sub-Sector]],Table2[% Away From Day Low],"&gt;=0.05")/Table3[[#This Row],[Count]]</f>
        <v>0</v>
      </c>
      <c r="K97" s="1">
        <f>COUNTIFS(Table2[Sub-Sector],Table3[[#This Row],[Sub-Sector]],Table2[% Away From Day High],"&lt;=0.05")/Table3[[#This Row],[Count]]</f>
        <v>1</v>
      </c>
      <c r="L97" s="1">
        <f>COUNTIFS(Table2[Sub-Sector],Table3[[#This Row],[Sub-Sector]],Table2[% Away From Current Week Low],"&gt;=0.05")/Table3[[#This Row],[Count]]</f>
        <v>0</v>
      </c>
      <c r="M97" s="1">
        <f>COUNTIFS(Table2[Sub-Sector],Table3[[#This Row],[Sub-Sector]],Table2[% Away From Current Week High],"&lt;=0.05")/Table3[[#This Row],[Count]]</f>
        <v>1</v>
      </c>
      <c r="N97" s="1">
        <f>COUNTIFS(Table2[Sub-Sector],Table3[[#This Row],[Sub-Sector]],Table2[% Away From Current Month Low],"&gt;=0.05")/Table3[[#This Row],[Count]]</f>
        <v>0</v>
      </c>
      <c r="O97" s="1">
        <f>COUNTIFS(Table2[Sub-Sector],Table3[[#This Row],[Sub-Sector]],Table2[% Away From Current Month High],"&lt;=0.05")/Table3[[#This Row],[Count]]</f>
        <v>0</v>
      </c>
      <c r="P97" s="1">
        <f>COUNTIFS(Table2[Sub-Sector],Table3[[#This Row],[Sub-Sector]],Table2[% Away From 52W High],"&lt;=10")/Table3[[#This Row],[Count]]</f>
        <v>0</v>
      </c>
      <c r="Q97" s="1">
        <f>COUNTIFS(Table2[Sub-Sector],Table3[[#This Row],[Sub-Sector]],Table2[% Away From 52W Low],"&gt;=10")/Table3[[#This Row],[Count]]</f>
        <v>1</v>
      </c>
      <c r="R97" s="1">
        <f>COUNTIFS(Table2[Sub-Sector],Table3[[#This Row],[Sub-Sector]],Table2[% Price above 20 EMA],"&gt;=0")/Table3[[#This Row],[Count]]</f>
        <v>0</v>
      </c>
      <c r="S97" s="1">
        <f>COUNTIFS(Table2[Sub-Sector],Table3[[#This Row],[Sub-Sector]],Table2[% Price above 50 EMA],"&gt;=0")/Table3[[#This Row],[Count]]</f>
        <v>0</v>
      </c>
      <c r="T97" s="1">
        <f>COUNTIFS(Table2[Sub-Sector],Table3[[#This Row],[Sub-Sector]],Table2[% Price above 200 EMA],"&gt;=0")/Table3[[#This Row],[Count]]</f>
        <v>0</v>
      </c>
      <c r="U97" s="1">
        <f>COUNTIFS(Table2[Sub-Sector],Table3[[#This Row],[Sub-Sector]],Table2[Rate of Change - Zone],"Positive")/Table3[[#This Row],[Count]]</f>
        <v>0</v>
      </c>
      <c r="V97" s="1">
        <f>COUNTIFS(Table2[Sub-Sector],Table3[[#This Row],[Sub-Sector]],Table2[Sharpe Ratio],"&gt;=0.10")/Table3[[#This Row],[Count]]</f>
        <v>0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589.5</v>
      </c>
      <c r="X97">
        <f>_xlfn.RANK.AVG(Table3[[#This Row],[Score]],Table3[Score],1)</f>
        <v>99</v>
      </c>
      <c r="Y9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</v>
      </c>
      <c r="Z97">
        <f>_xlfn.RANK.AVG(Table3[[#This Row],[Score 2 ]],Table3[[Score 2 ]],1)</f>
        <v>92.5</v>
      </c>
    </row>
    <row r="98" spans="1:26" x14ac:dyDescent="0.3">
      <c r="A98" t="s">
        <v>2057</v>
      </c>
      <c r="B98">
        <f>COUNTIFS(Table2[Sub-Sector],Table3[[#This Row],[Sub-Sector]])</f>
        <v>1</v>
      </c>
      <c r="C98" s="1">
        <f>COUNTIFS(Table2[Sub-Sector],Table3[[#This Row],[Sub-Sector]],Table2[Uptrend],"Uptrend")/Table3[[#This Row],[Count]]</f>
        <v>0</v>
      </c>
      <c r="D98" s="1">
        <f>COUNTIFS(Table2[Sub-Sector],Table3[[#This Row],[Sub-Sector]],Table2[1W Return vs Nifty],"&gt;=5")/Table3[[#This Row],[Count]]</f>
        <v>0</v>
      </c>
      <c r="E98" s="1">
        <f>COUNTIFS(Table2[Sub-Sector],Table3[[#This Row],[Sub-Sector]],Table2[1M Return vs Nifty],"&gt;=5")/Table3[[#This Row],[Count]]</f>
        <v>0</v>
      </c>
      <c r="F98" s="1">
        <f>COUNTIFS(Table2[Sub-Sector],Table3[[#This Row],[Sub-Sector]],Table2[6M Return vs Nifty],"&gt;=10")/Table3[[#This Row],[Count]]</f>
        <v>0</v>
      </c>
      <c r="G98" s="1">
        <f>COUNTIFS(Table2[Sub-Sector],Table3[[#This Row],[Sub-Sector]],Table2[1Y Return vs Nifty],"&gt;=10")/Table3[[#This Row],[Count]]</f>
        <v>0</v>
      </c>
      <c r="H98" s="1">
        <f>COUNTIFS(Table2[Sub-Sector],Table3[[#This Row],[Sub-Sector]],Table2[RSI Exponential â€“ 14D],"&gt;=50")/Table3[[#This Row],[Count]]</f>
        <v>0</v>
      </c>
      <c r="I98" s="1">
        <f>COUNTIFS(Table2[Sub-Sector],Table3[[#This Row],[Sub-Sector]],Table2[Relative Volume],"&gt;=1")/Table3[[#This Row],[Count]]</f>
        <v>1</v>
      </c>
      <c r="J98" s="1">
        <f>COUNTIFS(Table2[Sub-Sector],Table3[[#This Row],[Sub-Sector]],Table2[% Away From Day Low],"&gt;=0.05")/Table3[[#This Row],[Count]]</f>
        <v>0</v>
      </c>
      <c r="K98" s="1">
        <f>COUNTIFS(Table2[Sub-Sector],Table3[[#This Row],[Sub-Sector]],Table2[% Away From Day High],"&lt;=0.05")/Table3[[#This Row],[Count]]</f>
        <v>1</v>
      </c>
      <c r="L98" s="1">
        <f>COUNTIFS(Table2[Sub-Sector],Table3[[#This Row],[Sub-Sector]],Table2[% Away From Current Week Low],"&gt;=0.05")/Table3[[#This Row],[Count]]</f>
        <v>0</v>
      </c>
      <c r="M98" s="1">
        <f>COUNTIFS(Table2[Sub-Sector],Table3[[#This Row],[Sub-Sector]],Table2[% Away From Current Week High],"&lt;=0.05")/Table3[[#This Row],[Count]]</f>
        <v>1</v>
      </c>
      <c r="N98" s="1">
        <f>COUNTIFS(Table2[Sub-Sector],Table3[[#This Row],[Sub-Sector]],Table2[% Away From Current Month Low],"&gt;=0.05")/Table3[[#This Row],[Count]]</f>
        <v>0</v>
      </c>
      <c r="O98" s="1">
        <f>COUNTIFS(Table2[Sub-Sector],Table3[[#This Row],[Sub-Sector]],Table2[% Away From Current Month High],"&lt;=0.05")/Table3[[#This Row],[Count]]</f>
        <v>0</v>
      </c>
      <c r="P98" s="1">
        <f>COUNTIFS(Table2[Sub-Sector],Table3[[#This Row],[Sub-Sector]],Table2[% Away From 52W High],"&lt;=10")/Table3[[#This Row],[Count]]</f>
        <v>0</v>
      </c>
      <c r="Q98" s="1">
        <f>COUNTIFS(Table2[Sub-Sector],Table3[[#This Row],[Sub-Sector]],Table2[% Away From 52W Low],"&gt;=10")/Table3[[#This Row],[Count]]</f>
        <v>0</v>
      </c>
      <c r="R98" s="1">
        <f>COUNTIFS(Table2[Sub-Sector],Table3[[#This Row],[Sub-Sector]],Table2[% Price above 20 EMA],"&gt;=0")/Table3[[#This Row],[Count]]</f>
        <v>0</v>
      </c>
      <c r="S98" s="1">
        <f>COUNTIFS(Table2[Sub-Sector],Table3[[#This Row],[Sub-Sector]],Table2[% Price above 50 EMA],"&gt;=0")/Table3[[#This Row],[Count]]</f>
        <v>0</v>
      </c>
      <c r="T98" s="1">
        <f>COUNTIFS(Table2[Sub-Sector],Table3[[#This Row],[Sub-Sector]],Table2[% Price above 200 EMA],"&gt;=0")/Table3[[#This Row],[Count]]</f>
        <v>0</v>
      </c>
      <c r="U98" s="1">
        <f>COUNTIFS(Table2[Sub-Sector],Table3[[#This Row],[Sub-Sector]],Table2[Rate of Change - Zone],"Positive")/Table3[[#This Row],[Count]]</f>
        <v>0</v>
      </c>
      <c r="V98" s="1">
        <f>COUNTIFS(Table2[Sub-Sector],Table3[[#This Row],[Sub-Sector]],Table2[Sharpe Ratio],"&gt;=0.10")/Table3[[#This Row],[Count]]</f>
        <v>0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589.5</v>
      </c>
      <c r="X98">
        <f>_xlfn.RANK.AVG(Table3[[#This Row],[Score]],Table3[Score],1)</f>
        <v>99</v>
      </c>
      <c r="Y9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</v>
      </c>
      <c r="Z98">
        <f>_xlfn.RANK.AVG(Table3[[#This Row],[Score 2 ]],Table3[[Score 2 ]],1)</f>
        <v>92.5</v>
      </c>
    </row>
    <row r="99" spans="1:26" x14ac:dyDescent="0.3">
      <c r="A99" t="s">
        <v>460</v>
      </c>
      <c r="B99">
        <f>COUNTIFS(Table2[Sub-Sector],Table3[[#This Row],[Sub-Sector]])</f>
        <v>11</v>
      </c>
      <c r="C99" s="1">
        <f>COUNTIFS(Table2[Sub-Sector],Table3[[#This Row],[Sub-Sector]],Table2[Uptrend],"Uptrend")/Table3[[#This Row],[Count]]</f>
        <v>0</v>
      </c>
      <c r="D99" s="1">
        <f>COUNTIFS(Table2[Sub-Sector],Table3[[#This Row],[Sub-Sector]],Table2[1W Return vs Nifty],"&gt;=5")/Table3[[#This Row],[Count]]</f>
        <v>0</v>
      </c>
      <c r="E99" s="1">
        <f>COUNTIFS(Table2[Sub-Sector],Table3[[#This Row],[Sub-Sector]],Table2[1M Return vs Nifty],"&gt;=5")/Table3[[#This Row],[Count]]</f>
        <v>9.0909090909090912E-2</v>
      </c>
      <c r="F99" s="1">
        <f>COUNTIFS(Table2[Sub-Sector],Table3[[#This Row],[Sub-Sector]],Table2[6M Return vs Nifty],"&gt;=10")/Table3[[#This Row],[Count]]</f>
        <v>0</v>
      </c>
      <c r="G99" s="1">
        <f>COUNTIFS(Table2[Sub-Sector],Table3[[#This Row],[Sub-Sector]],Table2[1Y Return vs Nifty],"&gt;=10")/Table3[[#This Row],[Count]]</f>
        <v>9.0909090909090912E-2</v>
      </c>
      <c r="H99" s="1">
        <f>COUNTIFS(Table2[Sub-Sector],Table3[[#This Row],[Sub-Sector]],Table2[RSI Exponential â€“ 14D],"&gt;=50")/Table3[[#This Row],[Count]]</f>
        <v>0.18181818181818182</v>
      </c>
      <c r="I99" s="1">
        <f>COUNTIFS(Table2[Sub-Sector],Table3[[#This Row],[Sub-Sector]],Table2[Relative Volume],"&gt;=1")/Table3[[#This Row],[Count]]</f>
        <v>0.27272727272727271</v>
      </c>
      <c r="J99" s="1">
        <f>COUNTIFS(Table2[Sub-Sector],Table3[[#This Row],[Sub-Sector]],Table2[% Away From Day Low],"&gt;=0.05")/Table3[[#This Row],[Count]]</f>
        <v>0</v>
      </c>
      <c r="K99" s="1">
        <f>COUNTIFS(Table2[Sub-Sector],Table3[[#This Row],[Sub-Sector]],Table2[% Away From Day High],"&lt;=0.05")/Table3[[#This Row],[Count]]</f>
        <v>1</v>
      </c>
      <c r="L99" s="1">
        <f>COUNTIFS(Table2[Sub-Sector],Table3[[#This Row],[Sub-Sector]],Table2[% Away From Current Week Low],"&gt;=0.05")/Table3[[#This Row],[Count]]</f>
        <v>0</v>
      </c>
      <c r="M99" s="1">
        <f>COUNTIFS(Table2[Sub-Sector],Table3[[#This Row],[Sub-Sector]],Table2[% Away From Current Week High],"&lt;=0.05")/Table3[[#This Row],[Count]]</f>
        <v>0.81818181818181823</v>
      </c>
      <c r="N99" s="1">
        <f>COUNTIFS(Table2[Sub-Sector],Table3[[#This Row],[Sub-Sector]],Table2[% Away From Current Month Low],"&gt;=0.05")/Table3[[#This Row],[Count]]</f>
        <v>0.36363636363636365</v>
      </c>
      <c r="O99" s="1">
        <f>COUNTIFS(Table2[Sub-Sector],Table3[[#This Row],[Sub-Sector]],Table2[% Away From Current Month High],"&lt;=0.05")/Table3[[#This Row],[Count]]</f>
        <v>0</v>
      </c>
      <c r="P99" s="1">
        <f>COUNTIFS(Table2[Sub-Sector],Table3[[#This Row],[Sub-Sector]],Table2[% Away From 52W High],"&lt;=10")/Table3[[#This Row],[Count]]</f>
        <v>0</v>
      </c>
      <c r="Q99" s="1">
        <f>COUNTIFS(Table2[Sub-Sector],Table3[[#This Row],[Sub-Sector]],Table2[% Away From 52W Low],"&gt;=10")/Table3[[#This Row],[Count]]</f>
        <v>0.36363636363636365</v>
      </c>
      <c r="R99" s="1">
        <f>COUNTIFS(Table2[Sub-Sector],Table3[[#This Row],[Sub-Sector]],Table2[% Price above 20 EMA],"&gt;=0")/Table3[[#This Row],[Count]]</f>
        <v>0.18181818181818182</v>
      </c>
      <c r="S99" s="1">
        <f>COUNTIFS(Table2[Sub-Sector],Table3[[#This Row],[Sub-Sector]],Table2[% Price above 50 EMA],"&gt;=0")/Table3[[#This Row],[Count]]</f>
        <v>9.0909090909090912E-2</v>
      </c>
      <c r="T99" s="1">
        <f>COUNTIFS(Table2[Sub-Sector],Table3[[#This Row],[Sub-Sector]],Table2[% Price above 200 EMA],"&gt;=0")/Table3[[#This Row],[Count]]</f>
        <v>0</v>
      </c>
      <c r="U99" s="1">
        <f>COUNTIFS(Table2[Sub-Sector],Table3[[#This Row],[Sub-Sector]],Table2[Rate of Change - Zone],"Positive")/Table3[[#This Row],[Count]]</f>
        <v>0.18181818181818182</v>
      </c>
      <c r="V99" s="1">
        <f>COUNTIFS(Table2[Sub-Sector],Table3[[#This Row],[Sub-Sector]],Table2[Sharpe Ratio],"&gt;=0.10")/Table3[[#This Row],[Count]]</f>
        <v>0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565.5</v>
      </c>
      <c r="X99">
        <f>_xlfn.RANK.AVG(Table3[[#This Row],[Score]],Table3[Score],1)</f>
        <v>94</v>
      </c>
      <c r="Y9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315.5</v>
      </c>
      <c r="Z99">
        <f>_xlfn.RANK.AVG(Table3[[#This Row],[Score 2 ]],Table3[[Score 2 ]],1)</f>
        <v>98</v>
      </c>
    </row>
    <row r="100" spans="1:26" x14ac:dyDescent="0.3">
      <c r="A100" t="s">
        <v>597</v>
      </c>
      <c r="B100">
        <f>COUNTIFS(Table2[Sub-Sector],Table3[[#This Row],[Sub-Sector]])</f>
        <v>2</v>
      </c>
      <c r="C100" s="1">
        <f>COUNTIFS(Table2[Sub-Sector],Table3[[#This Row],[Sub-Sector]],Table2[Uptrend],"Uptrend")/Table3[[#This Row],[Count]]</f>
        <v>0</v>
      </c>
      <c r="D100" s="1">
        <f>COUNTIFS(Table2[Sub-Sector],Table3[[#This Row],[Sub-Sector]],Table2[1W Return vs Nifty],"&gt;=5")/Table3[[#This Row],[Count]]</f>
        <v>0</v>
      </c>
      <c r="E100" s="1">
        <f>COUNTIFS(Table2[Sub-Sector],Table3[[#This Row],[Sub-Sector]],Table2[1M Return vs Nifty],"&gt;=5")/Table3[[#This Row],[Count]]</f>
        <v>0</v>
      </c>
      <c r="F100" s="1">
        <f>COUNTIFS(Table2[Sub-Sector],Table3[[#This Row],[Sub-Sector]],Table2[6M Return vs Nifty],"&gt;=10")/Table3[[#This Row],[Count]]</f>
        <v>0</v>
      </c>
      <c r="G100" s="1">
        <f>COUNTIFS(Table2[Sub-Sector],Table3[[#This Row],[Sub-Sector]],Table2[1Y Return vs Nifty],"&gt;=10")/Table3[[#This Row],[Count]]</f>
        <v>0</v>
      </c>
      <c r="H100" s="1">
        <f>COUNTIFS(Table2[Sub-Sector],Table3[[#This Row],[Sub-Sector]],Table2[RSI Exponential â€“ 14D],"&gt;=50")/Table3[[#This Row],[Count]]</f>
        <v>1</v>
      </c>
      <c r="I100" s="1">
        <f>COUNTIFS(Table2[Sub-Sector],Table3[[#This Row],[Sub-Sector]],Table2[Relative Volume],"&gt;=1")/Table3[[#This Row],[Count]]</f>
        <v>0</v>
      </c>
      <c r="J100" s="1">
        <f>COUNTIFS(Table2[Sub-Sector],Table3[[#This Row],[Sub-Sector]],Table2[% Away From Day Low],"&gt;=0.05")/Table3[[#This Row],[Count]]</f>
        <v>0</v>
      </c>
      <c r="K100" s="1">
        <f>COUNTIFS(Table2[Sub-Sector],Table3[[#This Row],[Sub-Sector]],Table2[% Away From Day High],"&lt;=0.05")/Table3[[#This Row],[Count]]</f>
        <v>1</v>
      </c>
      <c r="L100" s="1">
        <f>COUNTIFS(Table2[Sub-Sector],Table3[[#This Row],[Sub-Sector]],Table2[% Away From Current Week Low],"&gt;=0.05")/Table3[[#This Row],[Count]]</f>
        <v>0</v>
      </c>
      <c r="M100" s="1">
        <f>COUNTIFS(Table2[Sub-Sector],Table3[[#This Row],[Sub-Sector]],Table2[% Away From Current Week High],"&lt;=0.05")/Table3[[#This Row],[Count]]</f>
        <v>1</v>
      </c>
      <c r="N100" s="1">
        <f>COUNTIFS(Table2[Sub-Sector],Table3[[#This Row],[Sub-Sector]],Table2[% Away From Current Month Low],"&gt;=0.05")/Table3[[#This Row],[Count]]</f>
        <v>1</v>
      </c>
      <c r="O100" s="1">
        <f>COUNTIFS(Table2[Sub-Sector],Table3[[#This Row],[Sub-Sector]],Table2[% Away From Current Month High],"&lt;=0.05")/Table3[[#This Row],[Count]]</f>
        <v>1</v>
      </c>
      <c r="P100" s="1">
        <f>COUNTIFS(Table2[Sub-Sector],Table3[[#This Row],[Sub-Sector]],Table2[% Away From 52W High],"&lt;=10")/Table3[[#This Row],[Count]]</f>
        <v>0</v>
      </c>
      <c r="Q100" s="1">
        <f>COUNTIFS(Table2[Sub-Sector],Table3[[#This Row],[Sub-Sector]],Table2[% Away From 52W Low],"&gt;=10")/Table3[[#This Row],[Count]]</f>
        <v>0.5</v>
      </c>
      <c r="R100" s="1">
        <f>COUNTIFS(Table2[Sub-Sector],Table3[[#This Row],[Sub-Sector]],Table2[% Price above 20 EMA],"&gt;=0")/Table3[[#This Row],[Count]]</f>
        <v>1</v>
      </c>
      <c r="S100" s="1">
        <f>COUNTIFS(Table2[Sub-Sector],Table3[[#This Row],[Sub-Sector]],Table2[% Price above 50 EMA],"&gt;=0")/Table3[[#This Row],[Count]]</f>
        <v>0</v>
      </c>
      <c r="T100" s="1">
        <f>COUNTIFS(Table2[Sub-Sector],Table3[[#This Row],[Sub-Sector]],Table2[% Price above 200 EMA],"&gt;=0")/Table3[[#This Row],[Count]]</f>
        <v>0</v>
      </c>
      <c r="U100" s="1">
        <f>COUNTIFS(Table2[Sub-Sector],Table3[[#This Row],[Sub-Sector]],Table2[Rate of Change - Zone],"Positive")/Table3[[#This Row],[Count]]</f>
        <v>1</v>
      </c>
      <c r="V100" s="1">
        <f>COUNTIFS(Table2[Sub-Sector],Table3[[#This Row],[Sub-Sector]],Table2[Sharpe Ratio],"&gt;=0.10")/Table3[[#This Row],[Count]]</f>
        <v>0.5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594</v>
      </c>
      <c r="X100">
        <f>_xlfn.RANK.AVG(Table3[[#This Row],[Score]],Table3[Score],1)</f>
        <v>106</v>
      </c>
      <c r="Y10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319.5</v>
      </c>
      <c r="Z100">
        <f>_xlfn.RANK.AVG(Table3[[#This Row],[Score 2 ]],Table3[[Score 2 ]],1)</f>
        <v>100</v>
      </c>
    </row>
    <row r="101" spans="1:26" x14ac:dyDescent="0.3">
      <c r="A101" t="s">
        <v>1566</v>
      </c>
      <c r="B101">
        <f>COUNTIFS(Table2[Sub-Sector],Table3[[#This Row],[Sub-Sector]])</f>
        <v>1</v>
      </c>
      <c r="C101" s="1">
        <f>COUNTIFS(Table2[Sub-Sector],Table3[[#This Row],[Sub-Sector]],Table2[Uptrend],"Uptrend")/Table3[[#This Row],[Count]]</f>
        <v>0</v>
      </c>
      <c r="D101" s="1">
        <f>COUNTIFS(Table2[Sub-Sector],Table3[[#This Row],[Sub-Sector]],Table2[1W Return vs Nifty],"&gt;=5")/Table3[[#This Row],[Count]]</f>
        <v>0</v>
      </c>
      <c r="E101" s="1">
        <f>COUNTIFS(Table2[Sub-Sector],Table3[[#This Row],[Sub-Sector]],Table2[1M Return vs Nifty],"&gt;=5")/Table3[[#This Row],[Count]]</f>
        <v>0</v>
      </c>
      <c r="F101" s="1">
        <f>COUNTIFS(Table2[Sub-Sector],Table3[[#This Row],[Sub-Sector]],Table2[6M Return vs Nifty],"&gt;=10")/Table3[[#This Row],[Count]]</f>
        <v>0</v>
      </c>
      <c r="G101" s="1">
        <f>COUNTIFS(Table2[Sub-Sector],Table3[[#This Row],[Sub-Sector]],Table2[1Y Return vs Nifty],"&gt;=10")/Table3[[#This Row],[Count]]</f>
        <v>0</v>
      </c>
      <c r="H101" s="1">
        <f>COUNTIFS(Table2[Sub-Sector],Table3[[#This Row],[Sub-Sector]],Table2[RSI Exponential â€“ 14D],"&gt;=50")/Table3[[#This Row],[Count]]</f>
        <v>1</v>
      </c>
      <c r="I101" s="1">
        <f>COUNTIFS(Table2[Sub-Sector],Table3[[#This Row],[Sub-Sector]],Table2[Relative Volume],"&gt;=1")/Table3[[#This Row],[Count]]</f>
        <v>0</v>
      </c>
      <c r="J101" s="1">
        <f>COUNTIFS(Table2[Sub-Sector],Table3[[#This Row],[Sub-Sector]],Table2[% Away From Day Low],"&gt;=0.05")/Table3[[#This Row],[Count]]</f>
        <v>0</v>
      </c>
      <c r="K101" s="1">
        <f>COUNTIFS(Table2[Sub-Sector],Table3[[#This Row],[Sub-Sector]],Table2[% Away From Day High],"&lt;=0.05")/Table3[[#This Row],[Count]]</f>
        <v>1</v>
      </c>
      <c r="L101" s="1">
        <f>COUNTIFS(Table2[Sub-Sector],Table3[[#This Row],[Sub-Sector]],Table2[% Away From Current Week Low],"&gt;=0.05")/Table3[[#This Row],[Count]]</f>
        <v>1</v>
      </c>
      <c r="M101" s="1">
        <f>COUNTIFS(Table2[Sub-Sector],Table3[[#This Row],[Sub-Sector]],Table2[% Away From Current Week High],"&lt;=0.05")/Table3[[#This Row],[Count]]</f>
        <v>1</v>
      </c>
      <c r="N101" s="1">
        <f>COUNTIFS(Table2[Sub-Sector],Table3[[#This Row],[Sub-Sector]],Table2[% Away From Current Month Low],"&gt;=0.05")/Table3[[#This Row],[Count]]</f>
        <v>1</v>
      </c>
      <c r="O101" s="1">
        <f>COUNTIFS(Table2[Sub-Sector],Table3[[#This Row],[Sub-Sector]],Table2[% Away From Current Month High],"&lt;=0.05")/Table3[[#This Row],[Count]]</f>
        <v>1</v>
      </c>
      <c r="P101" s="1">
        <f>COUNTIFS(Table2[Sub-Sector],Table3[[#This Row],[Sub-Sector]],Table2[% Away From 52W High],"&lt;=10")/Table3[[#This Row],[Count]]</f>
        <v>0</v>
      </c>
      <c r="Q101" s="1">
        <f>COUNTIFS(Table2[Sub-Sector],Table3[[#This Row],[Sub-Sector]],Table2[% Away From 52W Low],"&gt;=10")/Table3[[#This Row],[Count]]</f>
        <v>1</v>
      </c>
      <c r="R101" s="1">
        <f>COUNTIFS(Table2[Sub-Sector],Table3[[#This Row],[Sub-Sector]],Table2[% Price above 20 EMA],"&gt;=0")/Table3[[#This Row],[Count]]</f>
        <v>1</v>
      </c>
      <c r="S101" s="1">
        <f>COUNTIFS(Table2[Sub-Sector],Table3[[#This Row],[Sub-Sector]],Table2[% Price above 50 EMA],"&gt;=0")/Table3[[#This Row],[Count]]</f>
        <v>0</v>
      </c>
      <c r="T101" s="1">
        <f>COUNTIFS(Table2[Sub-Sector],Table3[[#This Row],[Sub-Sector]],Table2[% Price above 200 EMA],"&gt;=0")/Table3[[#This Row],[Count]]</f>
        <v>0</v>
      </c>
      <c r="U101" s="1">
        <f>COUNTIFS(Table2[Sub-Sector],Table3[[#This Row],[Sub-Sector]],Table2[Rate of Change - Zone],"Positive")/Table3[[#This Row],[Count]]</f>
        <v>1</v>
      </c>
      <c r="V101" s="1">
        <f>COUNTIFS(Table2[Sub-Sector],Table3[[#This Row],[Sub-Sector]],Table2[Sharpe Ratio],"&gt;=0.10")/Table3[[#This Row],[Count]]</f>
        <v>0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594</v>
      </c>
      <c r="X101">
        <f>_xlfn.RANK.AVG(Table3[[#This Row],[Score]],Table3[Score],1)</f>
        <v>106</v>
      </c>
      <c r="Y10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319.5</v>
      </c>
      <c r="Z101">
        <f>_xlfn.RANK.AVG(Table3[[#This Row],[Score 2 ]],Table3[[Score 2 ]],1)</f>
        <v>100</v>
      </c>
    </row>
    <row r="102" spans="1:26" x14ac:dyDescent="0.3">
      <c r="A102" t="s">
        <v>1168</v>
      </c>
      <c r="B102">
        <f>COUNTIFS(Table2[Sub-Sector],Table3[[#This Row],[Sub-Sector]])</f>
        <v>1</v>
      </c>
      <c r="C102" s="1">
        <f>COUNTIFS(Table2[Sub-Sector],Table3[[#This Row],[Sub-Sector]],Table2[Uptrend],"Uptrend")/Table3[[#This Row],[Count]]</f>
        <v>0</v>
      </c>
      <c r="D102" s="1">
        <f>COUNTIFS(Table2[Sub-Sector],Table3[[#This Row],[Sub-Sector]],Table2[1W Return vs Nifty],"&gt;=5")/Table3[[#This Row],[Count]]</f>
        <v>0</v>
      </c>
      <c r="E102" s="1">
        <f>COUNTIFS(Table2[Sub-Sector],Table3[[#This Row],[Sub-Sector]],Table2[1M Return vs Nifty],"&gt;=5")/Table3[[#This Row],[Count]]</f>
        <v>0</v>
      </c>
      <c r="F102" s="1">
        <f>COUNTIFS(Table2[Sub-Sector],Table3[[#This Row],[Sub-Sector]],Table2[6M Return vs Nifty],"&gt;=10")/Table3[[#This Row],[Count]]</f>
        <v>0</v>
      </c>
      <c r="G102" s="1">
        <f>COUNTIFS(Table2[Sub-Sector],Table3[[#This Row],[Sub-Sector]],Table2[1Y Return vs Nifty],"&gt;=10")/Table3[[#This Row],[Count]]</f>
        <v>0</v>
      </c>
      <c r="H102" s="1">
        <f>COUNTIFS(Table2[Sub-Sector],Table3[[#This Row],[Sub-Sector]],Table2[RSI Exponential â€“ 14D],"&gt;=50")/Table3[[#This Row],[Count]]</f>
        <v>0</v>
      </c>
      <c r="I102" s="1">
        <f>COUNTIFS(Table2[Sub-Sector],Table3[[#This Row],[Sub-Sector]],Table2[Relative Volume],"&gt;=1")/Table3[[#This Row],[Count]]</f>
        <v>0</v>
      </c>
      <c r="J102" s="1">
        <f>COUNTIFS(Table2[Sub-Sector],Table3[[#This Row],[Sub-Sector]],Table2[% Away From Day Low],"&gt;=0.05")/Table3[[#This Row],[Count]]</f>
        <v>0</v>
      </c>
      <c r="K102" s="1">
        <f>COUNTIFS(Table2[Sub-Sector],Table3[[#This Row],[Sub-Sector]],Table2[% Away From Day High],"&lt;=0.05")/Table3[[#This Row],[Count]]</f>
        <v>1</v>
      </c>
      <c r="L102" s="1">
        <f>COUNTIFS(Table2[Sub-Sector],Table3[[#This Row],[Sub-Sector]],Table2[% Away From Current Week Low],"&gt;=0.05")/Table3[[#This Row],[Count]]</f>
        <v>0</v>
      </c>
      <c r="M102" s="1">
        <f>COUNTIFS(Table2[Sub-Sector],Table3[[#This Row],[Sub-Sector]],Table2[% Away From Current Week High],"&lt;=0.05")/Table3[[#This Row],[Count]]</f>
        <v>1</v>
      </c>
      <c r="N102" s="1">
        <f>COUNTIFS(Table2[Sub-Sector],Table3[[#This Row],[Sub-Sector]],Table2[% Away From Current Month Low],"&gt;=0.05")/Table3[[#This Row],[Count]]</f>
        <v>0</v>
      </c>
      <c r="O102" s="1">
        <f>COUNTIFS(Table2[Sub-Sector],Table3[[#This Row],[Sub-Sector]],Table2[% Away From Current Month High],"&lt;=0.05")/Table3[[#This Row],[Count]]</f>
        <v>0</v>
      </c>
      <c r="P102" s="1">
        <f>COUNTIFS(Table2[Sub-Sector],Table3[[#This Row],[Sub-Sector]],Table2[% Away From 52W High],"&lt;=10")/Table3[[#This Row],[Count]]</f>
        <v>0</v>
      </c>
      <c r="Q102" s="1">
        <f>COUNTIFS(Table2[Sub-Sector],Table3[[#This Row],[Sub-Sector]],Table2[% Away From 52W Low],"&gt;=10")/Table3[[#This Row],[Count]]</f>
        <v>1</v>
      </c>
      <c r="R102" s="1">
        <f>COUNTIFS(Table2[Sub-Sector],Table3[[#This Row],[Sub-Sector]],Table2[% Price above 20 EMA],"&gt;=0")/Table3[[#This Row],[Count]]</f>
        <v>0</v>
      </c>
      <c r="S102" s="1">
        <f>COUNTIFS(Table2[Sub-Sector],Table3[[#This Row],[Sub-Sector]],Table2[% Price above 50 EMA],"&gt;=0")/Table3[[#This Row],[Count]]</f>
        <v>0</v>
      </c>
      <c r="T102" s="1">
        <f>COUNTIFS(Table2[Sub-Sector],Table3[[#This Row],[Sub-Sector]],Table2[% Price above 200 EMA],"&gt;=0")/Table3[[#This Row],[Count]]</f>
        <v>0</v>
      </c>
      <c r="U102" s="1">
        <f>COUNTIFS(Table2[Sub-Sector],Table3[[#This Row],[Sub-Sector]],Table2[Rate of Change - Zone],"Positive")/Table3[[#This Row],[Count]]</f>
        <v>1</v>
      </c>
      <c r="V102" s="1">
        <f>COUNTIFS(Table2[Sub-Sector],Table3[[#This Row],[Sub-Sector]],Table2[Sharpe Ratio],"&gt;=0.10")/Table3[[#This Row],[Count]]</f>
        <v>0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594</v>
      </c>
      <c r="X102">
        <f>_xlfn.RANK.AVG(Table3[[#This Row],[Score]],Table3[Score],1)</f>
        <v>106</v>
      </c>
      <c r="Y10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319.5</v>
      </c>
      <c r="Z102">
        <f>_xlfn.RANK.AVG(Table3[[#This Row],[Score 2 ]],Table3[[Score 2 ]],1)</f>
        <v>100</v>
      </c>
    </row>
    <row r="103" spans="1:26" x14ac:dyDescent="0.3">
      <c r="A103" t="s">
        <v>546</v>
      </c>
      <c r="B103">
        <f>COUNTIFS(Table2[Sub-Sector],Table3[[#This Row],[Sub-Sector]])</f>
        <v>5</v>
      </c>
      <c r="C103" s="1">
        <f>COUNTIFS(Table2[Sub-Sector],Table3[[#This Row],[Sub-Sector]],Table2[Uptrend],"Uptrend")/Table3[[#This Row],[Count]]</f>
        <v>0</v>
      </c>
      <c r="D103" s="1">
        <f>COUNTIFS(Table2[Sub-Sector],Table3[[#This Row],[Sub-Sector]],Table2[1W Return vs Nifty],"&gt;=5")/Table3[[#This Row],[Count]]</f>
        <v>0</v>
      </c>
      <c r="E103" s="1">
        <f>COUNTIFS(Table2[Sub-Sector],Table3[[#This Row],[Sub-Sector]],Table2[1M Return vs Nifty],"&gt;=5")/Table3[[#This Row],[Count]]</f>
        <v>0.2</v>
      </c>
      <c r="F103" s="1">
        <f>COUNTIFS(Table2[Sub-Sector],Table3[[#This Row],[Sub-Sector]],Table2[6M Return vs Nifty],"&gt;=10")/Table3[[#This Row],[Count]]</f>
        <v>0</v>
      </c>
      <c r="G103" s="1">
        <f>COUNTIFS(Table2[Sub-Sector],Table3[[#This Row],[Sub-Sector]],Table2[1Y Return vs Nifty],"&gt;=10")/Table3[[#This Row],[Count]]</f>
        <v>0.2</v>
      </c>
      <c r="H103" s="1">
        <f>COUNTIFS(Table2[Sub-Sector],Table3[[#This Row],[Sub-Sector]],Table2[RSI Exponential â€“ 14D],"&gt;=50")/Table3[[#This Row],[Count]]</f>
        <v>0.4</v>
      </c>
      <c r="I103" s="1">
        <f>COUNTIFS(Table2[Sub-Sector],Table3[[#This Row],[Sub-Sector]],Table2[Relative Volume],"&gt;=1")/Table3[[#This Row],[Count]]</f>
        <v>0.2</v>
      </c>
      <c r="J103" s="1">
        <f>COUNTIFS(Table2[Sub-Sector],Table3[[#This Row],[Sub-Sector]],Table2[% Away From Day Low],"&gt;=0.05")/Table3[[#This Row],[Count]]</f>
        <v>0</v>
      </c>
      <c r="K103" s="1">
        <f>COUNTIFS(Table2[Sub-Sector],Table3[[#This Row],[Sub-Sector]],Table2[% Away From Day High],"&lt;=0.05")/Table3[[#This Row],[Count]]</f>
        <v>1</v>
      </c>
      <c r="L103" s="1">
        <f>COUNTIFS(Table2[Sub-Sector],Table3[[#This Row],[Sub-Sector]],Table2[% Away From Current Week Low],"&gt;=0.05")/Table3[[#This Row],[Count]]</f>
        <v>0</v>
      </c>
      <c r="M103" s="1">
        <f>COUNTIFS(Table2[Sub-Sector],Table3[[#This Row],[Sub-Sector]],Table2[% Away From Current Week High],"&lt;=0.05")/Table3[[#This Row],[Count]]</f>
        <v>1</v>
      </c>
      <c r="N103" s="1">
        <f>COUNTIFS(Table2[Sub-Sector],Table3[[#This Row],[Sub-Sector]],Table2[% Away From Current Month Low],"&gt;=0.05")/Table3[[#This Row],[Count]]</f>
        <v>0.4</v>
      </c>
      <c r="O103" s="1">
        <f>COUNTIFS(Table2[Sub-Sector],Table3[[#This Row],[Sub-Sector]],Table2[% Away From Current Month High],"&lt;=0.05")/Table3[[#This Row],[Count]]</f>
        <v>0.2</v>
      </c>
      <c r="P103" s="1">
        <f>COUNTIFS(Table2[Sub-Sector],Table3[[#This Row],[Sub-Sector]],Table2[% Away From 52W High],"&lt;=10")/Table3[[#This Row],[Count]]</f>
        <v>0</v>
      </c>
      <c r="Q103" s="1">
        <f>COUNTIFS(Table2[Sub-Sector],Table3[[#This Row],[Sub-Sector]],Table2[% Away From 52W Low],"&gt;=10")/Table3[[#This Row],[Count]]</f>
        <v>0.8</v>
      </c>
      <c r="R103" s="1">
        <f>COUNTIFS(Table2[Sub-Sector],Table3[[#This Row],[Sub-Sector]],Table2[% Price above 20 EMA],"&gt;=0")/Table3[[#This Row],[Count]]</f>
        <v>0.2</v>
      </c>
      <c r="S103" s="1">
        <f>COUNTIFS(Table2[Sub-Sector],Table3[[#This Row],[Sub-Sector]],Table2[% Price above 50 EMA],"&gt;=0")/Table3[[#This Row],[Count]]</f>
        <v>0</v>
      </c>
      <c r="T103" s="1">
        <f>COUNTIFS(Table2[Sub-Sector],Table3[[#This Row],[Sub-Sector]],Table2[% Price above 200 EMA],"&gt;=0")/Table3[[#This Row],[Count]]</f>
        <v>0.2</v>
      </c>
      <c r="U103" s="1">
        <f>COUNTIFS(Table2[Sub-Sector],Table3[[#This Row],[Sub-Sector]],Table2[Rate of Change - Zone],"Positive")/Table3[[#This Row],[Count]]</f>
        <v>0.2</v>
      </c>
      <c r="V103" s="1">
        <f>COUNTIFS(Table2[Sub-Sector],Table3[[#This Row],[Sub-Sector]],Table2[Sharpe Ratio],"&gt;=0.10")/Table3[[#This Row],[Count]]</f>
        <v>0.2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558.5</v>
      </c>
      <c r="X103">
        <f>_xlfn.RANK.AVG(Table3[[#This Row],[Score]],Table3[Score],1)</f>
        <v>91</v>
      </c>
      <c r="Y10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320.5</v>
      </c>
      <c r="Z103">
        <f>_xlfn.RANK.AVG(Table3[[#This Row],[Score 2 ]],Table3[[Score 2 ]],1)</f>
        <v>102.5</v>
      </c>
    </row>
    <row r="104" spans="1:26" x14ac:dyDescent="0.3">
      <c r="A104" t="s">
        <v>18</v>
      </c>
      <c r="B104">
        <f>COUNTIFS(Table2[Sub-Sector],Table3[[#This Row],[Sub-Sector]])</f>
        <v>6</v>
      </c>
      <c r="C104" s="1">
        <f>COUNTIFS(Table2[Sub-Sector],Table3[[#This Row],[Sub-Sector]],Table2[Uptrend],"Uptrend")/Table3[[#This Row],[Count]]</f>
        <v>0</v>
      </c>
      <c r="D104" s="1">
        <f>COUNTIFS(Table2[Sub-Sector],Table3[[#This Row],[Sub-Sector]],Table2[1W Return vs Nifty],"&gt;=5")/Table3[[#This Row],[Count]]</f>
        <v>0</v>
      </c>
      <c r="E104" s="1">
        <f>COUNTIFS(Table2[Sub-Sector],Table3[[#This Row],[Sub-Sector]],Table2[1M Return vs Nifty],"&gt;=5")/Table3[[#This Row],[Count]]</f>
        <v>0.16666666666666666</v>
      </c>
      <c r="F104" s="1">
        <f>COUNTIFS(Table2[Sub-Sector],Table3[[#This Row],[Sub-Sector]],Table2[6M Return vs Nifty],"&gt;=10")/Table3[[#This Row],[Count]]</f>
        <v>0</v>
      </c>
      <c r="G104" s="1">
        <f>COUNTIFS(Table2[Sub-Sector],Table3[[#This Row],[Sub-Sector]],Table2[1Y Return vs Nifty],"&gt;=10")/Table3[[#This Row],[Count]]</f>
        <v>0.33333333333333331</v>
      </c>
      <c r="H104" s="1">
        <f>COUNTIFS(Table2[Sub-Sector],Table3[[#This Row],[Sub-Sector]],Table2[RSI Exponential â€“ 14D],"&gt;=50")/Table3[[#This Row],[Count]]</f>
        <v>0.33333333333333331</v>
      </c>
      <c r="I104" s="1">
        <f>COUNTIFS(Table2[Sub-Sector],Table3[[#This Row],[Sub-Sector]],Table2[Relative Volume],"&gt;=1")/Table3[[#This Row],[Count]]</f>
        <v>0.33333333333333331</v>
      </c>
      <c r="J104" s="1">
        <f>COUNTIFS(Table2[Sub-Sector],Table3[[#This Row],[Sub-Sector]],Table2[% Away From Day Low],"&gt;=0.05")/Table3[[#This Row],[Count]]</f>
        <v>0</v>
      </c>
      <c r="K104" s="1">
        <f>COUNTIFS(Table2[Sub-Sector],Table3[[#This Row],[Sub-Sector]],Table2[% Away From Day High],"&lt;=0.05")/Table3[[#This Row],[Count]]</f>
        <v>1</v>
      </c>
      <c r="L104" s="1">
        <f>COUNTIFS(Table2[Sub-Sector],Table3[[#This Row],[Sub-Sector]],Table2[% Away From Current Week Low],"&gt;=0.05")/Table3[[#This Row],[Count]]</f>
        <v>0</v>
      </c>
      <c r="M104" s="1">
        <f>COUNTIFS(Table2[Sub-Sector],Table3[[#This Row],[Sub-Sector]],Table2[% Away From Current Week High],"&lt;=0.05")/Table3[[#This Row],[Count]]</f>
        <v>0.83333333333333337</v>
      </c>
      <c r="N104" s="1">
        <f>COUNTIFS(Table2[Sub-Sector],Table3[[#This Row],[Sub-Sector]],Table2[% Away From Current Month Low],"&gt;=0.05")/Table3[[#This Row],[Count]]</f>
        <v>1</v>
      </c>
      <c r="O104" s="1">
        <f>COUNTIFS(Table2[Sub-Sector],Table3[[#This Row],[Sub-Sector]],Table2[% Away From Current Month High],"&lt;=0.05")/Table3[[#This Row],[Count]]</f>
        <v>0.16666666666666666</v>
      </c>
      <c r="P104" s="1">
        <f>COUNTIFS(Table2[Sub-Sector],Table3[[#This Row],[Sub-Sector]],Table2[% Away From 52W High],"&lt;=10")/Table3[[#This Row],[Count]]</f>
        <v>0</v>
      </c>
      <c r="Q104" s="1">
        <f>COUNTIFS(Table2[Sub-Sector],Table3[[#This Row],[Sub-Sector]],Table2[% Away From 52W Low],"&gt;=10")/Table3[[#This Row],[Count]]</f>
        <v>0.66666666666666663</v>
      </c>
      <c r="R104" s="1">
        <f>COUNTIFS(Table2[Sub-Sector],Table3[[#This Row],[Sub-Sector]],Table2[% Price above 20 EMA],"&gt;=0")/Table3[[#This Row],[Count]]</f>
        <v>0.33333333333333331</v>
      </c>
      <c r="S104" s="1">
        <f>COUNTIFS(Table2[Sub-Sector],Table3[[#This Row],[Sub-Sector]],Table2[% Price above 50 EMA],"&gt;=0")/Table3[[#This Row],[Count]]</f>
        <v>0</v>
      </c>
      <c r="T104" s="1">
        <f>COUNTIFS(Table2[Sub-Sector],Table3[[#This Row],[Sub-Sector]],Table2[% Price above 200 EMA],"&gt;=0")/Table3[[#This Row],[Count]]</f>
        <v>0.16666666666666666</v>
      </c>
      <c r="U104" s="1">
        <f>COUNTIFS(Table2[Sub-Sector],Table3[[#This Row],[Sub-Sector]],Table2[Rate of Change - Zone],"Positive")/Table3[[#This Row],[Count]]</f>
        <v>0</v>
      </c>
      <c r="V104" s="1">
        <f>COUNTIFS(Table2[Sub-Sector],Table3[[#This Row],[Sub-Sector]],Table2[Sharpe Ratio],"&gt;=0.10")/Table3[[#This Row],[Count]]</f>
        <v>0.33333333333333331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562.5</v>
      </c>
      <c r="X104">
        <f>_xlfn.RANK.AVG(Table3[[#This Row],[Score]],Table3[Score],1)</f>
        <v>92</v>
      </c>
      <c r="Y10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320.5</v>
      </c>
      <c r="Z104">
        <f>_xlfn.RANK.AVG(Table3[[#This Row],[Score 2 ]],Table3[[Score 2 ]],1)</f>
        <v>102.5</v>
      </c>
    </row>
    <row r="105" spans="1:26" x14ac:dyDescent="0.3">
      <c r="A105" t="s">
        <v>1239</v>
      </c>
      <c r="B105">
        <f>COUNTIFS(Table2[Sub-Sector],Table3[[#This Row],[Sub-Sector]])</f>
        <v>1</v>
      </c>
      <c r="C105" s="1">
        <f>COUNTIFS(Table2[Sub-Sector],Table3[[#This Row],[Sub-Sector]],Table2[Uptrend],"Uptrend")/Table3[[#This Row],[Count]]</f>
        <v>0</v>
      </c>
      <c r="D105" s="1">
        <f>COUNTIFS(Table2[Sub-Sector],Table3[[#This Row],[Sub-Sector]],Table2[1W Return vs Nifty],"&gt;=5")/Table3[[#This Row],[Count]]</f>
        <v>0</v>
      </c>
      <c r="E105" s="1">
        <f>COUNTIFS(Table2[Sub-Sector],Table3[[#This Row],[Sub-Sector]],Table2[1M Return vs Nifty],"&gt;=5")/Table3[[#This Row],[Count]]</f>
        <v>0</v>
      </c>
      <c r="F105" s="1">
        <f>COUNTIFS(Table2[Sub-Sector],Table3[[#This Row],[Sub-Sector]],Table2[6M Return vs Nifty],"&gt;=10")/Table3[[#This Row],[Count]]</f>
        <v>1</v>
      </c>
      <c r="G105" s="1">
        <f>COUNTIFS(Table2[Sub-Sector],Table3[[#This Row],[Sub-Sector]],Table2[1Y Return vs Nifty],"&gt;=10")/Table3[[#This Row],[Count]]</f>
        <v>0</v>
      </c>
      <c r="H105" s="1">
        <f>COUNTIFS(Table2[Sub-Sector],Table3[[#This Row],[Sub-Sector]],Table2[RSI Exponential â€“ 14D],"&gt;=50")/Table3[[#This Row],[Count]]</f>
        <v>0</v>
      </c>
      <c r="I105" s="1">
        <f>COUNTIFS(Table2[Sub-Sector],Table3[[#This Row],[Sub-Sector]],Table2[Relative Volume],"&gt;=1")/Table3[[#This Row],[Count]]</f>
        <v>0</v>
      </c>
      <c r="J105" s="1">
        <f>COUNTIFS(Table2[Sub-Sector],Table3[[#This Row],[Sub-Sector]],Table2[% Away From Day Low],"&gt;=0.05")/Table3[[#This Row],[Count]]</f>
        <v>0</v>
      </c>
      <c r="K105" s="1">
        <f>COUNTIFS(Table2[Sub-Sector],Table3[[#This Row],[Sub-Sector]],Table2[% Away From Day High],"&lt;=0.05")/Table3[[#This Row],[Count]]</f>
        <v>1</v>
      </c>
      <c r="L105" s="1">
        <f>COUNTIFS(Table2[Sub-Sector],Table3[[#This Row],[Sub-Sector]],Table2[% Away From Current Week Low],"&gt;=0.05")/Table3[[#This Row],[Count]]</f>
        <v>0</v>
      </c>
      <c r="M105" s="1">
        <f>COUNTIFS(Table2[Sub-Sector],Table3[[#This Row],[Sub-Sector]],Table2[% Away From Current Week High],"&lt;=0.05")/Table3[[#This Row],[Count]]</f>
        <v>1</v>
      </c>
      <c r="N105" s="1">
        <f>COUNTIFS(Table2[Sub-Sector],Table3[[#This Row],[Sub-Sector]],Table2[% Away From Current Month Low],"&gt;=0.05")/Table3[[#This Row],[Count]]</f>
        <v>0</v>
      </c>
      <c r="O105" s="1">
        <f>COUNTIFS(Table2[Sub-Sector],Table3[[#This Row],[Sub-Sector]],Table2[% Away From Current Month High],"&lt;=0.05")/Table3[[#This Row],[Count]]</f>
        <v>0</v>
      </c>
      <c r="P105" s="1">
        <f>COUNTIFS(Table2[Sub-Sector],Table3[[#This Row],[Sub-Sector]],Table2[% Away From 52W High],"&lt;=10")/Table3[[#This Row],[Count]]</f>
        <v>0</v>
      </c>
      <c r="Q105" s="1">
        <f>COUNTIFS(Table2[Sub-Sector],Table3[[#This Row],[Sub-Sector]],Table2[% Away From 52W Low],"&gt;=10")/Table3[[#This Row],[Count]]</f>
        <v>1</v>
      </c>
      <c r="R105" s="1">
        <f>COUNTIFS(Table2[Sub-Sector],Table3[[#This Row],[Sub-Sector]],Table2[% Price above 20 EMA],"&gt;=0")/Table3[[#This Row],[Count]]</f>
        <v>0</v>
      </c>
      <c r="S105" s="1">
        <f>COUNTIFS(Table2[Sub-Sector],Table3[[#This Row],[Sub-Sector]],Table2[% Price above 50 EMA],"&gt;=0")/Table3[[#This Row],[Count]]</f>
        <v>0</v>
      </c>
      <c r="T105" s="1">
        <f>COUNTIFS(Table2[Sub-Sector],Table3[[#This Row],[Sub-Sector]],Table2[% Price above 200 EMA],"&gt;=0")/Table3[[#This Row],[Count]]</f>
        <v>1</v>
      </c>
      <c r="U105" s="1">
        <f>COUNTIFS(Table2[Sub-Sector],Table3[[#This Row],[Sub-Sector]],Table2[Rate of Change - Zone],"Positive")/Table3[[#This Row],[Count]]</f>
        <v>0</v>
      </c>
      <c r="V105" s="1">
        <f>COUNTIFS(Table2[Sub-Sector],Table3[[#This Row],[Sub-Sector]],Table2[Sharpe Ratio],"&gt;=0.10")/Table3[[#This Row],[Count]]</f>
        <v>1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595.5</v>
      </c>
      <c r="X105">
        <f>_xlfn.RANK.AVG(Table3[[#This Row],[Score]],Table3[Score],1)</f>
        <v>108</v>
      </c>
      <c r="Y10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321</v>
      </c>
      <c r="Z105">
        <f>_xlfn.RANK.AVG(Table3[[#This Row],[Score 2 ]],Table3[[Score 2 ]],1)</f>
        <v>104</v>
      </c>
    </row>
    <row r="106" spans="1:26" x14ac:dyDescent="0.3">
      <c r="A106" t="s">
        <v>37</v>
      </c>
      <c r="B106">
        <f>COUNTIFS(Table2[Sub-Sector],Table3[[#This Row],[Sub-Sector]])</f>
        <v>3</v>
      </c>
      <c r="C106" s="1">
        <f>COUNTIFS(Table2[Sub-Sector],Table3[[#This Row],[Sub-Sector]],Table2[Uptrend],"Uptrend")/Table3[[#This Row],[Count]]</f>
        <v>0</v>
      </c>
      <c r="D106" s="1">
        <f>COUNTIFS(Table2[Sub-Sector],Table3[[#This Row],[Sub-Sector]],Table2[1W Return vs Nifty],"&gt;=5")/Table3[[#This Row],[Count]]</f>
        <v>0</v>
      </c>
      <c r="E106" s="1">
        <f>COUNTIFS(Table2[Sub-Sector],Table3[[#This Row],[Sub-Sector]],Table2[1M Return vs Nifty],"&gt;=5")/Table3[[#This Row],[Count]]</f>
        <v>0.33333333333333331</v>
      </c>
      <c r="F106" s="1">
        <f>COUNTIFS(Table2[Sub-Sector],Table3[[#This Row],[Sub-Sector]],Table2[6M Return vs Nifty],"&gt;=10")/Table3[[#This Row],[Count]]</f>
        <v>0.33333333333333331</v>
      </c>
      <c r="G106" s="1">
        <f>COUNTIFS(Table2[Sub-Sector],Table3[[#This Row],[Sub-Sector]],Table2[1Y Return vs Nifty],"&gt;=10")/Table3[[#This Row],[Count]]</f>
        <v>0.33333333333333331</v>
      </c>
      <c r="H106" s="1">
        <f>COUNTIFS(Table2[Sub-Sector],Table3[[#This Row],[Sub-Sector]],Table2[RSI Exponential â€“ 14D],"&gt;=50")/Table3[[#This Row],[Count]]</f>
        <v>0.33333333333333331</v>
      </c>
      <c r="I106" s="1">
        <f>COUNTIFS(Table2[Sub-Sector],Table3[[#This Row],[Sub-Sector]],Table2[Relative Volume],"&gt;=1")/Table3[[#This Row],[Count]]</f>
        <v>0</v>
      </c>
      <c r="J106" s="1">
        <f>COUNTIFS(Table2[Sub-Sector],Table3[[#This Row],[Sub-Sector]],Table2[% Away From Day Low],"&gt;=0.05")/Table3[[#This Row],[Count]]</f>
        <v>0</v>
      </c>
      <c r="K106" s="1">
        <f>COUNTIFS(Table2[Sub-Sector],Table3[[#This Row],[Sub-Sector]],Table2[% Away From Day High],"&lt;=0.05")/Table3[[#This Row],[Count]]</f>
        <v>1</v>
      </c>
      <c r="L106" s="1">
        <f>COUNTIFS(Table2[Sub-Sector],Table3[[#This Row],[Sub-Sector]],Table2[% Away From Current Week Low],"&gt;=0.05")/Table3[[#This Row],[Count]]</f>
        <v>0</v>
      </c>
      <c r="M106" s="1">
        <f>COUNTIFS(Table2[Sub-Sector],Table3[[#This Row],[Sub-Sector]],Table2[% Away From Current Week High],"&lt;=0.05")/Table3[[#This Row],[Count]]</f>
        <v>1</v>
      </c>
      <c r="N106" s="1">
        <f>COUNTIFS(Table2[Sub-Sector],Table3[[#This Row],[Sub-Sector]],Table2[% Away From Current Month Low],"&gt;=0.05")/Table3[[#This Row],[Count]]</f>
        <v>0</v>
      </c>
      <c r="O106" s="1">
        <f>COUNTIFS(Table2[Sub-Sector],Table3[[#This Row],[Sub-Sector]],Table2[% Away From Current Month High],"&lt;=0.05")/Table3[[#This Row],[Count]]</f>
        <v>0.33333333333333331</v>
      </c>
      <c r="P106" s="1">
        <f>COUNTIFS(Table2[Sub-Sector],Table3[[#This Row],[Sub-Sector]],Table2[% Away From 52W High],"&lt;=10")/Table3[[#This Row],[Count]]</f>
        <v>0</v>
      </c>
      <c r="Q106" s="1">
        <f>COUNTIFS(Table2[Sub-Sector],Table3[[#This Row],[Sub-Sector]],Table2[% Away From 52W Low],"&gt;=10")/Table3[[#This Row],[Count]]</f>
        <v>1</v>
      </c>
      <c r="R106" s="1">
        <f>COUNTIFS(Table2[Sub-Sector],Table3[[#This Row],[Sub-Sector]],Table2[% Price above 20 EMA],"&gt;=0")/Table3[[#This Row],[Count]]</f>
        <v>0.33333333333333331</v>
      </c>
      <c r="S106" s="1">
        <f>COUNTIFS(Table2[Sub-Sector],Table3[[#This Row],[Sub-Sector]],Table2[% Price above 50 EMA],"&gt;=0")/Table3[[#This Row],[Count]]</f>
        <v>0</v>
      </c>
      <c r="T106" s="1">
        <f>COUNTIFS(Table2[Sub-Sector],Table3[[#This Row],[Sub-Sector]],Table2[% Price above 200 EMA],"&gt;=0")/Table3[[#This Row],[Count]]</f>
        <v>0.66666666666666663</v>
      </c>
      <c r="U106" s="1">
        <f>COUNTIFS(Table2[Sub-Sector],Table3[[#This Row],[Sub-Sector]],Table2[Rate of Change - Zone],"Positive")/Table3[[#This Row],[Count]]</f>
        <v>0</v>
      </c>
      <c r="V106" s="1">
        <f>COUNTIFS(Table2[Sub-Sector],Table3[[#This Row],[Sub-Sector]],Table2[Sharpe Ratio],"&gt;=0.10")/Table3[[#This Row],[Count]]</f>
        <v>0.66666666666666663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540</v>
      </c>
      <c r="X106">
        <f>_xlfn.RANK.AVG(Table3[[#This Row],[Score]],Table3[Score],1)</f>
        <v>85</v>
      </c>
      <c r="Y10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323</v>
      </c>
      <c r="Z106">
        <f>_xlfn.RANK.AVG(Table3[[#This Row],[Score 2 ]],Table3[[Score 2 ]],1)</f>
        <v>106</v>
      </c>
    </row>
    <row r="107" spans="1:26" x14ac:dyDescent="0.3">
      <c r="A107" t="s">
        <v>920</v>
      </c>
      <c r="B107">
        <f>COUNTIFS(Table2[Sub-Sector],Table3[[#This Row],[Sub-Sector]])</f>
        <v>3</v>
      </c>
      <c r="C107" s="1">
        <f>COUNTIFS(Table2[Sub-Sector],Table3[[#This Row],[Sub-Sector]],Table2[Uptrend],"Uptrend")/Table3[[#This Row],[Count]]</f>
        <v>0</v>
      </c>
      <c r="D107" s="1">
        <f>COUNTIFS(Table2[Sub-Sector],Table3[[#This Row],[Sub-Sector]],Table2[1W Return vs Nifty],"&gt;=5")/Table3[[#This Row],[Count]]</f>
        <v>0</v>
      </c>
      <c r="E107" s="1">
        <f>COUNTIFS(Table2[Sub-Sector],Table3[[#This Row],[Sub-Sector]],Table2[1M Return vs Nifty],"&gt;=5")/Table3[[#This Row],[Count]]</f>
        <v>0</v>
      </c>
      <c r="F107" s="1">
        <f>COUNTIFS(Table2[Sub-Sector],Table3[[#This Row],[Sub-Sector]],Table2[6M Return vs Nifty],"&gt;=10")/Table3[[#This Row],[Count]]</f>
        <v>0.33333333333333331</v>
      </c>
      <c r="G107" s="1">
        <f>COUNTIFS(Table2[Sub-Sector],Table3[[#This Row],[Sub-Sector]],Table2[1Y Return vs Nifty],"&gt;=10")/Table3[[#This Row],[Count]]</f>
        <v>0.33333333333333331</v>
      </c>
      <c r="H107" s="1">
        <f>COUNTIFS(Table2[Sub-Sector],Table3[[#This Row],[Sub-Sector]],Table2[RSI Exponential â€“ 14D],"&gt;=50")/Table3[[#This Row],[Count]]</f>
        <v>0</v>
      </c>
      <c r="I107" s="1">
        <f>COUNTIFS(Table2[Sub-Sector],Table3[[#This Row],[Sub-Sector]],Table2[Relative Volume],"&gt;=1")/Table3[[#This Row],[Count]]</f>
        <v>0</v>
      </c>
      <c r="J107" s="1">
        <f>COUNTIFS(Table2[Sub-Sector],Table3[[#This Row],[Sub-Sector]],Table2[% Away From Day Low],"&gt;=0.05")/Table3[[#This Row],[Count]]</f>
        <v>0</v>
      </c>
      <c r="K107" s="1">
        <f>COUNTIFS(Table2[Sub-Sector],Table3[[#This Row],[Sub-Sector]],Table2[% Away From Day High],"&lt;=0.05")/Table3[[#This Row],[Count]]</f>
        <v>1</v>
      </c>
      <c r="L107" s="1">
        <f>COUNTIFS(Table2[Sub-Sector],Table3[[#This Row],[Sub-Sector]],Table2[% Away From Current Week Low],"&gt;=0.05")/Table3[[#This Row],[Count]]</f>
        <v>0.33333333333333331</v>
      </c>
      <c r="M107" s="1">
        <f>COUNTIFS(Table2[Sub-Sector],Table3[[#This Row],[Sub-Sector]],Table2[% Away From Current Week High],"&lt;=0.05")/Table3[[#This Row],[Count]]</f>
        <v>1</v>
      </c>
      <c r="N107" s="1">
        <f>COUNTIFS(Table2[Sub-Sector],Table3[[#This Row],[Sub-Sector]],Table2[% Away From Current Month Low],"&gt;=0.05")/Table3[[#This Row],[Count]]</f>
        <v>0.66666666666666663</v>
      </c>
      <c r="O107" s="1">
        <f>COUNTIFS(Table2[Sub-Sector],Table3[[#This Row],[Sub-Sector]],Table2[% Away From Current Month High],"&lt;=0.05")/Table3[[#This Row],[Count]]</f>
        <v>0</v>
      </c>
      <c r="P107" s="1">
        <f>COUNTIFS(Table2[Sub-Sector],Table3[[#This Row],[Sub-Sector]],Table2[% Away From 52W High],"&lt;=10")/Table3[[#This Row],[Count]]</f>
        <v>0</v>
      </c>
      <c r="Q107" s="1">
        <f>COUNTIFS(Table2[Sub-Sector],Table3[[#This Row],[Sub-Sector]],Table2[% Away From 52W Low],"&gt;=10")/Table3[[#This Row],[Count]]</f>
        <v>1</v>
      </c>
      <c r="R107" s="1">
        <f>COUNTIFS(Table2[Sub-Sector],Table3[[#This Row],[Sub-Sector]],Table2[% Price above 20 EMA],"&gt;=0")/Table3[[#This Row],[Count]]</f>
        <v>0</v>
      </c>
      <c r="S107" s="1">
        <f>COUNTIFS(Table2[Sub-Sector],Table3[[#This Row],[Sub-Sector]],Table2[% Price above 50 EMA],"&gt;=0")/Table3[[#This Row],[Count]]</f>
        <v>0</v>
      </c>
      <c r="T107" s="1">
        <f>COUNTIFS(Table2[Sub-Sector],Table3[[#This Row],[Sub-Sector]],Table2[% Price above 200 EMA],"&gt;=0")/Table3[[#This Row],[Count]]</f>
        <v>0.33333333333333331</v>
      </c>
      <c r="U107" s="1">
        <f>COUNTIFS(Table2[Sub-Sector],Table3[[#This Row],[Sub-Sector]],Table2[Rate of Change - Zone],"Positive")/Table3[[#This Row],[Count]]</f>
        <v>0</v>
      </c>
      <c r="V107" s="1">
        <f>COUNTIFS(Table2[Sub-Sector],Table3[[#This Row],[Sub-Sector]],Table2[Sharpe Ratio],"&gt;=0.10")/Table3[[#This Row],[Count]]</f>
        <v>0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597.5</v>
      </c>
      <c r="X107">
        <f>_xlfn.RANK.AVG(Table3[[#This Row],[Score]],Table3[Score],1)</f>
        <v>109.5</v>
      </c>
      <c r="Y10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323</v>
      </c>
      <c r="Z107">
        <f>_xlfn.RANK.AVG(Table3[[#This Row],[Score 2 ]],Table3[[Score 2 ]],1)</f>
        <v>106</v>
      </c>
    </row>
    <row r="108" spans="1:26" x14ac:dyDescent="0.3">
      <c r="A108" t="s">
        <v>126</v>
      </c>
      <c r="B108">
        <f>COUNTIFS(Table2[Sub-Sector],Table3[[#This Row],[Sub-Sector]])</f>
        <v>3</v>
      </c>
      <c r="C108" s="1">
        <f>COUNTIFS(Table2[Sub-Sector],Table3[[#This Row],[Sub-Sector]],Table2[Uptrend],"Uptrend")/Table3[[#This Row],[Count]]</f>
        <v>0</v>
      </c>
      <c r="D108" s="1">
        <f>COUNTIFS(Table2[Sub-Sector],Table3[[#This Row],[Sub-Sector]],Table2[1W Return vs Nifty],"&gt;=5")/Table3[[#This Row],[Count]]</f>
        <v>0</v>
      </c>
      <c r="E108" s="1">
        <f>COUNTIFS(Table2[Sub-Sector],Table3[[#This Row],[Sub-Sector]],Table2[1M Return vs Nifty],"&gt;=5")/Table3[[#This Row],[Count]]</f>
        <v>0</v>
      </c>
      <c r="F108" s="1">
        <f>COUNTIFS(Table2[Sub-Sector],Table3[[#This Row],[Sub-Sector]],Table2[6M Return vs Nifty],"&gt;=10")/Table3[[#This Row],[Count]]</f>
        <v>0.33333333333333331</v>
      </c>
      <c r="G108" s="1">
        <f>COUNTIFS(Table2[Sub-Sector],Table3[[#This Row],[Sub-Sector]],Table2[1Y Return vs Nifty],"&gt;=10")/Table3[[#This Row],[Count]]</f>
        <v>0.33333333333333331</v>
      </c>
      <c r="H108" s="1">
        <f>COUNTIFS(Table2[Sub-Sector],Table3[[#This Row],[Sub-Sector]],Table2[RSI Exponential â€“ 14D],"&gt;=50")/Table3[[#This Row],[Count]]</f>
        <v>0.33333333333333331</v>
      </c>
      <c r="I108" s="1">
        <f>COUNTIFS(Table2[Sub-Sector],Table3[[#This Row],[Sub-Sector]],Table2[Relative Volume],"&gt;=1")/Table3[[#This Row],[Count]]</f>
        <v>0</v>
      </c>
      <c r="J108" s="1">
        <f>COUNTIFS(Table2[Sub-Sector],Table3[[#This Row],[Sub-Sector]],Table2[% Away From Day Low],"&gt;=0.05")/Table3[[#This Row],[Count]]</f>
        <v>0</v>
      </c>
      <c r="K108" s="1">
        <f>COUNTIFS(Table2[Sub-Sector],Table3[[#This Row],[Sub-Sector]],Table2[% Away From Day High],"&lt;=0.05")/Table3[[#This Row],[Count]]</f>
        <v>1</v>
      </c>
      <c r="L108" s="1">
        <f>COUNTIFS(Table2[Sub-Sector],Table3[[#This Row],[Sub-Sector]],Table2[% Away From Current Week Low],"&gt;=0.05")/Table3[[#This Row],[Count]]</f>
        <v>0</v>
      </c>
      <c r="M108" s="1">
        <f>COUNTIFS(Table2[Sub-Sector],Table3[[#This Row],[Sub-Sector]],Table2[% Away From Current Week High],"&lt;=0.05")/Table3[[#This Row],[Count]]</f>
        <v>1</v>
      </c>
      <c r="N108" s="1">
        <f>COUNTIFS(Table2[Sub-Sector],Table3[[#This Row],[Sub-Sector]],Table2[% Away From Current Month Low],"&gt;=0.05")/Table3[[#This Row],[Count]]</f>
        <v>0.33333333333333331</v>
      </c>
      <c r="O108" s="1">
        <f>COUNTIFS(Table2[Sub-Sector],Table3[[#This Row],[Sub-Sector]],Table2[% Away From Current Month High],"&lt;=0.05")/Table3[[#This Row],[Count]]</f>
        <v>0</v>
      </c>
      <c r="P108" s="1">
        <f>COUNTIFS(Table2[Sub-Sector],Table3[[#This Row],[Sub-Sector]],Table2[% Away From 52W High],"&lt;=10")/Table3[[#This Row],[Count]]</f>
        <v>0</v>
      </c>
      <c r="Q108" s="1">
        <f>COUNTIFS(Table2[Sub-Sector],Table3[[#This Row],[Sub-Sector]],Table2[% Away From 52W Low],"&gt;=10")/Table3[[#This Row],[Count]]</f>
        <v>1</v>
      </c>
      <c r="R108" s="1">
        <f>COUNTIFS(Table2[Sub-Sector],Table3[[#This Row],[Sub-Sector]],Table2[% Price above 20 EMA],"&gt;=0")/Table3[[#This Row],[Count]]</f>
        <v>0</v>
      </c>
      <c r="S108" s="1">
        <f>COUNTIFS(Table2[Sub-Sector],Table3[[#This Row],[Sub-Sector]],Table2[% Price above 50 EMA],"&gt;=0")/Table3[[#This Row],[Count]]</f>
        <v>0</v>
      </c>
      <c r="T108" s="1">
        <f>COUNTIFS(Table2[Sub-Sector],Table3[[#This Row],[Sub-Sector]],Table2[% Price above 200 EMA],"&gt;=0")/Table3[[#This Row],[Count]]</f>
        <v>0.33333333333333331</v>
      </c>
      <c r="U108" s="1">
        <f>COUNTIFS(Table2[Sub-Sector],Table3[[#This Row],[Sub-Sector]],Table2[Rate of Change - Zone],"Positive")/Table3[[#This Row],[Count]]</f>
        <v>0</v>
      </c>
      <c r="V108" s="1">
        <f>COUNTIFS(Table2[Sub-Sector],Table3[[#This Row],[Sub-Sector]],Table2[Sharpe Ratio],"&gt;=0.10")/Table3[[#This Row],[Count]]</f>
        <v>0.66666666666666663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597.5</v>
      </c>
      <c r="X108">
        <f>_xlfn.RANK.AVG(Table3[[#This Row],[Score]],Table3[Score],1)</f>
        <v>109.5</v>
      </c>
      <c r="Y10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323</v>
      </c>
      <c r="Z108">
        <f>_xlfn.RANK.AVG(Table3[[#This Row],[Score 2 ]],Table3[[Score 2 ]],1)</f>
        <v>106</v>
      </c>
    </row>
    <row r="109" spans="1:26" x14ac:dyDescent="0.3">
      <c r="A109" t="s">
        <v>553</v>
      </c>
      <c r="B109">
        <f>COUNTIFS(Table2[Sub-Sector],Table3[[#This Row],[Sub-Sector]])</f>
        <v>4</v>
      </c>
      <c r="C109" s="1">
        <f>COUNTIFS(Table2[Sub-Sector],Table3[[#This Row],[Sub-Sector]],Table2[Uptrend],"Uptrend")/Table3[[#This Row],[Count]]</f>
        <v>0</v>
      </c>
      <c r="D109" s="1">
        <f>COUNTIFS(Table2[Sub-Sector],Table3[[#This Row],[Sub-Sector]],Table2[1W Return vs Nifty],"&gt;=5")/Table3[[#This Row],[Count]]</f>
        <v>0</v>
      </c>
      <c r="E109" s="1">
        <f>COUNTIFS(Table2[Sub-Sector],Table3[[#This Row],[Sub-Sector]],Table2[1M Return vs Nifty],"&gt;=5")/Table3[[#This Row],[Count]]</f>
        <v>0.25</v>
      </c>
      <c r="F109" s="1">
        <f>COUNTIFS(Table2[Sub-Sector],Table3[[#This Row],[Sub-Sector]],Table2[6M Return vs Nifty],"&gt;=10")/Table3[[#This Row],[Count]]</f>
        <v>0</v>
      </c>
      <c r="G109" s="1">
        <f>COUNTIFS(Table2[Sub-Sector],Table3[[#This Row],[Sub-Sector]],Table2[1Y Return vs Nifty],"&gt;=10")/Table3[[#This Row],[Count]]</f>
        <v>0.75</v>
      </c>
      <c r="H109" s="1">
        <f>COUNTIFS(Table2[Sub-Sector],Table3[[#This Row],[Sub-Sector]],Table2[RSI Exponential â€“ 14D],"&gt;=50")/Table3[[#This Row],[Count]]</f>
        <v>0.5</v>
      </c>
      <c r="I109" s="1">
        <f>COUNTIFS(Table2[Sub-Sector],Table3[[#This Row],[Sub-Sector]],Table2[Relative Volume],"&gt;=1")/Table3[[#This Row],[Count]]</f>
        <v>0</v>
      </c>
      <c r="J109" s="1">
        <f>COUNTIFS(Table2[Sub-Sector],Table3[[#This Row],[Sub-Sector]],Table2[% Away From Day Low],"&gt;=0.05")/Table3[[#This Row],[Count]]</f>
        <v>0</v>
      </c>
      <c r="K109" s="1">
        <f>COUNTIFS(Table2[Sub-Sector],Table3[[#This Row],[Sub-Sector]],Table2[% Away From Day High],"&lt;=0.05")/Table3[[#This Row],[Count]]</f>
        <v>1</v>
      </c>
      <c r="L109" s="1">
        <f>COUNTIFS(Table2[Sub-Sector],Table3[[#This Row],[Sub-Sector]],Table2[% Away From Current Week Low],"&gt;=0.05")/Table3[[#This Row],[Count]]</f>
        <v>0</v>
      </c>
      <c r="M109" s="1">
        <f>COUNTIFS(Table2[Sub-Sector],Table3[[#This Row],[Sub-Sector]],Table2[% Away From Current Week High],"&lt;=0.05")/Table3[[#This Row],[Count]]</f>
        <v>1</v>
      </c>
      <c r="N109" s="1">
        <f>COUNTIFS(Table2[Sub-Sector],Table3[[#This Row],[Sub-Sector]],Table2[% Away From Current Month Low],"&gt;=0.05")/Table3[[#This Row],[Count]]</f>
        <v>0.5</v>
      </c>
      <c r="O109" s="1">
        <f>COUNTIFS(Table2[Sub-Sector],Table3[[#This Row],[Sub-Sector]],Table2[% Away From Current Month High],"&lt;=0.05")/Table3[[#This Row],[Count]]</f>
        <v>0.25</v>
      </c>
      <c r="P109" s="1">
        <f>COUNTIFS(Table2[Sub-Sector],Table3[[#This Row],[Sub-Sector]],Table2[% Away From 52W High],"&lt;=10")/Table3[[#This Row],[Count]]</f>
        <v>0</v>
      </c>
      <c r="Q109" s="1">
        <f>COUNTIFS(Table2[Sub-Sector],Table3[[#This Row],[Sub-Sector]],Table2[% Away From 52W Low],"&gt;=10")/Table3[[#This Row],[Count]]</f>
        <v>1</v>
      </c>
      <c r="R109" s="1">
        <f>COUNTIFS(Table2[Sub-Sector],Table3[[#This Row],[Sub-Sector]],Table2[% Price above 20 EMA],"&gt;=0")/Table3[[#This Row],[Count]]</f>
        <v>0.25</v>
      </c>
      <c r="S109" s="1">
        <f>COUNTIFS(Table2[Sub-Sector],Table3[[#This Row],[Sub-Sector]],Table2[% Price above 50 EMA],"&gt;=0")/Table3[[#This Row],[Count]]</f>
        <v>0.25</v>
      </c>
      <c r="T109" s="1">
        <f>COUNTIFS(Table2[Sub-Sector],Table3[[#This Row],[Sub-Sector]],Table2[% Price above 200 EMA],"&gt;=0")/Table3[[#This Row],[Count]]</f>
        <v>0.25</v>
      </c>
      <c r="U109" s="1">
        <f>COUNTIFS(Table2[Sub-Sector],Table3[[#This Row],[Sub-Sector]],Table2[Rate of Change - Zone],"Positive")/Table3[[#This Row],[Count]]</f>
        <v>0</v>
      </c>
      <c r="V109" s="1">
        <f>COUNTIFS(Table2[Sub-Sector],Table3[[#This Row],[Sub-Sector]],Table2[Sharpe Ratio],"&gt;=0.10")/Table3[[#This Row],[Count]]</f>
        <v>0.5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557.5</v>
      </c>
      <c r="X109">
        <f>_xlfn.RANK.AVG(Table3[[#This Row],[Score]],Table3[Score],1)</f>
        <v>89</v>
      </c>
      <c r="Y10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330</v>
      </c>
      <c r="Z109">
        <f>_xlfn.RANK.AVG(Table3[[#This Row],[Score 2 ]],Table3[[Score 2 ]],1)</f>
        <v>108</v>
      </c>
    </row>
    <row r="110" spans="1:26" x14ac:dyDescent="0.3">
      <c r="A110" t="s">
        <v>915</v>
      </c>
      <c r="B110">
        <f>COUNTIFS(Table2[Sub-Sector],Table3[[#This Row],[Sub-Sector]])</f>
        <v>2</v>
      </c>
      <c r="C110" s="1">
        <f>COUNTIFS(Table2[Sub-Sector],Table3[[#This Row],[Sub-Sector]],Table2[Uptrend],"Uptrend")/Table3[[#This Row],[Count]]</f>
        <v>0</v>
      </c>
      <c r="D110" s="1">
        <f>COUNTIFS(Table2[Sub-Sector],Table3[[#This Row],[Sub-Sector]],Table2[1W Return vs Nifty],"&gt;=5")/Table3[[#This Row],[Count]]</f>
        <v>0.5</v>
      </c>
      <c r="E110" s="1">
        <f>COUNTIFS(Table2[Sub-Sector],Table3[[#This Row],[Sub-Sector]],Table2[1M Return vs Nifty],"&gt;=5")/Table3[[#This Row],[Count]]</f>
        <v>1</v>
      </c>
      <c r="F110" s="1">
        <f>COUNTIFS(Table2[Sub-Sector],Table3[[#This Row],[Sub-Sector]],Table2[6M Return vs Nifty],"&gt;=10")/Table3[[#This Row],[Count]]</f>
        <v>0</v>
      </c>
      <c r="G110" s="1">
        <f>COUNTIFS(Table2[Sub-Sector],Table3[[#This Row],[Sub-Sector]],Table2[1Y Return vs Nifty],"&gt;=10")/Table3[[#This Row],[Count]]</f>
        <v>0</v>
      </c>
      <c r="H110" s="1">
        <f>COUNTIFS(Table2[Sub-Sector],Table3[[#This Row],[Sub-Sector]],Table2[RSI Exponential â€“ 14D],"&gt;=50")/Table3[[#This Row],[Count]]</f>
        <v>1</v>
      </c>
      <c r="I110" s="1">
        <f>COUNTIFS(Table2[Sub-Sector],Table3[[#This Row],[Sub-Sector]],Table2[Relative Volume],"&gt;=1")/Table3[[#This Row],[Count]]</f>
        <v>0</v>
      </c>
      <c r="J110" s="1">
        <f>COUNTIFS(Table2[Sub-Sector],Table3[[#This Row],[Sub-Sector]],Table2[% Away From Day Low],"&gt;=0.05")/Table3[[#This Row],[Count]]</f>
        <v>0</v>
      </c>
      <c r="K110" s="1">
        <f>COUNTIFS(Table2[Sub-Sector],Table3[[#This Row],[Sub-Sector]],Table2[% Away From Day High],"&lt;=0.05")/Table3[[#This Row],[Count]]</f>
        <v>1</v>
      </c>
      <c r="L110" s="1">
        <f>COUNTIFS(Table2[Sub-Sector],Table3[[#This Row],[Sub-Sector]],Table2[% Away From Current Week Low],"&gt;=0.05")/Table3[[#This Row],[Count]]</f>
        <v>0</v>
      </c>
      <c r="M110" s="1">
        <f>COUNTIFS(Table2[Sub-Sector],Table3[[#This Row],[Sub-Sector]],Table2[% Away From Current Week High],"&lt;=0.05")/Table3[[#This Row],[Count]]</f>
        <v>1</v>
      </c>
      <c r="N110" s="1">
        <f>COUNTIFS(Table2[Sub-Sector],Table3[[#This Row],[Sub-Sector]],Table2[% Away From Current Month Low],"&gt;=0.05")/Table3[[#This Row],[Count]]</f>
        <v>1</v>
      </c>
      <c r="O110" s="1">
        <f>COUNTIFS(Table2[Sub-Sector],Table3[[#This Row],[Sub-Sector]],Table2[% Away From Current Month High],"&lt;=0.05")/Table3[[#This Row],[Count]]</f>
        <v>1</v>
      </c>
      <c r="P110" s="1">
        <f>COUNTIFS(Table2[Sub-Sector],Table3[[#This Row],[Sub-Sector]],Table2[% Away From 52W High],"&lt;=10")/Table3[[#This Row],[Count]]</f>
        <v>0</v>
      </c>
      <c r="Q110" s="1">
        <f>COUNTIFS(Table2[Sub-Sector],Table3[[#This Row],[Sub-Sector]],Table2[% Away From 52W Low],"&gt;=10")/Table3[[#This Row],[Count]]</f>
        <v>1</v>
      </c>
      <c r="R110" s="1">
        <f>COUNTIFS(Table2[Sub-Sector],Table3[[#This Row],[Sub-Sector]],Table2[% Price above 20 EMA],"&gt;=0")/Table3[[#This Row],[Count]]</f>
        <v>1</v>
      </c>
      <c r="S110" s="1">
        <f>COUNTIFS(Table2[Sub-Sector],Table3[[#This Row],[Sub-Sector]],Table2[% Price above 50 EMA],"&gt;=0")/Table3[[#This Row],[Count]]</f>
        <v>0.5</v>
      </c>
      <c r="T110" s="1">
        <f>COUNTIFS(Table2[Sub-Sector],Table3[[#This Row],[Sub-Sector]],Table2[% Price above 200 EMA],"&gt;=0")/Table3[[#This Row],[Count]]</f>
        <v>0.5</v>
      </c>
      <c r="U110" s="1">
        <f>COUNTIFS(Table2[Sub-Sector],Table3[[#This Row],[Sub-Sector]],Table2[Rate of Change - Zone],"Positive")/Table3[[#This Row],[Count]]</f>
        <v>0.5</v>
      </c>
      <c r="V110" s="1">
        <f>COUNTIFS(Table2[Sub-Sector],Table3[[#This Row],[Sub-Sector]],Table2[Sharpe Ratio],"&gt;=0.10")/Table3[[#This Row],[Count]]</f>
        <v>0.5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441.5</v>
      </c>
      <c r="X110">
        <f>_xlfn.RANK.AVG(Table3[[#This Row],[Score]],Table3[Score],1)</f>
        <v>64</v>
      </c>
      <c r="Y1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336</v>
      </c>
      <c r="Z110">
        <f>_xlfn.RANK.AVG(Table3[[#This Row],[Score 2 ]],Table3[[Score 2 ]],1)</f>
        <v>109</v>
      </c>
    </row>
    <row r="111" spans="1:26" x14ac:dyDescent="0.3">
      <c r="A111" t="s">
        <v>622</v>
      </c>
      <c r="B111">
        <f>COUNTIFS(Table2[Sub-Sector],Table3[[#This Row],[Sub-Sector]])</f>
        <v>2</v>
      </c>
      <c r="C111" s="1">
        <f>COUNTIFS(Table2[Sub-Sector],Table3[[#This Row],[Sub-Sector]],Table2[Uptrend],"Uptrend")/Table3[[#This Row],[Count]]</f>
        <v>0</v>
      </c>
      <c r="D111" s="1">
        <f>COUNTIFS(Table2[Sub-Sector],Table3[[#This Row],[Sub-Sector]],Table2[1W Return vs Nifty],"&gt;=5")/Table3[[#This Row],[Count]]</f>
        <v>0</v>
      </c>
      <c r="E111" s="1">
        <f>COUNTIFS(Table2[Sub-Sector],Table3[[#This Row],[Sub-Sector]],Table2[1M Return vs Nifty],"&gt;=5")/Table3[[#This Row],[Count]]</f>
        <v>0</v>
      </c>
      <c r="F111" s="1">
        <f>COUNTIFS(Table2[Sub-Sector],Table3[[#This Row],[Sub-Sector]],Table2[6M Return vs Nifty],"&gt;=10")/Table3[[#This Row],[Count]]</f>
        <v>0.5</v>
      </c>
      <c r="G111" s="1">
        <f>COUNTIFS(Table2[Sub-Sector],Table3[[#This Row],[Sub-Sector]],Table2[1Y Return vs Nifty],"&gt;=10")/Table3[[#This Row],[Count]]</f>
        <v>0</v>
      </c>
      <c r="H111" s="1">
        <f>COUNTIFS(Table2[Sub-Sector],Table3[[#This Row],[Sub-Sector]],Table2[RSI Exponential â€“ 14D],"&gt;=50")/Table3[[#This Row],[Count]]</f>
        <v>1</v>
      </c>
      <c r="I111" s="1">
        <f>COUNTIFS(Table2[Sub-Sector],Table3[[#This Row],[Sub-Sector]],Table2[Relative Volume],"&gt;=1")/Table3[[#This Row],[Count]]</f>
        <v>0</v>
      </c>
      <c r="J111" s="1">
        <f>COUNTIFS(Table2[Sub-Sector],Table3[[#This Row],[Sub-Sector]],Table2[% Away From Day Low],"&gt;=0.05")/Table3[[#This Row],[Count]]</f>
        <v>0</v>
      </c>
      <c r="K111" s="1">
        <f>COUNTIFS(Table2[Sub-Sector],Table3[[#This Row],[Sub-Sector]],Table2[% Away From Day High],"&lt;=0.05")/Table3[[#This Row],[Count]]</f>
        <v>1</v>
      </c>
      <c r="L111" s="1">
        <f>COUNTIFS(Table2[Sub-Sector],Table3[[#This Row],[Sub-Sector]],Table2[% Away From Current Week Low],"&gt;=0.05")/Table3[[#This Row],[Count]]</f>
        <v>0</v>
      </c>
      <c r="M111" s="1">
        <f>COUNTIFS(Table2[Sub-Sector],Table3[[#This Row],[Sub-Sector]],Table2[% Away From Current Week High],"&lt;=0.05")/Table3[[#This Row],[Count]]</f>
        <v>1</v>
      </c>
      <c r="N111" s="1">
        <f>COUNTIFS(Table2[Sub-Sector],Table3[[#This Row],[Sub-Sector]],Table2[% Away From Current Month Low],"&gt;=0.05")/Table3[[#This Row],[Count]]</f>
        <v>1</v>
      </c>
      <c r="O111" s="1">
        <f>COUNTIFS(Table2[Sub-Sector],Table3[[#This Row],[Sub-Sector]],Table2[% Away From Current Month High],"&lt;=0.05")/Table3[[#This Row],[Count]]</f>
        <v>0.5</v>
      </c>
      <c r="P111" s="1">
        <f>COUNTIFS(Table2[Sub-Sector],Table3[[#This Row],[Sub-Sector]],Table2[% Away From 52W High],"&lt;=10")/Table3[[#This Row],[Count]]</f>
        <v>0</v>
      </c>
      <c r="Q111" s="1">
        <f>COUNTIFS(Table2[Sub-Sector],Table3[[#This Row],[Sub-Sector]],Table2[% Away From 52W Low],"&gt;=10")/Table3[[#This Row],[Count]]</f>
        <v>0.5</v>
      </c>
      <c r="R111" s="1">
        <f>COUNTIFS(Table2[Sub-Sector],Table3[[#This Row],[Sub-Sector]],Table2[% Price above 20 EMA],"&gt;=0")/Table3[[#This Row],[Count]]</f>
        <v>0.5</v>
      </c>
      <c r="S111" s="1">
        <f>COUNTIFS(Table2[Sub-Sector],Table3[[#This Row],[Sub-Sector]],Table2[% Price above 50 EMA],"&gt;=0")/Table3[[#This Row],[Count]]</f>
        <v>0</v>
      </c>
      <c r="T111" s="1">
        <f>COUNTIFS(Table2[Sub-Sector],Table3[[#This Row],[Sub-Sector]],Table2[% Price above 200 EMA],"&gt;=0")/Table3[[#This Row],[Count]]</f>
        <v>0.5</v>
      </c>
      <c r="U111" s="1">
        <f>COUNTIFS(Table2[Sub-Sector],Table3[[#This Row],[Sub-Sector]],Table2[Rate of Change - Zone],"Positive")/Table3[[#This Row],[Count]]</f>
        <v>0</v>
      </c>
      <c r="V111" s="1">
        <f>COUNTIFS(Table2[Sub-Sector],Table3[[#This Row],[Sub-Sector]],Table2[Sharpe Ratio],"&gt;=0.10")/Table3[[#This Row],[Count]]</f>
        <v>0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620</v>
      </c>
      <c r="X111">
        <f>_xlfn.RANK.AVG(Table3[[#This Row],[Score]],Table3[Score],1)</f>
        <v>112</v>
      </c>
      <c r="Y1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345.5</v>
      </c>
      <c r="Z111">
        <f>_xlfn.RANK.AVG(Table3[[#This Row],[Score 2 ]],Table3[[Score 2 ]],1)</f>
        <v>110</v>
      </c>
    </row>
    <row r="112" spans="1:26" x14ac:dyDescent="0.3">
      <c r="A112" t="s">
        <v>981</v>
      </c>
      <c r="B112">
        <f>COUNTIFS(Table2[Sub-Sector],Table3[[#This Row],[Sub-Sector]])</f>
        <v>3</v>
      </c>
      <c r="C112" s="1">
        <f>COUNTIFS(Table2[Sub-Sector],Table3[[#This Row],[Sub-Sector]],Table2[Uptrend],"Uptrend")/Table3[[#This Row],[Count]]</f>
        <v>0</v>
      </c>
      <c r="D112" s="1">
        <f>COUNTIFS(Table2[Sub-Sector],Table3[[#This Row],[Sub-Sector]],Table2[1W Return vs Nifty],"&gt;=5")/Table3[[#This Row],[Count]]</f>
        <v>0</v>
      </c>
      <c r="E112" s="1">
        <f>COUNTIFS(Table2[Sub-Sector],Table3[[#This Row],[Sub-Sector]],Table2[1M Return vs Nifty],"&gt;=5")/Table3[[#This Row],[Count]]</f>
        <v>0</v>
      </c>
      <c r="F112" s="1">
        <f>COUNTIFS(Table2[Sub-Sector],Table3[[#This Row],[Sub-Sector]],Table2[6M Return vs Nifty],"&gt;=10")/Table3[[#This Row],[Count]]</f>
        <v>0</v>
      </c>
      <c r="G112" s="1">
        <f>COUNTIFS(Table2[Sub-Sector],Table3[[#This Row],[Sub-Sector]],Table2[1Y Return vs Nifty],"&gt;=10")/Table3[[#This Row],[Count]]</f>
        <v>0</v>
      </c>
      <c r="H112" s="1">
        <f>COUNTIFS(Table2[Sub-Sector],Table3[[#This Row],[Sub-Sector]],Table2[RSI Exponential â€“ 14D],"&gt;=50")/Table3[[#This Row],[Count]]</f>
        <v>0</v>
      </c>
      <c r="I112" s="1">
        <f>COUNTIFS(Table2[Sub-Sector],Table3[[#This Row],[Sub-Sector]],Table2[Relative Volume],"&gt;=1")/Table3[[#This Row],[Count]]</f>
        <v>0.33333333333333331</v>
      </c>
      <c r="J112" s="1">
        <f>COUNTIFS(Table2[Sub-Sector],Table3[[#This Row],[Sub-Sector]],Table2[% Away From Day Low],"&gt;=0.05")/Table3[[#This Row],[Count]]</f>
        <v>0</v>
      </c>
      <c r="K112" s="1">
        <f>COUNTIFS(Table2[Sub-Sector],Table3[[#This Row],[Sub-Sector]],Table2[% Away From Day High],"&lt;=0.05")/Table3[[#This Row],[Count]]</f>
        <v>1</v>
      </c>
      <c r="L112" s="1">
        <f>COUNTIFS(Table2[Sub-Sector],Table3[[#This Row],[Sub-Sector]],Table2[% Away From Current Week Low],"&gt;=0.05")/Table3[[#This Row],[Count]]</f>
        <v>0</v>
      </c>
      <c r="M112" s="1">
        <f>COUNTIFS(Table2[Sub-Sector],Table3[[#This Row],[Sub-Sector]],Table2[% Away From Current Week High],"&lt;=0.05")/Table3[[#This Row],[Count]]</f>
        <v>1</v>
      </c>
      <c r="N112" s="1">
        <f>COUNTIFS(Table2[Sub-Sector],Table3[[#This Row],[Sub-Sector]],Table2[% Away From Current Month Low],"&gt;=0.05")/Table3[[#This Row],[Count]]</f>
        <v>0.66666666666666663</v>
      </c>
      <c r="O112" s="1">
        <f>COUNTIFS(Table2[Sub-Sector],Table3[[#This Row],[Sub-Sector]],Table2[% Away From Current Month High],"&lt;=0.05")/Table3[[#This Row],[Count]]</f>
        <v>0</v>
      </c>
      <c r="P112" s="1">
        <f>COUNTIFS(Table2[Sub-Sector],Table3[[#This Row],[Sub-Sector]],Table2[% Away From 52W High],"&lt;=10")/Table3[[#This Row],[Count]]</f>
        <v>0</v>
      </c>
      <c r="Q112" s="1">
        <f>COUNTIFS(Table2[Sub-Sector],Table3[[#This Row],[Sub-Sector]],Table2[% Away From 52W Low],"&gt;=10")/Table3[[#This Row],[Count]]</f>
        <v>0.33333333333333331</v>
      </c>
      <c r="R112" s="1">
        <f>COUNTIFS(Table2[Sub-Sector],Table3[[#This Row],[Sub-Sector]],Table2[% Price above 20 EMA],"&gt;=0")/Table3[[#This Row],[Count]]</f>
        <v>0</v>
      </c>
      <c r="S112" s="1">
        <f>COUNTIFS(Table2[Sub-Sector],Table3[[#This Row],[Sub-Sector]],Table2[% Price above 50 EMA],"&gt;=0")/Table3[[#This Row],[Count]]</f>
        <v>0</v>
      </c>
      <c r="T112" s="1">
        <f>COUNTIFS(Table2[Sub-Sector],Table3[[#This Row],[Sub-Sector]],Table2[% Price above 200 EMA],"&gt;=0")/Table3[[#This Row],[Count]]</f>
        <v>0</v>
      </c>
      <c r="U112" s="1">
        <f>COUNTIFS(Table2[Sub-Sector],Table3[[#This Row],[Sub-Sector]],Table2[Rate of Change - Zone],"Positive")/Table3[[#This Row],[Count]]</f>
        <v>0</v>
      </c>
      <c r="V112" s="1">
        <f>COUNTIFS(Table2[Sub-Sector],Table3[[#This Row],[Sub-Sector]],Table2[Sharpe Ratio],"&gt;=0.10")/Table3[[#This Row],[Count]]</f>
        <v>0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632.5</v>
      </c>
      <c r="X112">
        <f>_xlfn.RANK.AVG(Table3[[#This Row],[Score]],Table3[Score],1)</f>
        <v>113</v>
      </c>
      <c r="Y1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358</v>
      </c>
      <c r="Z112">
        <f>_xlfn.RANK.AVG(Table3[[#This Row],[Score 2 ]],Table3[[Score 2 ]],1)</f>
        <v>111</v>
      </c>
    </row>
    <row r="113" spans="1:26" x14ac:dyDescent="0.3">
      <c r="A113" t="s">
        <v>108</v>
      </c>
      <c r="B113">
        <f>COUNTIFS(Table2[Sub-Sector],Table3[[#This Row],[Sub-Sector]])</f>
        <v>4</v>
      </c>
      <c r="C113" s="1">
        <f>COUNTIFS(Table2[Sub-Sector],Table3[[#This Row],[Sub-Sector]],Table2[Uptrend],"Uptrend")/Table3[[#This Row],[Count]]</f>
        <v>0.25</v>
      </c>
      <c r="D113" s="1">
        <f>COUNTIFS(Table2[Sub-Sector],Table3[[#This Row],[Sub-Sector]],Table2[1W Return vs Nifty],"&gt;=5")/Table3[[#This Row],[Count]]</f>
        <v>0</v>
      </c>
      <c r="E113" s="1">
        <f>COUNTIFS(Table2[Sub-Sector],Table3[[#This Row],[Sub-Sector]],Table2[1M Return vs Nifty],"&gt;=5")/Table3[[#This Row],[Count]]</f>
        <v>0</v>
      </c>
      <c r="F113" s="1">
        <f>COUNTIFS(Table2[Sub-Sector],Table3[[#This Row],[Sub-Sector]],Table2[6M Return vs Nifty],"&gt;=10")/Table3[[#This Row],[Count]]</f>
        <v>0</v>
      </c>
      <c r="G113" s="1">
        <f>COUNTIFS(Table2[Sub-Sector],Table3[[#This Row],[Sub-Sector]],Table2[1Y Return vs Nifty],"&gt;=10")/Table3[[#This Row],[Count]]</f>
        <v>0</v>
      </c>
      <c r="H113" s="1">
        <f>COUNTIFS(Table2[Sub-Sector],Table3[[#This Row],[Sub-Sector]],Table2[RSI Exponential â€“ 14D],"&gt;=50")/Table3[[#This Row],[Count]]</f>
        <v>0.25</v>
      </c>
      <c r="I113" s="1">
        <f>COUNTIFS(Table2[Sub-Sector],Table3[[#This Row],[Sub-Sector]],Table2[Relative Volume],"&gt;=1")/Table3[[#This Row],[Count]]</f>
        <v>0.25</v>
      </c>
      <c r="J113" s="1">
        <f>COUNTIFS(Table2[Sub-Sector],Table3[[#This Row],[Sub-Sector]],Table2[% Away From Day Low],"&gt;=0.05")/Table3[[#This Row],[Count]]</f>
        <v>0</v>
      </c>
      <c r="K113" s="1">
        <f>COUNTIFS(Table2[Sub-Sector],Table3[[#This Row],[Sub-Sector]],Table2[% Away From Day High],"&lt;=0.05")/Table3[[#This Row],[Count]]</f>
        <v>1</v>
      </c>
      <c r="L113" s="1">
        <f>COUNTIFS(Table2[Sub-Sector],Table3[[#This Row],[Sub-Sector]],Table2[% Away From Current Week Low],"&gt;=0.05")/Table3[[#This Row],[Count]]</f>
        <v>0</v>
      </c>
      <c r="M113" s="1">
        <f>COUNTIFS(Table2[Sub-Sector],Table3[[#This Row],[Sub-Sector]],Table2[% Away From Current Week High],"&lt;=0.05")/Table3[[#This Row],[Count]]</f>
        <v>1</v>
      </c>
      <c r="N113" s="1">
        <f>COUNTIFS(Table2[Sub-Sector],Table3[[#This Row],[Sub-Sector]],Table2[% Away From Current Month Low],"&gt;=0.05")/Table3[[#This Row],[Count]]</f>
        <v>0.5</v>
      </c>
      <c r="O113" s="1">
        <f>COUNTIFS(Table2[Sub-Sector],Table3[[#This Row],[Sub-Sector]],Table2[% Away From Current Month High],"&lt;=0.05")/Table3[[#This Row],[Count]]</f>
        <v>0</v>
      </c>
      <c r="P113" s="1">
        <f>COUNTIFS(Table2[Sub-Sector],Table3[[#This Row],[Sub-Sector]],Table2[% Away From 52W High],"&lt;=10")/Table3[[#This Row],[Count]]</f>
        <v>0</v>
      </c>
      <c r="Q113" s="1">
        <f>COUNTIFS(Table2[Sub-Sector],Table3[[#This Row],[Sub-Sector]],Table2[% Away From 52W Low],"&gt;=10")/Table3[[#This Row],[Count]]</f>
        <v>0.5</v>
      </c>
      <c r="R113" s="1">
        <f>COUNTIFS(Table2[Sub-Sector],Table3[[#This Row],[Sub-Sector]],Table2[% Price above 20 EMA],"&gt;=0")/Table3[[#This Row],[Count]]</f>
        <v>0.25</v>
      </c>
      <c r="S113" s="1">
        <f>COUNTIFS(Table2[Sub-Sector],Table3[[#This Row],[Sub-Sector]],Table2[% Price above 50 EMA],"&gt;=0")/Table3[[#This Row],[Count]]</f>
        <v>0</v>
      </c>
      <c r="T113" s="1">
        <f>COUNTIFS(Table2[Sub-Sector],Table3[[#This Row],[Sub-Sector]],Table2[% Price above 200 EMA],"&gt;=0")/Table3[[#This Row],[Count]]</f>
        <v>0.25</v>
      </c>
      <c r="U113" s="1">
        <f>COUNTIFS(Table2[Sub-Sector],Table3[[#This Row],[Sub-Sector]],Table2[Rate of Change - Zone],"Positive")/Table3[[#This Row],[Count]]</f>
        <v>0</v>
      </c>
      <c r="V113" s="1">
        <f>COUNTIFS(Table2[Sub-Sector],Table3[[#This Row],[Sub-Sector]],Table2[Sharpe Ratio],"&gt;=0.10")/Table3[[#This Row],[Count]]</f>
        <v>0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592.5</v>
      </c>
      <c r="X113">
        <f>_xlfn.RANK.AVG(Table3[[#This Row],[Score]],Table3[Score],1)</f>
        <v>104</v>
      </c>
      <c r="Y1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374</v>
      </c>
      <c r="Z113">
        <f>_xlfn.RANK.AVG(Table3[[#This Row],[Score 2 ]],Table3[[Score 2 ]],1)</f>
        <v>112</v>
      </c>
    </row>
    <row r="114" spans="1:26" x14ac:dyDescent="0.3">
      <c r="A114" t="s">
        <v>1482</v>
      </c>
      <c r="B114">
        <f>COUNTIFS(Table2[Sub-Sector],Table3[[#This Row],[Sub-Sector]])</f>
        <v>2</v>
      </c>
      <c r="C114" s="1">
        <f>COUNTIFS(Table2[Sub-Sector],Table3[[#This Row],[Sub-Sector]],Table2[Uptrend],"Uptrend")/Table3[[#This Row],[Count]]</f>
        <v>0</v>
      </c>
      <c r="D114" s="1">
        <f>COUNTIFS(Table2[Sub-Sector],Table3[[#This Row],[Sub-Sector]],Table2[1W Return vs Nifty],"&gt;=5")/Table3[[#This Row],[Count]]</f>
        <v>0</v>
      </c>
      <c r="E114" s="1">
        <f>COUNTIFS(Table2[Sub-Sector],Table3[[#This Row],[Sub-Sector]],Table2[1M Return vs Nifty],"&gt;=5")/Table3[[#This Row],[Count]]</f>
        <v>0</v>
      </c>
      <c r="F114" s="1">
        <f>COUNTIFS(Table2[Sub-Sector],Table3[[#This Row],[Sub-Sector]],Table2[6M Return vs Nifty],"&gt;=10")/Table3[[#This Row],[Count]]</f>
        <v>0</v>
      </c>
      <c r="G114" s="1">
        <f>COUNTIFS(Table2[Sub-Sector],Table3[[#This Row],[Sub-Sector]],Table2[1Y Return vs Nifty],"&gt;=10")/Table3[[#This Row],[Count]]</f>
        <v>0</v>
      </c>
      <c r="H114" s="1">
        <f>COUNTIFS(Table2[Sub-Sector],Table3[[#This Row],[Sub-Sector]],Table2[RSI Exponential â€“ 14D],"&gt;=50")/Table3[[#This Row],[Count]]</f>
        <v>0.5</v>
      </c>
      <c r="I114" s="1">
        <f>COUNTIFS(Table2[Sub-Sector],Table3[[#This Row],[Sub-Sector]],Table2[Relative Volume],"&gt;=1")/Table3[[#This Row],[Count]]</f>
        <v>0</v>
      </c>
      <c r="J114" s="1">
        <f>COUNTIFS(Table2[Sub-Sector],Table3[[#This Row],[Sub-Sector]],Table2[% Away From Day Low],"&gt;=0.05")/Table3[[#This Row],[Count]]</f>
        <v>0</v>
      </c>
      <c r="K114" s="1">
        <f>COUNTIFS(Table2[Sub-Sector],Table3[[#This Row],[Sub-Sector]],Table2[% Away From Day High],"&lt;=0.05")/Table3[[#This Row],[Count]]</f>
        <v>1</v>
      </c>
      <c r="L114" s="1">
        <f>COUNTIFS(Table2[Sub-Sector],Table3[[#This Row],[Sub-Sector]],Table2[% Away From Current Week Low],"&gt;=0.05")/Table3[[#This Row],[Count]]</f>
        <v>0</v>
      </c>
      <c r="M114" s="1">
        <f>COUNTIFS(Table2[Sub-Sector],Table3[[#This Row],[Sub-Sector]],Table2[% Away From Current Week High],"&lt;=0.05")/Table3[[#This Row],[Count]]</f>
        <v>1</v>
      </c>
      <c r="N114" s="1">
        <f>COUNTIFS(Table2[Sub-Sector],Table3[[#This Row],[Sub-Sector]],Table2[% Away From Current Month Low],"&gt;=0.05")/Table3[[#This Row],[Count]]</f>
        <v>1</v>
      </c>
      <c r="O114" s="1">
        <f>COUNTIFS(Table2[Sub-Sector],Table3[[#This Row],[Sub-Sector]],Table2[% Away From Current Month High],"&lt;=0.05")/Table3[[#This Row],[Count]]</f>
        <v>0.5</v>
      </c>
      <c r="P114" s="1">
        <f>COUNTIFS(Table2[Sub-Sector],Table3[[#This Row],[Sub-Sector]],Table2[% Away From 52W High],"&lt;=10")/Table3[[#This Row],[Count]]</f>
        <v>0</v>
      </c>
      <c r="Q114" s="1">
        <f>COUNTIFS(Table2[Sub-Sector],Table3[[#This Row],[Sub-Sector]],Table2[% Away From 52W Low],"&gt;=10")/Table3[[#This Row],[Count]]</f>
        <v>0.5</v>
      </c>
      <c r="R114" s="1">
        <f>COUNTIFS(Table2[Sub-Sector],Table3[[#This Row],[Sub-Sector]],Table2[% Price above 20 EMA],"&gt;=0")/Table3[[#This Row],[Count]]</f>
        <v>0.5</v>
      </c>
      <c r="S114" s="1">
        <f>COUNTIFS(Table2[Sub-Sector],Table3[[#This Row],[Sub-Sector]],Table2[% Price above 50 EMA],"&gt;=0")/Table3[[#This Row],[Count]]</f>
        <v>0</v>
      </c>
      <c r="T114" s="1">
        <f>COUNTIFS(Table2[Sub-Sector],Table3[[#This Row],[Sub-Sector]],Table2[% Price above 200 EMA],"&gt;=0")/Table3[[#This Row],[Count]]</f>
        <v>0</v>
      </c>
      <c r="U114" s="1">
        <f>COUNTIFS(Table2[Sub-Sector],Table3[[#This Row],[Sub-Sector]],Table2[Rate of Change - Zone],"Positive")/Table3[[#This Row],[Count]]</f>
        <v>0</v>
      </c>
      <c r="V114" s="1">
        <f>COUNTIFS(Table2[Sub-Sector],Table3[[#This Row],[Sub-Sector]],Table2[Sharpe Ratio],"&gt;=0.10")/Table3[[#This Row],[Count]]</f>
        <v>0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688.5</v>
      </c>
      <c r="X114">
        <f>_xlfn.RANK.AVG(Table3[[#This Row],[Score]],Table3[Score],1)</f>
        <v>119.5</v>
      </c>
      <c r="Y1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414</v>
      </c>
      <c r="Z114">
        <f>_xlfn.RANK.AVG(Table3[[#This Row],[Score 2 ]],Table3[[Score 2 ]],1)</f>
        <v>119</v>
      </c>
    </row>
    <row r="115" spans="1:26" x14ac:dyDescent="0.3">
      <c r="A115" t="s">
        <v>96</v>
      </c>
      <c r="B115">
        <f>COUNTIFS(Table2[Sub-Sector],Table3[[#This Row],[Sub-Sector]])</f>
        <v>1</v>
      </c>
      <c r="C115" s="1">
        <f>COUNTIFS(Table2[Sub-Sector],Table3[[#This Row],[Sub-Sector]],Table2[Uptrend],"Uptrend")/Table3[[#This Row],[Count]]</f>
        <v>0</v>
      </c>
      <c r="D115" s="1">
        <f>COUNTIFS(Table2[Sub-Sector],Table3[[#This Row],[Sub-Sector]],Table2[1W Return vs Nifty],"&gt;=5")/Table3[[#This Row],[Count]]</f>
        <v>0</v>
      </c>
      <c r="E115" s="1">
        <f>COUNTIFS(Table2[Sub-Sector],Table3[[#This Row],[Sub-Sector]],Table2[1M Return vs Nifty],"&gt;=5")/Table3[[#This Row],[Count]]</f>
        <v>0</v>
      </c>
      <c r="F115" s="1">
        <f>COUNTIFS(Table2[Sub-Sector],Table3[[#This Row],[Sub-Sector]],Table2[6M Return vs Nifty],"&gt;=10")/Table3[[#This Row],[Count]]</f>
        <v>0</v>
      </c>
      <c r="G115" s="1">
        <f>COUNTIFS(Table2[Sub-Sector],Table3[[#This Row],[Sub-Sector]],Table2[1Y Return vs Nifty],"&gt;=10")/Table3[[#This Row],[Count]]</f>
        <v>0</v>
      </c>
      <c r="H115" s="1">
        <f>COUNTIFS(Table2[Sub-Sector],Table3[[#This Row],[Sub-Sector]],Table2[RSI Exponential â€“ 14D],"&gt;=50")/Table3[[#This Row],[Count]]</f>
        <v>0</v>
      </c>
      <c r="I115" s="1">
        <f>COUNTIFS(Table2[Sub-Sector],Table3[[#This Row],[Sub-Sector]],Table2[Relative Volume],"&gt;=1")/Table3[[#This Row],[Count]]</f>
        <v>0</v>
      </c>
      <c r="J115" s="1">
        <f>COUNTIFS(Table2[Sub-Sector],Table3[[#This Row],[Sub-Sector]],Table2[% Away From Day Low],"&gt;=0.05")/Table3[[#This Row],[Count]]</f>
        <v>0</v>
      </c>
      <c r="K115" s="1">
        <f>COUNTIFS(Table2[Sub-Sector],Table3[[#This Row],[Sub-Sector]],Table2[% Away From Day High],"&lt;=0.05")/Table3[[#This Row],[Count]]</f>
        <v>1</v>
      </c>
      <c r="L115" s="1">
        <f>COUNTIFS(Table2[Sub-Sector],Table3[[#This Row],[Sub-Sector]],Table2[% Away From Current Week Low],"&gt;=0.05")/Table3[[#This Row],[Count]]</f>
        <v>0</v>
      </c>
      <c r="M115" s="1">
        <f>COUNTIFS(Table2[Sub-Sector],Table3[[#This Row],[Sub-Sector]],Table2[% Away From Current Week High],"&lt;=0.05")/Table3[[#This Row],[Count]]</f>
        <v>1</v>
      </c>
      <c r="N115" s="1">
        <f>COUNTIFS(Table2[Sub-Sector],Table3[[#This Row],[Sub-Sector]],Table2[% Away From Current Month Low],"&gt;=0.05")/Table3[[#This Row],[Count]]</f>
        <v>0</v>
      </c>
      <c r="O115" s="1">
        <f>COUNTIFS(Table2[Sub-Sector],Table3[[#This Row],[Sub-Sector]],Table2[% Away From Current Month High],"&lt;=0.05")/Table3[[#This Row],[Count]]</f>
        <v>0</v>
      </c>
      <c r="P115" s="1">
        <f>COUNTIFS(Table2[Sub-Sector],Table3[[#This Row],[Sub-Sector]],Table2[% Away From 52W High],"&lt;=10")/Table3[[#This Row],[Count]]</f>
        <v>0</v>
      </c>
      <c r="Q115" s="1">
        <f>COUNTIFS(Table2[Sub-Sector],Table3[[#This Row],[Sub-Sector]],Table2[% Away From 52W Low],"&gt;=10")/Table3[[#This Row],[Count]]</f>
        <v>1</v>
      </c>
      <c r="R115" s="1">
        <f>COUNTIFS(Table2[Sub-Sector],Table3[[#This Row],[Sub-Sector]],Table2[% Price above 20 EMA],"&gt;=0")/Table3[[#This Row],[Count]]</f>
        <v>0</v>
      </c>
      <c r="S115" s="1">
        <f>COUNTIFS(Table2[Sub-Sector],Table3[[#This Row],[Sub-Sector]],Table2[% Price above 50 EMA],"&gt;=0")/Table3[[#This Row],[Count]]</f>
        <v>0</v>
      </c>
      <c r="T115" s="1">
        <f>COUNTIFS(Table2[Sub-Sector],Table3[[#This Row],[Sub-Sector]],Table2[% Price above 200 EMA],"&gt;=0")/Table3[[#This Row],[Count]]</f>
        <v>0</v>
      </c>
      <c r="U115" s="1">
        <f>COUNTIFS(Table2[Sub-Sector],Table3[[#This Row],[Sub-Sector]],Table2[Rate of Change - Zone],"Positive")/Table3[[#This Row],[Count]]</f>
        <v>0</v>
      </c>
      <c r="V115" s="1">
        <f>COUNTIFS(Table2[Sub-Sector],Table3[[#This Row],[Sub-Sector]],Table2[Sharpe Ratio],"&gt;=0.10")/Table3[[#This Row],[Count]]</f>
        <v>1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688.5</v>
      </c>
      <c r="X115">
        <f>_xlfn.RANK.AVG(Table3[[#This Row],[Score]],Table3[Score],1)</f>
        <v>119.5</v>
      </c>
      <c r="Y1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414</v>
      </c>
      <c r="Z115">
        <f>_xlfn.RANK.AVG(Table3[[#This Row],[Score 2 ]],Table3[[Score 2 ]],1)</f>
        <v>119</v>
      </c>
    </row>
    <row r="116" spans="1:26" x14ac:dyDescent="0.3">
      <c r="A116" t="s">
        <v>300</v>
      </c>
      <c r="B116">
        <f>COUNTIFS(Table2[Sub-Sector],Table3[[#This Row],[Sub-Sector]])</f>
        <v>1</v>
      </c>
      <c r="C116" s="1">
        <f>COUNTIFS(Table2[Sub-Sector],Table3[[#This Row],[Sub-Sector]],Table2[Uptrend],"Uptrend")/Table3[[#This Row],[Count]]</f>
        <v>0</v>
      </c>
      <c r="D116" s="1">
        <f>COUNTIFS(Table2[Sub-Sector],Table3[[#This Row],[Sub-Sector]],Table2[1W Return vs Nifty],"&gt;=5")/Table3[[#This Row],[Count]]</f>
        <v>0</v>
      </c>
      <c r="E116" s="1">
        <f>COUNTIFS(Table2[Sub-Sector],Table3[[#This Row],[Sub-Sector]],Table2[1M Return vs Nifty],"&gt;=5")/Table3[[#This Row],[Count]]</f>
        <v>0</v>
      </c>
      <c r="F116" s="1">
        <f>COUNTIFS(Table2[Sub-Sector],Table3[[#This Row],[Sub-Sector]],Table2[6M Return vs Nifty],"&gt;=10")/Table3[[#This Row],[Count]]</f>
        <v>0</v>
      </c>
      <c r="G116" s="1">
        <f>COUNTIFS(Table2[Sub-Sector],Table3[[#This Row],[Sub-Sector]],Table2[1Y Return vs Nifty],"&gt;=10")/Table3[[#This Row],[Count]]</f>
        <v>0</v>
      </c>
      <c r="H116" s="1">
        <f>COUNTIFS(Table2[Sub-Sector],Table3[[#This Row],[Sub-Sector]],Table2[RSI Exponential â€“ 14D],"&gt;=50")/Table3[[#This Row],[Count]]</f>
        <v>1</v>
      </c>
      <c r="I116" s="1">
        <f>COUNTIFS(Table2[Sub-Sector],Table3[[#This Row],[Sub-Sector]],Table2[Relative Volume],"&gt;=1")/Table3[[#This Row],[Count]]</f>
        <v>0</v>
      </c>
      <c r="J116" s="1">
        <f>COUNTIFS(Table2[Sub-Sector],Table3[[#This Row],[Sub-Sector]],Table2[% Away From Day Low],"&gt;=0.05")/Table3[[#This Row],[Count]]</f>
        <v>0</v>
      </c>
      <c r="K116" s="1">
        <f>COUNTIFS(Table2[Sub-Sector],Table3[[#This Row],[Sub-Sector]],Table2[% Away From Day High],"&lt;=0.05")/Table3[[#This Row],[Count]]</f>
        <v>1</v>
      </c>
      <c r="L116" s="1">
        <f>COUNTIFS(Table2[Sub-Sector],Table3[[#This Row],[Sub-Sector]],Table2[% Away From Current Week Low],"&gt;=0.05")/Table3[[#This Row],[Count]]</f>
        <v>0</v>
      </c>
      <c r="M116" s="1">
        <f>COUNTIFS(Table2[Sub-Sector],Table3[[#This Row],[Sub-Sector]],Table2[% Away From Current Week High],"&lt;=0.05")/Table3[[#This Row],[Count]]</f>
        <v>1</v>
      </c>
      <c r="N116" s="1">
        <f>COUNTIFS(Table2[Sub-Sector],Table3[[#This Row],[Sub-Sector]],Table2[% Away From Current Month Low],"&gt;=0.05")/Table3[[#This Row],[Count]]</f>
        <v>1</v>
      </c>
      <c r="O116" s="1">
        <f>COUNTIFS(Table2[Sub-Sector],Table3[[#This Row],[Sub-Sector]],Table2[% Away From Current Month High],"&lt;=0.05")/Table3[[#This Row],[Count]]</f>
        <v>0</v>
      </c>
      <c r="P116" s="1">
        <f>COUNTIFS(Table2[Sub-Sector],Table3[[#This Row],[Sub-Sector]],Table2[% Away From 52W High],"&lt;=10")/Table3[[#This Row],[Count]]</f>
        <v>0</v>
      </c>
      <c r="Q116" s="1">
        <f>COUNTIFS(Table2[Sub-Sector],Table3[[#This Row],[Sub-Sector]],Table2[% Away From 52W Low],"&gt;=10")/Table3[[#This Row],[Count]]</f>
        <v>1</v>
      </c>
      <c r="R116" s="1">
        <f>COUNTIFS(Table2[Sub-Sector],Table3[[#This Row],[Sub-Sector]],Table2[% Price above 20 EMA],"&gt;=0")/Table3[[#This Row],[Count]]</f>
        <v>1</v>
      </c>
      <c r="S116" s="1">
        <f>COUNTIFS(Table2[Sub-Sector],Table3[[#This Row],[Sub-Sector]],Table2[% Price above 50 EMA],"&gt;=0")/Table3[[#This Row],[Count]]</f>
        <v>0</v>
      </c>
      <c r="T116" s="1">
        <f>COUNTIFS(Table2[Sub-Sector],Table3[[#This Row],[Sub-Sector]],Table2[% Price above 200 EMA],"&gt;=0")/Table3[[#This Row],[Count]]</f>
        <v>0</v>
      </c>
      <c r="U116" s="1">
        <f>COUNTIFS(Table2[Sub-Sector],Table3[[#This Row],[Sub-Sector]],Table2[Rate of Change - Zone],"Positive")/Table3[[#This Row],[Count]]</f>
        <v>0</v>
      </c>
      <c r="V116" s="1">
        <f>COUNTIFS(Table2[Sub-Sector],Table3[[#This Row],[Sub-Sector]],Table2[Sharpe Ratio],"&gt;=0.10")/Table3[[#This Row],[Count]]</f>
        <v>0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688.5</v>
      </c>
      <c r="X116">
        <f>_xlfn.RANK.AVG(Table3[[#This Row],[Score]],Table3[Score],1)</f>
        <v>119.5</v>
      </c>
      <c r="Y1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414</v>
      </c>
      <c r="Z116">
        <f>_xlfn.RANK.AVG(Table3[[#This Row],[Score 2 ]],Table3[[Score 2 ]],1)</f>
        <v>119</v>
      </c>
    </row>
    <row r="117" spans="1:26" x14ac:dyDescent="0.3">
      <c r="A117" t="s">
        <v>517</v>
      </c>
      <c r="B117">
        <f>COUNTIFS(Table2[Sub-Sector],Table3[[#This Row],[Sub-Sector]])</f>
        <v>1</v>
      </c>
      <c r="C117" s="1">
        <f>COUNTIFS(Table2[Sub-Sector],Table3[[#This Row],[Sub-Sector]],Table2[Uptrend],"Uptrend")/Table3[[#This Row],[Count]]</f>
        <v>0</v>
      </c>
      <c r="D117" s="1">
        <f>COUNTIFS(Table2[Sub-Sector],Table3[[#This Row],[Sub-Sector]],Table2[1W Return vs Nifty],"&gt;=5")/Table3[[#This Row],[Count]]</f>
        <v>0</v>
      </c>
      <c r="E117" s="1">
        <f>COUNTIFS(Table2[Sub-Sector],Table3[[#This Row],[Sub-Sector]],Table2[1M Return vs Nifty],"&gt;=5")/Table3[[#This Row],[Count]]</f>
        <v>0</v>
      </c>
      <c r="F117" s="1">
        <f>COUNTIFS(Table2[Sub-Sector],Table3[[#This Row],[Sub-Sector]],Table2[6M Return vs Nifty],"&gt;=10")/Table3[[#This Row],[Count]]</f>
        <v>0</v>
      </c>
      <c r="G117" s="1">
        <f>COUNTIFS(Table2[Sub-Sector],Table3[[#This Row],[Sub-Sector]],Table2[1Y Return vs Nifty],"&gt;=10")/Table3[[#This Row],[Count]]</f>
        <v>0</v>
      </c>
      <c r="H117" s="1">
        <f>COUNTIFS(Table2[Sub-Sector],Table3[[#This Row],[Sub-Sector]],Table2[RSI Exponential â€“ 14D],"&gt;=50")/Table3[[#This Row],[Count]]</f>
        <v>1</v>
      </c>
      <c r="I117" s="1">
        <f>COUNTIFS(Table2[Sub-Sector],Table3[[#This Row],[Sub-Sector]],Table2[Relative Volume],"&gt;=1")/Table3[[#This Row],[Count]]</f>
        <v>0</v>
      </c>
      <c r="J117" s="1">
        <f>COUNTIFS(Table2[Sub-Sector],Table3[[#This Row],[Sub-Sector]],Table2[% Away From Day Low],"&gt;=0.05")/Table3[[#This Row],[Count]]</f>
        <v>0</v>
      </c>
      <c r="K117" s="1">
        <f>COUNTIFS(Table2[Sub-Sector],Table3[[#This Row],[Sub-Sector]],Table2[% Away From Day High],"&lt;=0.05")/Table3[[#This Row],[Count]]</f>
        <v>1</v>
      </c>
      <c r="L117" s="1">
        <f>COUNTIFS(Table2[Sub-Sector],Table3[[#This Row],[Sub-Sector]],Table2[% Away From Current Week Low],"&gt;=0.05")/Table3[[#This Row],[Count]]</f>
        <v>0</v>
      </c>
      <c r="M117" s="1">
        <f>COUNTIFS(Table2[Sub-Sector],Table3[[#This Row],[Sub-Sector]],Table2[% Away From Current Week High],"&lt;=0.05")/Table3[[#This Row],[Count]]</f>
        <v>1</v>
      </c>
      <c r="N117" s="1">
        <f>COUNTIFS(Table2[Sub-Sector],Table3[[#This Row],[Sub-Sector]],Table2[% Away From Current Month Low],"&gt;=0.05")/Table3[[#This Row],[Count]]</f>
        <v>1</v>
      </c>
      <c r="O117" s="1">
        <f>COUNTIFS(Table2[Sub-Sector],Table3[[#This Row],[Sub-Sector]],Table2[% Away From Current Month High],"&lt;=0.05")/Table3[[#This Row],[Count]]</f>
        <v>0</v>
      </c>
      <c r="P117" s="1">
        <f>COUNTIFS(Table2[Sub-Sector],Table3[[#This Row],[Sub-Sector]],Table2[% Away From 52W High],"&lt;=10")/Table3[[#This Row],[Count]]</f>
        <v>0</v>
      </c>
      <c r="Q117" s="1">
        <f>COUNTIFS(Table2[Sub-Sector],Table3[[#This Row],[Sub-Sector]],Table2[% Away From 52W Low],"&gt;=10")/Table3[[#This Row],[Count]]</f>
        <v>1</v>
      </c>
      <c r="R117" s="1">
        <f>COUNTIFS(Table2[Sub-Sector],Table3[[#This Row],[Sub-Sector]],Table2[% Price above 20 EMA],"&gt;=0")/Table3[[#This Row],[Count]]</f>
        <v>1</v>
      </c>
      <c r="S117" s="1">
        <f>COUNTIFS(Table2[Sub-Sector],Table3[[#This Row],[Sub-Sector]],Table2[% Price above 50 EMA],"&gt;=0")/Table3[[#This Row],[Count]]</f>
        <v>0</v>
      </c>
      <c r="T117" s="1">
        <f>COUNTIFS(Table2[Sub-Sector],Table3[[#This Row],[Sub-Sector]],Table2[% Price above 200 EMA],"&gt;=0")/Table3[[#This Row],[Count]]</f>
        <v>1</v>
      </c>
      <c r="U117" s="1">
        <f>COUNTIFS(Table2[Sub-Sector],Table3[[#This Row],[Sub-Sector]],Table2[Rate of Change - Zone],"Positive")/Table3[[#This Row],[Count]]</f>
        <v>0</v>
      </c>
      <c r="V117" s="1">
        <f>COUNTIFS(Table2[Sub-Sector],Table3[[#This Row],[Sub-Sector]],Table2[Sharpe Ratio],"&gt;=0.10")/Table3[[#This Row],[Count]]</f>
        <v>0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688.5</v>
      </c>
      <c r="X117">
        <f>_xlfn.RANK.AVG(Table3[[#This Row],[Score]],Table3[Score],1)</f>
        <v>119.5</v>
      </c>
      <c r="Y1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414</v>
      </c>
      <c r="Z117">
        <f>_xlfn.RANK.AVG(Table3[[#This Row],[Score 2 ]],Table3[[Score 2 ]],1)</f>
        <v>119</v>
      </c>
    </row>
    <row r="118" spans="1:26" x14ac:dyDescent="0.3">
      <c r="A118" t="s">
        <v>1218</v>
      </c>
      <c r="B118">
        <f>COUNTIFS(Table2[Sub-Sector],Table3[[#This Row],[Sub-Sector]])</f>
        <v>2</v>
      </c>
      <c r="C118" s="1">
        <f>COUNTIFS(Table2[Sub-Sector],Table3[[#This Row],[Sub-Sector]],Table2[Uptrend],"Uptrend")/Table3[[#This Row],[Count]]</f>
        <v>0</v>
      </c>
      <c r="D118" s="1">
        <f>COUNTIFS(Table2[Sub-Sector],Table3[[#This Row],[Sub-Sector]],Table2[1W Return vs Nifty],"&gt;=5")/Table3[[#This Row],[Count]]</f>
        <v>0</v>
      </c>
      <c r="E118" s="1">
        <f>COUNTIFS(Table2[Sub-Sector],Table3[[#This Row],[Sub-Sector]],Table2[1M Return vs Nifty],"&gt;=5")/Table3[[#This Row],[Count]]</f>
        <v>0</v>
      </c>
      <c r="F118" s="1">
        <f>COUNTIFS(Table2[Sub-Sector],Table3[[#This Row],[Sub-Sector]],Table2[6M Return vs Nifty],"&gt;=10")/Table3[[#This Row],[Count]]</f>
        <v>0</v>
      </c>
      <c r="G118" s="1">
        <f>COUNTIFS(Table2[Sub-Sector],Table3[[#This Row],[Sub-Sector]],Table2[1Y Return vs Nifty],"&gt;=10")/Table3[[#This Row],[Count]]</f>
        <v>0</v>
      </c>
      <c r="H118" s="1">
        <f>COUNTIFS(Table2[Sub-Sector],Table3[[#This Row],[Sub-Sector]],Table2[RSI Exponential â€“ 14D],"&gt;=50")/Table3[[#This Row],[Count]]</f>
        <v>0</v>
      </c>
      <c r="I118" s="1">
        <f>COUNTIFS(Table2[Sub-Sector],Table3[[#This Row],[Sub-Sector]],Table2[Relative Volume],"&gt;=1")/Table3[[#This Row],[Count]]</f>
        <v>0</v>
      </c>
      <c r="J118" s="1">
        <f>COUNTIFS(Table2[Sub-Sector],Table3[[#This Row],[Sub-Sector]],Table2[% Away From Day Low],"&gt;=0.05")/Table3[[#This Row],[Count]]</f>
        <v>0</v>
      </c>
      <c r="K118" s="1">
        <f>COUNTIFS(Table2[Sub-Sector],Table3[[#This Row],[Sub-Sector]],Table2[% Away From Day High],"&lt;=0.05")/Table3[[#This Row],[Count]]</f>
        <v>1</v>
      </c>
      <c r="L118" s="1">
        <f>COUNTIFS(Table2[Sub-Sector],Table3[[#This Row],[Sub-Sector]],Table2[% Away From Current Week Low],"&gt;=0.05")/Table3[[#This Row],[Count]]</f>
        <v>0</v>
      </c>
      <c r="M118" s="1">
        <f>COUNTIFS(Table2[Sub-Sector],Table3[[#This Row],[Sub-Sector]],Table2[% Away From Current Week High],"&lt;=0.05")/Table3[[#This Row],[Count]]</f>
        <v>1</v>
      </c>
      <c r="N118" s="1">
        <f>COUNTIFS(Table2[Sub-Sector],Table3[[#This Row],[Sub-Sector]],Table2[% Away From Current Month Low],"&gt;=0.05")/Table3[[#This Row],[Count]]</f>
        <v>1</v>
      </c>
      <c r="O118" s="1">
        <f>COUNTIFS(Table2[Sub-Sector],Table3[[#This Row],[Sub-Sector]],Table2[% Away From Current Month High],"&lt;=0.05")/Table3[[#This Row],[Count]]</f>
        <v>0</v>
      </c>
      <c r="P118" s="1">
        <f>COUNTIFS(Table2[Sub-Sector],Table3[[#This Row],[Sub-Sector]],Table2[% Away From 52W High],"&lt;=10")/Table3[[#This Row],[Count]]</f>
        <v>0</v>
      </c>
      <c r="Q118" s="1">
        <f>COUNTIFS(Table2[Sub-Sector],Table3[[#This Row],[Sub-Sector]],Table2[% Away From 52W Low],"&gt;=10")/Table3[[#This Row],[Count]]</f>
        <v>1</v>
      </c>
      <c r="R118" s="1">
        <f>COUNTIFS(Table2[Sub-Sector],Table3[[#This Row],[Sub-Sector]],Table2[% Price above 20 EMA],"&gt;=0")/Table3[[#This Row],[Count]]</f>
        <v>0</v>
      </c>
      <c r="S118" s="1">
        <f>COUNTIFS(Table2[Sub-Sector],Table3[[#This Row],[Sub-Sector]],Table2[% Price above 50 EMA],"&gt;=0")/Table3[[#This Row],[Count]]</f>
        <v>0</v>
      </c>
      <c r="T118" s="1">
        <f>COUNTIFS(Table2[Sub-Sector],Table3[[#This Row],[Sub-Sector]],Table2[% Price above 200 EMA],"&gt;=0")/Table3[[#This Row],[Count]]</f>
        <v>0</v>
      </c>
      <c r="U118" s="1">
        <f>COUNTIFS(Table2[Sub-Sector],Table3[[#This Row],[Sub-Sector]],Table2[Rate of Change - Zone],"Positive")/Table3[[#This Row],[Count]]</f>
        <v>0</v>
      </c>
      <c r="V118" s="1">
        <f>COUNTIFS(Table2[Sub-Sector],Table3[[#This Row],[Sub-Sector]],Table2[Sharpe Ratio],"&gt;=0.10")/Table3[[#This Row],[Count]]</f>
        <v>0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688.5</v>
      </c>
      <c r="X118">
        <f>_xlfn.RANK.AVG(Table3[[#This Row],[Score]],Table3[Score],1)</f>
        <v>119.5</v>
      </c>
      <c r="Y1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414</v>
      </c>
      <c r="Z118">
        <f>_xlfn.RANK.AVG(Table3[[#This Row],[Score 2 ]],Table3[[Score 2 ]],1)</f>
        <v>119</v>
      </c>
    </row>
    <row r="119" spans="1:26" x14ac:dyDescent="0.3">
      <c r="A119" t="s">
        <v>358</v>
      </c>
      <c r="B119">
        <f>COUNTIFS(Table2[Sub-Sector],Table3[[#This Row],[Sub-Sector]])</f>
        <v>1</v>
      </c>
      <c r="C119" s="1">
        <f>COUNTIFS(Table2[Sub-Sector],Table3[[#This Row],[Sub-Sector]],Table2[Uptrend],"Uptrend")/Table3[[#This Row],[Count]]</f>
        <v>0</v>
      </c>
      <c r="D119" s="1">
        <f>COUNTIFS(Table2[Sub-Sector],Table3[[#This Row],[Sub-Sector]],Table2[1W Return vs Nifty],"&gt;=5")/Table3[[#This Row],[Count]]</f>
        <v>0</v>
      </c>
      <c r="E119" s="1">
        <f>COUNTIFS(Table2[Sub-Sector],Table3[[#This Row],[Sub-Sector]],Table2[1M Return vs Nifty],"&gt;=5")/Table3[[#This Row],[Count]]</f>
        <v>0</v>
      </c>
      <c r="F119" s="1">
        <f>COUNTIFS(Table2[Sub-Sector],Table3[[#This Row],[Sub-Sector]],Table2[6M Return vs Nifty],"&gt;=10")/Table3[[#This Row],[Count]]</f>
        <v>0</v>
      </c>
      <c r="G119" s="1">
        <f>COUNTIFS(Table2[Sub-Sector],Table3[[#This Row],[Sub-Sector]],Table2[1Y Return vs Nifty],"&gt;=10")/Table3[[#This Row],[Count]]</f>
        <v>0</v>
      </c>
      <c r="H119" s="1">
        <f>COUNTIFS(Table2[Sub-Sector],Table3[[#This Row],[Sub-Sector]],Table2[RSI Exponential â€“ 14D],"&gt;=50")/Table3[[#This Row],[Count]]</f>
        <v>0</v>
      </c>
      <c r="I119" s="1">
        <f>COUNTIFS(Table2[Sub-Sector],Table3[[#This Row],[Sub-Sector]],Table2[Relative Volume],"&gt;=1")/Table3[[#This Row],[Count]]</f>
        <v>0</v>
      </c>
      <c r="J119" s="1">
        <f>COUNTIFS(Table2[Sub-Sector],Table3[[#This Row],[Sub-Sector]],Table2[% Away From Day Low],"&gt;=0.05")/Table3[[#This Row],[Count]]</f>
        <v>0</v>
      </c>
      <c r="K119" s="1">
        <f>COUNTIFS(Table2[Sub-Sector],Table3[[#This Row],[Sub-Sector]],Table2[% Away From Day High],"&lt;=0.05")/Table3[[#This Row],[Count]]</f>
        <v>1</v>
      </c>
      <c r="L119" s="1">
        <f>COUNTIFS(Table2[Sub-Sector],Table3[[#This Row],[Sub-Sector]],Table2[% Away From Current Week Low],"&gt;=0.05")/Table3[[#This Row],[Count]]</f>
        <v>0</v>
      </c>
      <c r="M119" s="1">
        <f>COUNTIFS(Table2[Sub-Sector],Table3[[#This Row],[Sub-Sector]],Table2[% Away From Current Week High],"&lt;=0.05")/Table3[[#This Row],[Count]]</f>
        <v>1</v>
      </c>
      <c r="N119" s="1">
        <f>COUNTIFS(Table2[Sub-Sector],Table3[[#This Row],[Sub-Sector]],Table2[% Away From Current Month Low],"&gt;=0.05")/Table3[[#This Row],[Count]]</f>
        <v>0</v>
      </c>
      <c r="O119" s="1">
        <f>COUNTIFS(Table2[Sub-Sector],Table3[[#This Row],[Sub-Sector]],Table2[% Away From Current Month High],"&lt;=0.05")/Table3[[#This Row],[Count]]</f>
        <v>0</v>
      </c>
      <c r="P119" s="1">
        <f>COUNTIFS(Table2[Sub-Sector],Table3[[#This Row],[Sub-Sector]],Table2[% Away From 52W High],"&lt;=10")/Table3[[#This Row],[Count]]</f>
        <v>0</v>
      </c>
      <c r="Q119" s="1">
        <f>COUNTIFS(Table2[Sub-Sector],Table3[[#This Row],[Sub-Sector]],Table2[% Away From 52W Low],"&gt;=10")/Table3[[#This Row],[Count]]</f>
        <v>0</v>
      </c>
      <c r="R119" s="1">
        <f>COUNTIFS(Table2[Sub-Sector],Table3[[#This Row],[Sub-Sector]],Table2[% Price above 20 EMA],"&gt;=0")/Table3[[#This Row],[Count]]</f>
        <v>0</v>
      </c>
      <c r="S119" s="1">
        <f>COUNTIFS(Table2[Sub-Sector],Table3[[#This Row],[Sub-Sector]],Table2[% Price above 50 EMA],"&gt;=0")/Table3[[#This Row],[Count]]</f>
        <v>0</v>
      </c>
      <c r="T119" s="1">
        <f>COUNTIFS(Table2[Sub-Sector],Table3[[#This Row],[Sub-Sector]],Table2[% Price above 200 EMA],"&gt;=0")/Table3[[#This Row],[Count]]</f>
        <v>0</v>
      </c>
      <c r="U119" s="1">
        <f>COUNTIFS(Table2[Sub-Sector],Table3[[#This Row],[Sub-Sector]],Table2[Rate of Change - Zone],"Positive")/Table3[[#This Row],[Count]]</f>
        <v>0</v>
      </c>
      <c r="V119" s="1">
        <f>COUNTIFS(Table2[Sub-Sector],Table3[[#This Row],[Sub-Sector]],Table2[Sharpe Ratio],"&gt;=0.10")/Table3[[#This Row],[Count]]</f>
        <v>0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688.5</v>
      </c>
      <c r="X119">
        <f>_xlfn.RANK.AVG(Table3[[#This Row],[Score]],Table3[Score],1)</f>
        <v>119.5</v>
      </c>
      <c r="Y1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414</v>
      </c>
      <c r="Z119">
        <f>_xlfn.RANK.AVG(Table3[[#This Row],[Score 2 ]],Table3[[Score 2 ]],1)</f>
        <v>119</v>
      </c>
    </row>
    <row r="120" spans="1:26" x14ac:dyDescent="0.3">
      <c r="A120" t="s">
        <v>1173</v>
      </c>
      <c r="B120">
        <f>COUNTIFS(Table2[Sub-Sector],Table3[[#This Row],[Sub-Sector]])</f>
        <v>1</v>
      </c>
      <c r="C120" s="1">
        <f>COUNTIFS(Table2[Sub-Sector],Table3[[#This Row],[Sub-Sector]],Table2[Uptrend],"Uptrend")/Table3[[#This Row],[Count]]</f>
        <v>0</v>
      </c>
      <c r="D120" s="1">
        <f>COUNTIFS(Table2[Sub-Sector],Table3[[#This Row],[Sub-Sector]],Table2[1W Return vs Nifty],"&gt;=5")/Table3[[#This Row],[Count]]</f>
        <v>0</v>
      </c>
      <c r="E120" s="1">
        <f>COUNTIFS(Table2[Sub-Sector],Table3[[#This Row],[Sub-Sector]],Table2[1M Return vs Nifty],"&gt;=5")/Table3[[#This Row],[Count]]</f>
        <v>0</v>
      </c>
      <c r="F120" s="1">
        <f>COUNTIFS(Table2[Sub-Sector],Table3[[#This Row],[Sub-Sector]],Table2[6M Return vs Nifty],"&gt;=10")/Table3[[#This Row],[Count]]</f>
        <v>0</v>
      </c>
      <c r="G120" s="1">
        <f>COUNTIFS(Table2[Sub-Sector],Table3[[#This Row],[Sub-Sector]],Table2[1Y Return vs Nifty],"&gt;=10")/Table3[[#This Row],[Count]]</f>
        <v>0</v>
      </c>
      <c r="H120" s="1">
        <f>COUNTIFS(Table2[Sub-Sector],Table3[[#This Row],[Sub-Sector]],Table2[RSI Exponential â€“ 14D],"&gt;=50")/Table3[[#This Row],[Count]]</f>
        <v>1</v>
      </c>
      <c r="I120" s="1">
        <f>COUNTIFS(Table2[Sub-Sector],Table3[[#This Row],[Sub-Sector]],Table2[Relative Volume],"&gt;=1")/Table3[[#This Row],[Count]]</f>
        <v>0</v>
      </c>
      <c r="J120" s="1">
        <f>COUNTIFS(Table2[Sub-Sector],Table3[[#This Row],[Sub-Sector]],Table2[% Away From Day Low],"&gt;=0.05")/Table3[[#This Row],[Count]]</f>
        <v>0</v>
      </c>
      <c r="K120" s="1">
        <f>COUNTIFS(Table2[Sub-Sector],Table3[[#This Row],[Sub-Sector]],Table2[% Away From Day High],"&lt;=0.05")/Table3[[#This Row],[Count]]</f>
        <v>1</v>
      </c>
      <c r="L120" s="1">
        <f>COUNTIFS(Table2[Sub-Sector],Table3[[#This Row],[Sub-Sector]],Table2[% Away From Current Week Low],"&gt;=0.05")/Table3[[#This Row],[Count]]</f>
        <v>0</v>
      </c>
      <c r="M120" s="1">
        <f>COUNTIFS(Table2[Sub-Sector],Table3[[#This Row],[Sub-Sector]],Table2[% Away From Current Week High],"&lt;=0.05")/Table3[[#This Row],[Count]]</f>
        <v>1</v>
      </c>
      <c r="N120" s="1">
        <f>COUNTIFS(Table2[Sub-Sector],Table3[[#This Row],[Sub-Sector]],Table2[% Away From Current Month Low],"&gt;=0.05")/Table3[[#This Row],[Count]]</f>
        <v>0</v>
      </c>
      <c r="O120" s="1">
        <f>COUNTIFS(Table2[Sub-Sector],Table3[[#This Row],[Sub-Sector]],Table2[% Away From Current Month High],"&lt;=0.05")/Table3[[#This Row],[Count]]</f>
        <v>0</v>
      </c>
      <c r="P120" s="1">
        <f>COUNTIFS(Table2[Sub-Sector],Table3[[#This Row],[Sub-Sector]],Table2[% Away From 52W High],"&lt;=10")/Table3[[#This Row],[Count]]</f>
        <v>0</v>
      </c>
      <c r="Q120" s="1">
        <f>COUNTIFS(Table2[Sub-Sector],Table3[[#This Row],[Sub-Sector]],Table2[% Away From 52W Low],"&gt;=10")/Table3[[#This Row],[Count]]</f>
        <v>1</v>
      </c>
      <c r="R120" s="1">
        <f>COUNTIFS(Table2[Sub-Sector],Table3[[#This Row],[Sub-Sector]],Table2[% Price above 20 EMA],"&gt;=0")/Table3[[#This Row],[Count]]</f>
        <v>0</v>
      </c>
      <c r="S120" s="1">
        <f>COUNTIFS(Table2[Sub-Sector],Table3[[#This Row],[Sub-Sector]],Table2[% Price above 50 EMA],"&gt;=0")/Table3[[#This Row],[Count]]</f>
        <v>0</v>
      </c>
      <c r="T120" s="1">
        <f>COUNTIFS(Table2[Sub-Sector],Table3[[#This Row],[Sub-Sector]],Table2[% Price above 200 EMA],"&gt;=0")/Table3[[#This Row],[Count]]</f>
        <v>1</v>
      </c>
      <c r="U120" s="1">
        <f>COUNTIFS(Table2[Sub-Sector],Table3[[#This Row],[Sub-Sector]],Table2[Rate of Change - Zone],"Positive")/Table3[[#This Row],[Count]]</f>
        <v>0</v>
      </c>
      <c r="V120" s="1">
        <f>COUNTIFS(Table2[Sub-Sector],Table3[[#This Row],[Sub-Sector]],Table2[Sharpe Ratio],"&gt;=0.10")/Table3[[#This Row],[Count]]</f>
        <v>0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688.5</v>
      </c>
      <c r="X120">
        <f>_xlfn.RANK.AVG(Table3[[#This Row],[Score]],Table3[Score],1)</f>
        <v>119.5</v>
      </c>
      <c r="Y1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414</v>
      </c>
      <c r="Z120">
        <f>_xlfn.RANK.AVG(Table3[[#This Row],[Score 2 ]],Table3[[Score 2 ]],1)</f>
        <v>119</v>
      </c>
    </row>
    <row r="121" spans="1:26" x14ac:dyDescent="0.3">
      <c r="A121" t="s">
        <v>999</v>
      </c>
      <c r="B121">
        <f>COUNTIFS(Table2[Sub-Sector],Table3[[#This Row],[Sub-Sector]])</f>
        <v>1</v>
      </c>
      <c r="C121" s="1">
        <f>COUNTIFS(Table2[Sub-Sector],Table3[[#This Row],[Sub-Sector]],Table2[Uptrend],"Uptrend")/Table3[[#This Row],[Count]]</f>
        <v>0</v>
      </c>
      <c r="D121" s="1">
        <f>COUNTIFS(Table2[Sub-Sector],Table3[[#This Row],[Sub-Sector]],Table2[1W Return vs Nifty],"&gt;=5")/Table3[[#This Row],[Count]]</f>
        <v>0</v>
      </c>
      <c r="E121" s="1">
        <f>COUNTIFS(Table2[Sub-Sector],Table3[[#This Row],[Sub-Sector]],Table2[1M Return vs Nifty],"&gt;=5")/Table3[[#This Row],[Count]]</f>
        <v>0</v>
      </c>
      <c r="F121" s="1">
        <f>COUNTIFS(Table2[Sub-Sector],Table3[[#This Row],[Sub-Sector]],Table2[6M Return vs Nifty],"&gt;=10")/Table3[[#This Row],[Count]]</f>
        <v>0</v>
      </c>
      <c r="G121" s="1">
        <f>COUNTIFS(Table2[Sub-Sector],Table3[[#This Row],[Sub-Sector]],Table2[1Y Return vs Nifty],"&gt;=10")/Table3[[#This Row],[Count]]</f>
        <v>0</v>
      </c>
      <c r="H121" s="1">
        <f>COUNTIFS(Table2[Sub-Sector],Table3[[#This Row],[Sub-Sector]],Table2[RSI Exponential â€“ 14D],"&gt;=50")/Table3[[#This Row],[Count]]</f>
        <v>0</v>
      </c>
      <c r="I121" s="1">
        <f>COUNTIFS(Table2[Sub-Sector],Table3[[#This Row],[Sub-Sector]],Table2[Relative Volume],"&gt;=1")/Table3[[#This Row],[Count]]</f>
        <v>0</v>
      </c>
      <c r="J121" s="1">
        <f>COUNTIFS(Table2[Sub-Sector],Table3[[#This Row],[Sub-Sector]],Table2[% Away From Day Low],"&gt;=0.05")/Table3[[#This Row],[Count]]</f>
        <v>0</v>
      </c>
      <c r="K121" s="1">
        <f>COUNTIFS(Table2[Sub-Sector],Table3[[#This Row],[Sub-Sector]],Table2[% Away From Day High],"&lt;=0.05")/Table3[[#This Row],[Count]]</f>
        <v>1</v>
      </c>
      <c r="L121" s="1">
        <f>COUNTIFS(Table2[Sub-Sector],Table3[[#This Row],[Sub-Sector]],Table2[% Away From Current Week Low],"&gt;=0.05")/Table3[[#This Row],[Count]]</f>
        <v>0</v>
      </c>
      <c r="M121" s="1">
        <f>COUNTIFS(Table2[Sub-Sector],Table3[[#This Row],[Sub-Sector]],Table2[% Away From Current Week High],"&lt;=0.05")/Table3[[#This Row],[Count]]</f>
        <v>1</v>
      </c>
      <c r="N121" s="1">
        <f>COUNTIFS(Table2[Sub-Sector],Table3[[#This Row],[Sub-Sector]],Table2[% Away From Current Month Low],"&gt;=0.05")/Table3[[#This Row],[Count]]</f>
        <v>0</v>
      </c>
      <c r="O121" s="1">
        <f>COUNTIFS(Table2[Sub-Sector],Table3[[#This Row],[Sub-Sector]],Table2[% Away From Current Month High],"&lt;=0.05")/Table3[[#This Row],[Count]]</f>
        <v>0</v>
      </c>
      <c r="P121" s="1">
        <f>COUNTIFS(Table2[Sub-Sector],Table3[[#This Row],[Sub-Sector]],Table2[% Away From 52W High],"&lt;=10")/Table3[[#This Row],[Count]]</f>
        <v>0</v>
      </c>
      <c r="Q121" s="1">
        <f>COUNTIFS(Table2[Sub-Sector],Table3[[#This Row],[Sub-Sector]],Table2[% Away From 52W Low],"&gt;=10")/Table3[[#This Row],[Count]]</f>
        <v>1</v>
      </c>
      <c r="R121" s="1">
        <f>COUNTIFS(Table2[Sub-Sector],Table3[[#This Row],[Sub-Sector]],Table2[% Price above 20 EMA],"&gt;=0")/Table3[[#This Row],[Count]]</f>
        <v>0</v>
      </c>
      <c r="S121" s="1">
        <f>COUNTIFS(Table2[Sub-Sector],Table3[[#This Row],[Sub-Sector]],Table2[% Price above 50 EMA],"&gt;=0")/Table3[[#This Row],[Count]]</f>
        <v>0</v>
      </c>
      <c r="T121" s="1">
        <f>COUNTIFS(Table2[Sub-Sector],Table3[[#This Row],[Sub-Sector]],Table2[% Price above 200 EMA],"&gt;=0")/Table3[[#This Row],[Count]]</f>
        <v>0</v>
      </c>
      <c r="U121" s="1">
        <f>COUNTIFS(Table2[Sub-Sector],Table3[[#This Row],[Sub-Sector]],Table2[Rate of Change - Zone],"Positive")/Table3[[#This Row],[Count]]</f>
        <v>0</v>
      </c>
      <c r="V121" s="1">
        <f>COUNTIFS(Table2[Sub-Sector],Table3[[#This Row],[Sub-Sector]],Table2[Sharpe Ratio],"&gt;=0.10")/Table3[[#This Row],[Count]]</f>
        <v>0</v>
      </c>
      <c r="W1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688.5</v>
      </c>
      <c r="X121">
        <f>_xlfn.RANK.AVG(Table3[[#This Row],[Score]],Table3[Score],1)</f>
        <v>119.5</v>
      </c>
      <c r="Y1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414</v>
      </c>
      <c r="Z121">
        <f>_xlfn.RANK.AVG(Table3[[#This Row],[Score 2 ]],Table3[[Score 2 ]],1)</f>
        <v>119</v>
      </c>
    </row>
    <row r="122" spans="1:26" x14ac:dyDescent="0.3">
      <c r="A122" t="s">
        <v>1507</v>
      </c>
      <c r="B122">
        <f>COUNTIFS(Table2[Sub-Sector],Table3[[#This Row],[Sub-Sector]])</f>
        <v>1</v>
      </c>
      <c r="C122" s="1">
        <f>COUNTIFS(Table2[Sub-Sector],Table3[[#This Row],[Sub-Sector]],Table2[Uptrend],"Uptrend")/Table3[[#This Row],[Count]]</f>
        <v>0</v>
      </c>
      <c r="D122" s="1">
        <f>COUNTIFS(Table2[Sub-Sector],Table3[[#This Row],[Sub-Sector]],Table2[1W Return vs Nifty],"&gt;=5")/Table3[[#This Row],[Count]]</f>
        <v>0</v>
      </c>
      <c r="E122" s="1">
        <f>COUNTIFS(Table2[Sub-Sector],Table3[[#This Row],[Sub-Sector]],Table2[1M Return vs Nifty],"&gt;=5")/Table3[[#This Row],[Count]]</f>
        <v>0</v>
      </c>
      <c r="F122" s="1">
        <f>COUNTIFS(Table2[Sub-Sector],Table3[[#This Row],[Sub-Sector]],Table2[6M Return vs Nifty],"&gt;=10")/Table3[[#This Row],[Count]]</f>
        <v>0</v>
      </c>
      <c r="G122" s="1">
        <f>COUNTIFS(Table2[Sub-Sector],Table3[[#This Row],[Sub-Sector]],Table2[1Y Return vs Nifty],"&gt;=10")/Table3[[#This Row],[Count]]</f>
        <v>0</v>
      </c>
      <c r="H122" s="1">
        <f>COUNTIFS(Table2[Sub-Sector],Table3[[#This Row],[Sub-Sector]],Table2[RSI Exponential â€“ 14D],"&gt;=50")/Table3[[#This Row],[Count]]</f>
        <v>0</v>
      </c>
      <c r="I122" s="1">
        <f>COUNTIFS(Table2[Sub-Sector],Table3[[#This Row],[Sub-Sector]],Table2[Relative Volume],"&gt;=1")/Table3[[#This Row],[Count]]</f>
        <v>0</v>
      </c>
      <c r="J122" s="1">
        <f>COUNTIFS(Table2[Sub-Sector],Table3[[#This Row],[Sub-Sector]],Table2[% Away From Day Low],"&gt;=0.05")/Table3[[#This Row],[Count]]</f>
        <v>0</v>
      </c>
      <c r="K122" s="1">
        <f>COUNTIFS(Table2[Sub-Sector],Table3[[#This Row],[Sub-Sector]],Table2[% Away From Day High],"&lt;=0.05")/Table3[[#This Row],[Count]]</f>
        <v>1</v>
      </c>
      <c r="L122" s="1">
        <f>COUNTIFS(Table2[Sub-Sector],Table3[[#This Row],[Sub-Sector]],Table2[% Away From Current Week Low],"&gt;=0.05")/Table3[[#This Row],[Count]]</f>
        <v>0</v>
      </c>
      <c r="M122" s="1">
        <f>COUNTIFS(Table2[Sub-Sector],Table3[[#This Row],[Sub-Sector]],Table2[% Away From Current Week High],"&lt;=0.05")/Table3[[#This Row],[Count]]</f>
        <v>1</v>
      </c>
      <c r="N122" s="1">
        <f>COUNTIFS(Table2[Sub-Sector],Table3[[#This Row],[Sub-Sector]],Table2[% Away From Current Month Low],"&gt;=0.05")/Table3[[#This Row],[Count]]</f>
        <v>0</v>
      </c>
      <c r="O122" s="1">
        <f>COUNTIFS(Table2[Sub-Sector],Table3[[#This Row],[Sub-Sector]],Table2[% Away From Current Month High],"&lt;=0.05")/Table3[[#This Row],[Count]]</f>
        <v>0</v>
      </c>
      <c r="P122" s="1">
        <f>COUNTIFS(Table2[Sub-Sector],Table3[[#This Row],[Sub-Sector]],Table2[% Away From 52W High],"&lt;=10")/Table3[[#This Row],[Count]]</f>
        <v>0</v>
      </c>
      <c r="Q122" s="1">
        <f>COUNTIFS(Table2[Sub-Sector],Table3[[#This Row],[Sub-Sector]],Table2[% Away From 52W Low],"&gt;=10")/Table3[[#This Row],[Count]]</f>
        <v>0</v>
      </c>
      <c r="R122" s="1">
        <f>COUNTIFS(Table2[Sub-Sector],Table3[[#This Row],[Sub-Sector]],Table2[% Price above 20 EMA],"&gt;=0")/Table3[[#This Row],[Count]]</f>
        <v>0</v>
      </c>
      <c r="S122" s="1">
        <f>COUNTIFS(Table2[Sub-Sector],Table3[[#This Row],[Sub-Sector]],Table2[% Price above 50 EMA],"&gt;=0")/Table3[[#This Row],[Count]]</f>
        <v>0</v>
      </c>
      <c r="T122" s="1">
        <f>COUNTIFS(Table2[Sub-Sector],Table3[[#This Row],[Sub-Sector]],Table2[% Price above 200 EMA],"&gt;=0")/Table3[[#This Row],[Count]]</f>
        <v>0</v>
      </c>
      <c r="U122" s="1">
        <f>COUNTIFS(Table2[Sub-Sector],Table3[[#This Row],[Sub-Sector]],Table2[Rate of Change - Zone],"Positive")/Table3[[#This Row],[Count]]</f>
        <v>0</v>
      </c>
      <c r="V122" s="1">
        <f>COUNTIFS(Table2[Sub-Sector],Table3[[#This Row],[Sub-Sector]],Table2[Sharpe Ratio],"&gt;=0.10")/Table3[[#This Row],[Count]]</f>
        <v>0</v>
      </c>
      <c r="W1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688.5</v>
      </c>
      <c r="X122">
        <f>_xlfn.RANK.AVG(Table3[[#This Row],[Score]],Table3[Score],1)</f>
        <v>119.5</v>
      </c>
      <c r="Y1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414</v>
      </c>
      <c r="Z122">
        <f>_xlfn.RANK.AVG(Table3[[#This Row],[Score 2 ]],Table3[[Score 2 ]],1)</f>
        <v>119</v>
      </c>
    </row>
    <row r="123" spans="1:26" x14ac:dyDescent="0.3">
      <c r="A123" t="s">
        <v>947</v>
      </c>
      <c r="B123">
        <f>COUNTIFS(Table2[Sub-Sector],Table3[[#This Row],[Sub-Sector]])</f>
        <v>1</v>
      </c>
      <c r="C123" s="1">
        <f>COUNTIFS(Table2[Sub-Sector],Table3[[#This Row],[Sub-Sector]],Table2[Uptrend],"Uptrend")/Table3[[#This Row],[Count]]</f>
        <v>0</v>
      </c>
      <c r="D123" s="1">
        <f>COUNTIFS(Table2[Sub-Sector],Table3[[#This Row],[Sub-Sector]],Table2[1W Return vs Nifty],"&gt;=5")/Table3[[#This Row],[Count]]</f>
        <v>0</v>
      </c>
      <c r="E123" s="1">
        <f>COUNTIFS(Table2[Sub-Sector],Table3[[#This Row],[Sub-Sector]],Table2[1M Return vs Nifty],"&gt;=5")/Table3[[#This Row],[Count]]</f>
        <v>0</v>
      </c>
      <c r="F123" s="1">
        <f>COUNTIFS(Table2[Sub-Sector],Table3[[#This Row],[Sub-Sector]],Table2[6M Return vs Nifty],"&gt;=10")/Table3[[#This Row],[Count]]</f>
        <v>0</v>
      </c>
      <c r="G123" s="1">
        <f>COUNTIFS(Table2[Sub-Sector],Table3[[#This Row],[Sub-Sector]],Table2[1Y Return vs Nifty],"&gt;=10")/Table3[[#This Row],[Count]]</f>
        <v>0</v>
      </c>
      <c r="H123" s="1">
        <f>COUNTIFS(Table2[Sub-Sector],Table3[[#This Row],[Sub-Sector]],Table2[RSI Exponential â€“ 14D],"&gt;=50")/Table3[[#This Row],[Count]]</f>
        <v>1</v>
      </c>
      <c r="I123" s="1">
        <f>COUNTIFS(Table2[Sub-Sector],Table3[[#This Row],[Sub-Sector]],Table2[Relative Volume],"&gt;=1")/Table3[[#This Row],[Count]]</f>
        <v>0</v>
      </c>
      <c r="J123" s="1">
        <f>COUNTIFS(Table2[Sub-Sector],Table3[[#This Row],[Sub-Sector]],Table2[% Away From Day Low],"&gt;=0.05")/Table3[[#This Row],[Count]]</f>
        <v>0</v>
      </c>
      <c r="K123" s="1">
        <f>COUNTIFS(Table2[Sub-Sector],Table3[[#This Row],[Sub-Sector]],Table2[% Away From Day High],"&lt;=0.05")/Table3[[#This Row],[Count]]</f>
        <v>1</v>
      </c>
      <c r="L123" s="1">
        <f>COUNTIFS(Table2[Sub-Sector],Table3[[#This Row],[Sub-Sector]],Table2[% Away From Current Week Low],"&gt;=0.05")/Table3[[#This Row],[Count]]</f>
        <v>0</v>
      </c>
      <c r="M123" s="1">
        <f>COUNTIFS(Table2[Sub-Sector],Table3[[#This Row],[Sub-Sector]],Table2[% Away From Current Week High],"&lt;=0.05")/Table3[[#This Row],[Count]]</f>
        <v>1</v>
      </c>
      <c r="N123" s="1">
        <f>COUNTIFS(Table2[Sub-Sector],Table3[[#This Row],[Sub-Sector]],Table2[% Away From Current Month Low],"&gt;=0.05")/Table3[[#This Row],[Count]]</f>
        <v>1</v>
      </c>
      <c r="O123" s="1">
        <f>COUNTIFS(Table2[Sub-Sector],Table3[[#This Row],[Sub-Sector]],Table2[% Away From Current Month High],"&lt;=0.05")/Table3[[#This Row],[Count]]</f>
        <v>0</v>
      </c>
      <c r="P123" s="1">
        <f>COUNTIFS(Table2[Sub-Sector],Table3[[#This Row],[Sub-Sector]],Table2[% Away From 52W High],"&lt;=10")/Table3[[#This Row],[Count]]</f>
        <v>0</v>
      </c>
      <c r="Q123" s="1">
        <f>COUNTIFS(Table2[Sub-Sector],Table3[[#This Row],[Sub-Sector]],Table2[% Away From 52W Low],"&gt;=10")/Table3[[#This Row],[Count]]</f>
        <v>1</v>
      </c>
      <c r="R123" s="1">
        <f>COUNTIFS(Table2[Sub-Sector],Table3[[#This Row],[Sub-Sector]],Table2[% Price above 20 EMA],"&gt;=0")/Table3[[#This Row],[Count]]</f>
        <v>1</v>
      </c>
      <c r="S123" s="1">
        <f>COUNTIFS(Table2[Sub-Sector],Table3[[#This Row],[Sub-Sector]],Table2[% Price above 50 EMA],"&gt;=0")/Table3[[#This Row],[Count]]</f>
        <v>1</v>
      </c>
      <c r="T123" s="1">
        <f>COUNTIFS(Table2[Sub-Sector],Table3[[#This Row],[Sub-Sector]],Table2[% Price above 200 EMA],"&gt;=0")/Table3[[#This Row],[Count]]</f>
        <v>0</v>
      </c>
      <c r="U123" s="1">
        <f>COUNTIFS(Table2[Sub-Sector],Table3[[#This Row],[Sub-Sector]],Table2[Rate of Change - Zone],"Positive")/Table3[[#This Row],[Count]]</f>
        <v>0</v>
      </c>
      <c r="V123" s="1">
        <f>COUNTIFS(Table2[Sub-Sector],Table3[[#This Row],[Sub-Sector]],Table2[Sharpe Ratio],"&gt;=0.10")/Table3[[#This Row],[Count]]</f>
        <v>0</v>
      </c>
      <c r="W1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688.5</v>
      </c>
      <c r="X123">
        <f>_xlfn.RANK.AVG(Table3[[#This Row],[Score]],Table3[Score],1)</f>
        <v>119.5</v>
      </c>
      <c r="Y1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414</v>
      </c>
      <c r="Z123">
        <f>_xlfn.RANK.AVG(Table3[[#This Row],[Score 2 ]],Table3[[Score 2 ]],1)</f>
        <v>119</v>
      </c>
    </row>
    <row r="124" spans="1:26" x14ac:dyDescent="0.3">
      <c r="A124" t="s">
        <v>352</v>
      </c>
      <c r="B124">
        <f>COUNTIFS(Table2[Sub-Sector],Table3[[#This Row],[Sub-Sector]])</f>
        <v>1</v>
      </c>
      <c r="C124" s="1">
        <f>COUNTIFS(Table2[Sub-Sector],Table3[[#This Row],[Sub-Sector]],Table2[Uptrend],"Uptrend")/Table3[[#This Row],[Count]]</f>
        <v>0</v>
      </c>
      <c r="D124" s="1">
        <f>COUNTIFS(Table2[Sub-Sector],Table3[[#This Row],[Sub-Sector]],Table2[1W Return vs Nifty],"&gt;=5")/Table3[[#This Row],[Count]]</f>
        <v>0</v>
      </c>
      <c r="E124" s="1">
        <f>COUNTIFS(Table2[Sub-Sector],Table3[[#This Row],[Sub-Sector]],Table2[1M Return vs Nifty],"&gt;=5")/Table3[[#This Row],[Count]]</f>
        <v>0</v>
      </c>
      <c r="F124" s="1">
        <f>COUNTIFS(Table2[Sub-Sector],Table3[[#This Row],[Sub-Sector]],Table2[6M Return vs Nifty],"&gt;=10")/Table3[[#This Row],[Count]]</f>
        <v>0</v>
      </c>
      <c r="G124" s="1">
        <f>COUNTIFS(Table2[Sub-Sector],Table3[[#This Row],[Sub-Sector]],Table2[1Y Return vs Nifty],"&gt;=10")/Table3[[#This Row],[Count]]</f>
        <v>0</v>
      </c>
      <c r="H124" s="1">
        <f>COUNTIFS(Table2[Sub-Sector],Table3[[#This Row],[Sub-Sector]],Table2[RSI Exponential â€“ 14D],"&gt;=50")/Table3[[#This Row],[Count]]</f>
        <v>1</v>
      </c>
      <c r="I124" s="1">
        <f>COUNTIFS(Table2[Sub-Sector],Table3[[#This Row],[Sub-Sector]],Table2[Relative Volume],"&gt;=1")/Table3[[#This Row],[Count]]</f>
        <v>0</v>
      </c>
      <c r="J124" s="1">
        <f>COUNTIFS(Table2[Sub-Sector],Table3[[#This Row],[Sub-Sector]],Table2[% Away From Day Low],"&gt;=0.05")/Table3[[#This Row],[Count]]</f>
        <v>0</v>
      </c>
      <c r="K124" s="1">
        <f>COUNTIFS(Table2[Sub-Sector],Table3[[#This Row],[Sub-Sector]],Table2[% Away From Day High],"&lt;=0.05")/Table3[[#This Row],[Count]]</f>
        <v>1</v>
      </c>
      <c r="L124" s="1">
        <f>COUNTIFS(Table2[Sub-Sector],Table3[[#This Row],[Sub-Sector]],Table2[% Away From Current Week Low],"&gt;=0.05")/Table3[[#This Row],[Count]]</f>
        <v>0</v>
      </c>
      <c r="M124" s="1">
        <f>COUNTIFS(Table2[Sub-Sector],Table3[[#This Row],[Sub-Sector]],Table2[% Away From Current Week High],"&lt;=0.05")/Table3[[#This Row],[Count]]</f>
        <v>1</v>
      </c>
      <c r="N124" s="1">
        <f>COUNTIFS(Table2[Sub-Sector],Table3[[#This Row],[Sub-Sector]],Table2[% Away From Current Month Low],"&gt;=0.05")/Table3[[#This Row],[Count]]</f>
        <v>0</v>
      </c>
      <c r="O124" s="1">
        <f>COUNTIFS(Table2[Sub-Sector],Table3[[#This Row],[Sub-Sector]],Table2[% Away From Current Month High],"&lt;=0.05")/Table3[[#This Row],[Count]]</f>
        <v>1</v>
      </c>
      <c r="P124" s="1">
        <f>COUNTIFS(Table2[Sub-Sector],Table3[[#This Row],[Sub-Sector]],Table2[% Away From 52W High],"&lt;=10")/Table3[[#This Row],[Count]]</f>
        <v>0</v>
      </c>
      <c r="Q124" s="1">
        <f>COUNTIFS(Table2[Sub-Sector],Table3[[#This Row],[Sub-Sector]],Table2[% Away From 52W Low],"&gt;=10")/Table3[[#This Row],[Count]]</f>
        <v>0</v>
      </c>
      <c r="R124" s="1">
        <f>COUNTIFS(Table2[Sub-Sector],Table3[[#This Row],[Sub-Sector]],Table2[% Price above 20 EMA],"&gt;=0")/Table3[[#This Row],[Count]]</f>
        <v>1</v>
      </c>
      <c r="S124" s="1">
        <f>COUNTIFS(Table2[Sub-Sector],Table3[[#This Row],[Sub-Sector]],Table2[% Price above 50 EMA],"&gt;=0")/Table3[[#This Row],[Count]]</f>
        <v>0</v>
      </c>
      <c r="T124" s="1">
        <f>COUNTIFS(Table2[Sub-Sector],Table3[[#This Row],[Sub-Sector]],Table2[% Price above 200 EMA],"&gt;=0")/Table3[[#This Row],[Count]]</f>
        <v>0</v>
      </c>
      <c r="U124" s="1">
        <f>COUNTIFS(Table2[Sub-Sector],Table3[[#This Row],[Sub-Sector]],Table2[Rate of Change - Zone],"Positive")/Table3[[#This Row],[Count]]</f>
        <v>0</v>
      </c>
      <c r="V124" s="1">
        <f>COUNTIFS(Table2[Sub-Sector],Table3[[#This Row],[Sub-Sector]],Table2[Sharpe Ratio],"&gt;=0.10")/Table3[[#This Row],[Count]]</f>
        <v>0</v>
      </c>
      <c r="W1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688.5</v>
      </c>
      <c r="X124">
        <f>_xlfn.RANK.AVG(Table3[[#This Row],[Score]],Table3[Score],1)</f>
        <v>119.5</v>
      </c>
      <c r="Y1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414</v>
      </c>
      <c r="Z124">
        <f>_xlfn.RANK.AVG(Table3[[#This Row],[Score 2 ]],Table3[[Score 2 ]],1)</f>
        <v>119</v>
      </c>
    </row>
    <row r="125" spans="1:26" x14ac:dyDescent="0.3">
      <c r="A125" t="s">
        <v>2021</v>
      </c>
      <c r="B125">
        <f>COUNTIFS(Table2[Sub-Sector],Table3[[#This Row],[Sub-Sector]])</f>
        <v>3</v>
      </c>
      <c r="C125" s="1">
        <f>COUNTIFS(Table2[Sub-Sector],Table3[[#This Row],[Sub-Sector]],Table2[Uptrend],"Uptrend")/Table3[[#This Row],[Count]]</f>
        <v>0</v>
      </c>
      <c r="D125" s="1">
        <f>COUNTIFS(Table2[Sub-Sector],Table3[[#This Row],[Sub-Sector]],Table2[1W Return vs Nifty],"&gt;=5")/Table3[[#This Row],[Count]]</f>
        <v>0</v>
      </c>
      <c r="E125" s="1">
        <f>COUNTIFS(Table2[Sub-Sector],Table3[[#This Row],[Sub-Sector]],Table2[1M Return vs Nifty],"&gt;=5")/Table3[[#This Row],[Count]]</f>
        <v>0</v>
      </c>
      <c r="F125" s="1">
        <f>COUNTIFS(Table2[Sub-Sector],Table3[[#This Row],[Sub-Sector]],Table2[6M Return vs Nifty],"&gt;=10")/Table3[[#This Row],[Count]]</f>
        <v>0</v>
      </c>
      <c r="G125" s="1">
        <f>COUNTIFS(Table2[Sub-Sector],Table3[[#This Row],[Sub-Sector]],Table2[1Y Return vs Nifty],"&gt;=10")/Table3[[#This Row],[Count]]</f>
        <v>0</v>
      </c>
      <c r="H125" s="1">
        <f>COUNTIFS(Table2[Sub-Sector],Table3[[#This Row],[Sub-Sector]],Table2[RSI Exponential â€“ 14D],"&gt;=50")/Table3[[#This Row],[Count]]</f>
        <v>0</v>
      </c>
      <c r="I125" s="1">
        <f>COUNTIFS(Table2[Sub-Sector],Table3[[#This Row],[Sub-Sector]],Table2[Relative Volume],"&gt;=1")/Table3[[#This Row],[Count]]</f>
        <v>0</v>
      </c>
      <c r="J125" s="1">
        <f>COUNTIFS(Table2[Sub-Sector],Table3[[#This Row],[Sub-Sector]],Table2[% Away From Day Low],"&gt;=0.05")/Table3[[#This Row],[Count]]</f>
        <v>0</v>
      </c>
      <c r="K125" s="1">
        <f>COUNTIFS(Table2[Sub-Sector],Table3[[#This Row],[Sub-Sector]],Table2[% Away From Day High],"&lt;=0.05")/Table3[[#This Row],[Count]]</f>
        <v>1</v>
      </c>
      <c r="L125" s="1">
        <f>COUNTIFS(Table2[Sub-Sector],Table3[[#This Row],[Sub-Sector]],Table2[% Away From Current Week Low],"&gt;=0.05")/Table3[[#This Row],[Count]]</f>
        <v>0</v>
      </c>
      <c r="M125" s="1">
        <f>COUNTIFS(Table2[Sub-Sector],Table3[[#This Row],[Sub-Sector]],Table2[% Away From Current Week High],"&lt;=0.05")/Table3[[#This Row],[Count]]</f>
        <v>1</v>
      </c>
      <c r="N125" s="1">
        <f>COUNTIFS(Table2[Sub-Sector],Table3[[#This Row],[Sub-Sector]],Table2[% Away From Current Month Low],"&gt;=0.05")/Table3[[#This Row],[Count]]</f>
        <v>0</v>
      </c>
      <c r="O125" s="1">
        <f>COUNTIFS(Table2[Sub-Sector],Table3[[#This Row],[Sub-Sector]],Table2[% Away From Current Month High],"&lt;=0.05")/Table3[[#This Row],[Count]]</f>
        <v>0</v>
      </c>
      <c r="P125" s="1">
        <f>COUNTIFS(Table2[Sub-Sector],Table3[[#This Row],[Sub-Sector]],Table2[% Away From 52W High],"&lt;=10")/Table3[[#This Row],[Count]]</f>
        <v>0</v>
      </c>
      <c r="Q125" s="1">
        <f>COUNTIFS(Table2[Sub-Sector],Table3[[#This Row],[Sub-Sector]],Table2[% Away From 52W Low],"&gt;=10")/Table3[[#This Row],[Count]]</f>
        <v>0</v>
      </c>
      <c r="R125" s="1">
        <f>COUNTIFS(Table2[Sub-Sector],Table3[[#This Row],[Sub-Sector]],Table2[% Price above 20 EMA],"&gt;=0")/Table3[[#This Row],[Count]]</f>
        <v>0</v>
      </c>
      <c r="S125" s="1">
        <f>COUNTIFS(Table2[Sub-Sector],Table3[[#This Row],[Sub-Sector]],Table2[% Price above 50 EMA],"&gt;=0")/Table3[[#This Row],[Count]]</f>
        <v>0</v>
      </c>
      <c r="T125" s="1">
        <f>COUNTIFS(Table2[Sub-Sector],Table3[[#This Row],[Sub-Sector]],Table2[% Price above 200 EMA],"&gt;=0")/Table3[[#This Row],[Count]]</f>
        <v>0</v>
      </c>
      <c r="U125" s="1">
        <f>COUNTIFS(Table2[Sub-Sector],Table3[[#This Row],[Sub-Sector]],Table2[Rate of Change - Zone],"Positive")/Table3[[#This Row],[Count]]</f>
        <v>0</v>
      </c>
      <c r="V125" s="1">
        <f>COUNTIFS(Table2[Sub-Sector],Table3[[#This Row],[Sub-Sector]],Table2[Sharpe Ratio],"&gt;=0.10")/Table3[[#This Row],[Count]]</f>
        <v>0</v>
      </c>
      <c r="W1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688.5</v>
      </c>
      <c r="X125">
        <f>_xlfn.RANK.AVG(Table3[[#This Row],[Score]],Table3[Score],1)</f>
        <v>119.5</v>
      </c>
      <c r="Y1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414</v>
      </c>
      <c r="Z125">
        <f>_xlfn.RANK.AVG(Table3[[#This Row],[Score 2 ]],Table3[[Score 2 ]],1)</f>
        <v>119</v>
      </c>
    </row>
    <row r="126" spans="1:26" x14ac:dyDescent="0.3">
      <c r="A126" t="s">
        <v>1317</v>
      </c>
      <c r="B126">
        <f>COUNTIFS(Table2[Sub-Sector],Table3[[#This Row],[Sub-Sector]])</f>
        <v>2</v>
      </c>
      <c r="C126" s="1">
        <f>COUNTIFS(Table2[Sub-Sector],Table3[[#This Row],[Sub-Sector]],Table2[Uptrend],"Uptrend")/Table3[[#This Row],[Count]]</f>
        <v>0</v>
      </c>
      <c r="D126" s="1">
        <f>COUNTIFS(Table2[Sub-Sector],Table3[[#This Row],[Sub-Sector]],Table2[1W Return vs Nifty],"&gt;=5")/Table3[[#This Row],[Count]]</f>
        <v>0.5</v>
      </c>
      <c r="E126" s="1">
        <f>COUNTIFS(Table2[Sub-Sector],Table3[[#This Row],[Sub-Sector]],Table2[1M Return vs Nifty],"&gt;=5")/Table3[[#This Row],[Count]]</f>
        <v>0</v>
      </c>
      <c r="F126" s="1">
        <f>COUNTIFS(Table2[Sub-Sector],Table3[[#This Row],[Sub-Sector]],Table2[6M Return vs Nifty],"&gt;=10")/Table3[[#This Row],[Count]]</f>
        <v>0</v>
      </c>
      <c r="G126" s="1">
        <f>COUNTIFS(Table2[Sub-Sector],Table3[[#This Row],[Sub-Sector]],Table2[1Y Return vs Nifty],"&gt;=10")/Table3[[#This Row],[Count]]</f>
        <v>0</v>
      </c>
      <c r="H126" s="1">
        <f>COUNTIFS(Table2[Sub-Sector],Table3[[#This Row],[Sub-Sector]],Table2[RSI Exponential â€“ 14D],"&gt;=50")/Table3[[#This Row],[Count]]</f>
        <v>0.5</v>
      </c>
      <c r="I126" s="1">
        <f>COUNTIFS(Table2[Sub-Sector],Table3[[#This Row],[Sub-Sector]],Table2[Relative Volume],"&gt;=1")/Table3[[#This Row],[Count]]</f>
        <v>0</v>
      </c>
      <c r="J126" s="1">
        <f>COUNTIFS(Table2[Sub-Sector],Table3[[#This Row],[Sub-Sector]],Table2[% Away From Day Low],"&gt;=0.05")/Table3[[#This Row],[Count]]</f>
        <v>0</v>
      </c>
      <c r="K126" s="1">
        <f>COUNTIFS(Table2[Sub-Sector],Table3[[#This Row],[Sub-Sector]],Table2[% Away From Day High],"&lt;=0.05")/Table3[[#This Row],[Count]]</f>
        <v>1</v>
      </c>
      <c r="L126" s="1">
        <f>COUNTIFS(Table2[Sub-Sector],Table3[[#This Row],[Sub-Sector]],Table2[% Away From Current Week Low],"&gt;=0.05")/Table3[[#This Row],[Count]]</f>
        <v>0.5</v>
      </c>
      <c r="M126" s="1">
        <f>COUNTIFS(Table2[Sub-Sector],Table3[[#This Row],[Sub-Sector]],Table2[% Away From Current Week High],"&lt;=0.05")/Table3[[#This Row],[Count]]</f>
        <v>1</v>
      </c>
      <c r="N126" s="1">
        <f>COUNTIFS(Table2[Sub-Sector],Table3[[#This Row],[Sub-Sector]],Table2[% Away From Current Month Low],"&gt;=0.05")/Table3[[#This Row],[Count]]</f>
        <v>0.5</v>
      </c>
      <c r="O126" s="1">
        <f>COUNTIFS(Table2[Sub-Sector],Table3[[#This Row],[Sub-Sector]],Table2[% Away From Current Month High],"&lt;=0.05")/Table3[[#This Row],[Count]]</f>
        <v>0.5</v>
      </c>
      <c r="P126" s="1">
        <f>COUNTIFS(Table2[Sub-Sector],Table3[[#This Row],[Sub-Sector]],Table2[% Away From 52W High],"&lt;=10")/Table3[[#This Row],[Count]]</f>
        <v>0</v>
      </c>
      <c r="Q126" s="1">
        <f>COUNTIFS(Table2[Sub-Sector],Table3[[#This Row],[Sub-Sector]],Table2[% Away From 52W Low],"&gt;=10")/Table3[[#This Row],[Count]]</f>
        <v>0.5</v>
      </c>
      <c r="R126" s="1">
        <f>COUNTIFS(Table2[Sub-Sector],Table3[[#This Row],[Sub-Sector]],Table2[% Price above 20 EMA],"&gt;=0")/Table3[[#This Row],[Count]]</f>
        <v>0.5</v>
      </c>
      <c r="S126" s="1">
        <f>COUNTIFS(Table2[Sub-Sector],Table3[[#This Row],[Sub-Sector]],Table2[% Price above 50 EMA],"&gt;=0")/Table3[[#This Row],[Count]]</f>
        <v>0</v>
      </c>
      <c r="T126" s="1">
        <f>COUNTIFS(Table2[Sub-Sector],Table3[[#This Row],[Sub-Sector]],Table2[% Price above 200 EMA],"&gt;=0")/Table3[[#This Row],[Count]]</f>
        <v>0</v>
      </c>
      <c r="U126" s="1">
        <f>COUNTIFS(Table2[Sub-Sector],Table3[[#This Row],[Sub-Sector]],Table2[Rate of Change - Zone],"Positive")/Table3[[#This Row],[Count]]</f>
        <v>0</v>
      </c>
      <c r="V126" s="1">
        <f>COUNTIFS(Table2[Sub-Sector],Table3[[#This Row],[Sub-Sector]],Table2[Sharpe Ratio],"&gt;=0.10")/Table3[[#This Row],[Count]]</f>
        <v>0</v>
      </c>
      <c r="W1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616.5</v>
      </c>
      <c r="X126">
        <f>_xlfn.RANK.AVG(Table3[[#This Row],[Score]],Table3[Score],1)</f>
        <v>111</v>
      </c>
      <c r="Y1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414</v>
      </c>
      <c r="Z126">
        <f>_xlfn.RANK.AVG(Table3[[#This Row],[Score 2 ]],Table3[[Score 2 ]],1)</f>
        <v>119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626AB-0F54-41DE-9F00-B11FC191237B}">
  <dimension ref="A1:AV738"/>
  <sheetViews>
    <sheetView tabSelected="1" topLeftCell="AA1" workbookViewId="0">
      <selection activeCell="AC2" sqref="AC2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37.109375" bestFit="1" customWidth="1"/>
    <col min="5" max="5" width="13" bestFit="1" customWidth="1"/>
    <col min="6" max="6" width="12.6640625" bestFit="1" customWidth="1"/>
    <col min="7" max="7" width="18.5546875" bestFit="1" customWidth="1"/>
    <col min="8" max="8" width="25.6640625" bestFit="1" customWidth="1"/>
    <col min="9" max="9" width="19.44140625" bestFit="1" customWidth="1"/>
    <col min="10" max="10" width="26.33203125" bestFit="1" customWidth="1"/>
    <col min="11" max="11" width="19.44140625" bestFit="1" customWidth="1"/>
    <col min="12" max="12" width="26.33203125" bestFit="1" customWidth="1"/>
    <col min="13" max="13" width="19.5546875" bestFit="1" customWidth="1"/>
    <col min="14" max="14" width="26.5546875" bestFit="1" customWidth="1"/>
    <col min="15" max="15" width="10.88671875" bestFit="1" customWidth="1"/>
    <col min="16" max="17" width="12" bestFit="1" customWidth="1"/>
    <col min="18" max="18" width="23.88671875" bestFit="1" customWidth="1"/>
    <col min="19" max="20" width="22.21875" bestFit="1" customWidth="1"/>
    <col min="21" max="21" width="23.33203125" bestFit="1" customWidth="1"/>
    <col min="22" max="22" width="17.6640625" bestFit="1" customWidth="1"/>
    <col min="23" max="23" width="10.33203125" bestFit="1" customWidth="1"/>
    <col min="24" max="24" width="10.6640625" bestFit="1" customWidth="1"/>
    <col min="25" max="25" width="19.44140625" bestFit="1" customWidth="1"/>
    <col min="26" max="26" width="19.88671875" bestFit="1" customWidth="1"/>
    <col min="27" max="27" width="20.109375" bestFit="1" customWidth="1"/>
    <col min="28" max="28" width="20.5546875" bestFit="1" customWidth="1"/>
    <col min="29" max="29" width="22.44140625" bestFit="1" customWidth="1"/>
    <col min="30" max="30" width="23" bestFit="1" customWidth="1"/>
    <col min="31" max="31" width="31.77734375" bestFit="1" customWidth="1"/>
    <col min="32" max="32" width="32.21875" bestFit="1" customWidth="1"/>
    <col min="33" max="33" width="32.44140625" bestFit="1" customWidth="1"/>
    <col min="34" max="34" width="32.88671875" bestFit="1" customWidth="1"/>
    <col min="35" max="35" width="23.77734375" bestFit="1" customWidth="1"/>
    <col min="36" max="36" width="23.33203125" bestFit="1" customWidth="1"/>
    <col min="37" max="37" width="19.33203125" bestFit="1" customWidth="1"/>
    <col min="38" max="38" width="29.6640625" bestFit="1" customWidth="1"/>
    <col min="39" max="39" width="35.77734375" bestFit="1" customWidth="1"/>
    <col min="40" max="40" width="16.21875" bestFit="1" customWidth="1"/>
    <col min="41" max="41" width="22.21875" bestFit="1" customWidth="1"/>
    <col min="42" max="42" width="14" bestFit="1" customWidth="1"/>
    <col min="43" max="43" width="21.1093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777343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3124</v>
      </c>
      <c r="D1" t="s">
        <v>2</v>
      </c>
      <c r="E1" t="s">
        <v>3</v>
      </c>
      <c r="F1" t="s">
        <v>4</v>
      </c>
      <c r="G1" t="s">
        <v>5</v>
      </c>
      <c r="H1" t="s">
        <v>3147</v>
      </c>
      <c r="I1" t="s">
        <v>6</v>
      </c>
      <c r="J1" t="s">
        <v>3148</v>
      </c>
      <c r="K1" t="s">
        <v>7</v>
      </c>
      <c r="L1" t="s">
        <v>3149</v>
      </c>
      <c r="M1" t="s">
        <v>8</v>
      </c>
      <c r="N1" t="s">
        <v>3150</v>
      </c>
      <c r="O1" t="s">
        <v>3151</v>
      </c>
      <c r="P1" t="s">
        <v>9</v>
      </c>
      <c r="Q1" t="s">
        <v>10</v>
      </c>
      <c r="R1" t="s">
        <v>11</v>
      </c>
      <c r="S1" s="1" t="s">
        <v>3152</v>
      </c>
      <c r="T1" s="1" t="s">
        <v>3153</v>
      </c>
      <c r="U1" s="1" t="s">
        <v>3154</v>
      </c>
      <c r="V1" t="s">
        <v>12</v>
      </c>
      <c r="W1" t="s">
        <v>3155</v>
      </c>
      <c r="X1" t="s">
        <v>3156</v>
      </c>
      <c r="Y1" t="s">
        <v>3157</v>
      </c>
      <c r="Z1" t="s">
        <v>3158</v>
      </c>
      <c r="AA1" t="s">
        <v>3159</v>
      </c>
      <c r="AB1" t="s">
        <v>3160</v>
      </c>
      <c r="AC1" s="1" t="s">
        <v>3161</v>
      </c>
      <c r="AD1" s="1" t="s">
        <v>3162</v>
      </c>
      <c r="AE1" s="1" t="s">
        <v>3163</v>
      </c>
      <c r="AF1" s="1" t="s">
        <v>3164</v>
      </c>
      <c r="AG1" s="1" t="s">
        <v>3165</v>
      </c>
      <c r="AH1" s="1" t="s">
        <v>3166</v>
      </c>
      <c r="AI1" t="s">
        <v>13</v>
      </c>
      <c r="AJ1" t="s">
        <v>14</v>
      </c>
      <c r="AK1" t="s">
        <v>3167</v>
      </c>
      <c r="AL1" t="s">
        <v>3168</v>
      </c>
      <c r="AM1" t="s">
        <v>3169</v>
      </c>
      <c r="AN1" t="s">
        <v>3170</v>
      </c>
      <c r="AO1" t="s">
        <v>3171</v>
      </c>
      <c r="AP1" t="s">
        <v>15</v>
      </c>
      <c r="AQ1" s="2" t="s">
        <v>3175</v>
      </c>
      <c r="AR1" s="2" t="s">
        <v>3176</v>
      </c>
      <c r="AS1" s="2" t="s">
        <v>3177</v>
      </c>
      <c r="AT1" s="2" t="s">
        <v>3178</v>
      </c>
      <c r="AU1" s="2" t="s">
        <v>3179</v>
      </c>
      <c r="AV1" s="2" t="s">
        <v>3180</v>
      </c>
    </row>
    <row r="2" spans="1:48" x14ac:dyDescent="0.3">
      <c r="A2" t="s">
        <v>849</v>
      </c>
      <c r="B2" t="s">
        <v>850</v>
      </c>
      <c r="C2" t="s">
        <v>3135</v>
      </c>
      <c r="D2" t="s">
        <v>123</v>
      </c>
      <c r="E2">
        <v>17662.03981749</v>
      </c>
      <c r="F2">
        <v>676.35</v>
      </c>
      <c r="G2">
        <v>163.403434886611</v>
      </c>
      <c r="H2">
        <f>(Table2[[#This Row],[1Y Return vs Nifty]]-AVERAGE(Table2[1Y Return vs Nifty]))/_xlfn.STDEV.P(Table2[1Y Return vs Nifty])</f>
        <v>2.9415381158041374</v>
      </c>
      <c r="I2">
        <v>20.108821870110599</v>
      </c>
      <c r="J2">
        <f>(Table2[[#This Row],[1M Return vs Nifty]]-AVERAGE(Table2[1M Return vs Nifty]))/_xlfn.STDEV.P(Table2[1M Return vs Nifty])</f>
        <v>1.7887473594750982</v>
      </c>
      <c r="K2">
        <v>156.96448478010601</v>
      </c>
      <c r="L2">
        <f>(Table2[[#This Row],[6M Return vs Nifty]]-AVERAGE(Table2[6M Return vs Nifty]))/_xlfn.STDEV.P(Table2[6M Return vs Nifty])</f>
        <v>5.0304632481430271</v>
      </c>
      <c r="M2">
        <v>0.59694184997300703</v>
      </c>
      <c r="N2">
        <f>(Table2[[#This Row],[1W Return vs Nifty]]-AVERAGE(Table2[1W Return vs Nifty]))/_xlfn.STDEV.P(Table2[1W Return vs Nifty])</f>
        <v>0.25688252442214332</v>
      </c>
      <c r="O2">
        <v>649.21</v>
      </c>
      <c r="P2">
        <v>613.34131444478999</v>
      </c>
      <c r="Q2">
        <v>439.93131218117998</v>
      </c>
      <c r="R2">
        <v>61.586011947355097</v>
      </c>
      <c r="S2" s="1">
        <f>(Table2[[#This Row],[Close Price]]-Table2[[#This Row],[20D EMA]])/Table2[[#This Row],[20D EMA]]</f>
        <v>4.180465488824877E-2</v>
      </c>
      <c r="T2" s="1">
        <f>(Table2[[#This Row],[Close Price]]-Table2[[#This Row],[50D EMA]])/Table2[[#This Row],[50D EMA]]</f>
        <v>0.1027302157400678</v>
      </c>
      <c r="U2" s="1">
        <f>(Table2[[#This Row],[Close Price]]-Table2[[#This Row],[200D EMA]])/Table2[[#This Row],[200D EMA]]</f>
        <v>0.53739909225068772</v>
      </c>
      <c r="V2">
        <v>0.88828946575256695</v>
      </c>
      <c r="W2">
        <v>670</v>
      </c>
      <c r="X2">
        <v>688.9</v>
      </c>
      <c r="Y2">
        <v>669.5</v>
      </c>
      <c r="Z2">
        <v>706</v>
      </c>
      <c r="AA2">
        <v>609.5</v>
      </c>
      <c r="AB2">
        <v>719</v>
      </c>
      <c r="AC2" s="1">
        <f>(Table2[[#This Row],[Close Price]]/Table2[[#This Row],[Day Low]])-1</f>
        <v>9.4776119402986136E-3</v>
      </c>
      <c r="AD2" s="1">
        <f>(Table2[[#This Row],[Day High]]/Table2[[#This Row],[Close Price]])-1</f>
        <v>1.8555481629333848E-2</v>
      </c>
      <c r="AE2" s="1">
        <f>(Table2[[#This Row],[Close Price]]/Table2[[#This Row],[Current Week Low]])-1</f>
        <v>1.023151605675876E-2</v>
      </c>
      <c r="AF2" s="1">
        <f>(Table2[[#This Row],[Current Week High]]/Table2[[#This Row],[Close Price]])-1</f>
        <v>4.3838249427071707E-2</v>
      </c>
      <c r="AG2" s="1">
        <f>(Table2[[#This Row],[Close Price]]/Table2[[#This Row],[Current Month Low]])-1</f>
        <v>0.10968006562756361</v>
      </c>
      <c r="AH2" s="1">
        <f>(Table2[[#This Row],[Current Month High]]/Table2[[#This Row],[Close Price]])-1</f>
        <v>6.3059067051082884E-2</v>
      </c>
      <c r="AI2">
        <v>6.3059067051082804</v>
      </c>
      <c r="AJ2">
        <v>361.02723151903399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0.27</v>
      </c>
      <c r="AM2" t="s">
        <v>3172</v>
      </c>
      <c r="AN2">
        <v>1.2</v>
      </c>
      <c r="AO2" t="s">
        <v>3172</v>
      </c>
      <c r="AP2">
        <v>0.25060520853162899</v>
      </c>
      <c r="AQ2">
        <f>(Table2[[#This Row],[Sharpe Ratio]]-AVERAGE(Table2[Sharpe Ratio]))/_xlfn.STDEV.P(Table2[Sharpe Ratio])</f>
        <v>2.255748518619916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12.273379766464322</v>
      </c>
      <c r="AS2">
        <f>_xlfn.RANK.AVG(Table2[[#This Row],[1Y Return vs Nifty Z-Score]],Table2[1Y Return vs Nifty Z-Score])</f>
        <v>12</v>
      </c>
      <c r="AT2">
        <f>_xlfn.RANK.AVG(Table2[[#This Row],[6M Return vs Nifty Z-Score]],Table2[6M Return vs Nifty Z-Score])</f>
        <v>2</v>
      </c>
      <c r="AU2">
        <f>_xlfn.RANK.AVG(Table2[[#This Row],[Sharpe Ratio Z-Score]],Table2[Sharpe Ratio Z-Score])</f>
        <v>7</v>
      </c>
      <c r="AV2">
        <f>(Table2[[#This Row],[Rank 1Y]]+Table2[[#This Row],[Rank 6M]]+Table2[[#This Row],[Rank Sharpe]])/3</f>
        <v>7</v>
      </c>
    </row>
    <row r="3" spans="1:48" x14ac:dyDescent="0.3">
      <c r="A3" t="s">
        <v>526</v>
      </c>
      <c r="B3" t="s">
        <v>527</v>
      </c>
      <c r="C3" t="s">
        <v>3136</v>
      </c>
      <c r="D3" t="s">
        <v>232</v>
      </c>
      <c r="E3">
        <v>38314.606545050003</v>
      </c>
      <c r="F3">
        <v>5985.65</v>
      </c>
      <c r="G3">
        <v>117.018481051245</v>
      </c>
      <c r="H3">
        <f>(Table2[[#This Row],[1Y Return vs Nifty]]-AVERAGE(Table2[1Y Return vs Nifty]))/_xlfn.STDEV.P(Table2[1Y Return vs Nifty])</f>
        <v>2.0293669120383733</v>
      </c>
      <c r="I3">
        <v>9.5408005154931406</v>
      </c>
      <c r="J3">
        <f>(Table2[[#This Row],[1M Return vs Nifty]]-AVERAGE(Table2[1M Return vs Nifty]))/_xlfn.STDEV.P(Table2[1M Return vs Nifty])</f>
        <v>0.7864819745014624</v>
      </c>
      <c r="K3">
        <v>73.515706010010703</v>
      </c>
      <c r="L3">
        <f>(Table2[[#This Row],[6M Return vs Nifty]]-AVERAGE(Table2[6M Return vs Nifty]))/_xlfn.STDEV.P(Table2[6M Return vs Nifty])</f>
        <v>2.2852266574806896</v>
      </c>
      <c r="M3">
        <v>1.1970149063586599</v>
      </c>
      <c r="N3">
        <f>(Table2[[#This Row],[1W Return vs Nifty]]-AVERAGE(Table2[1W Return vs Nifty]))/_xlfn.STDEV.P(Table2[1W Return vs Nifty])</f>
        <v>0.38481965787277195</v>
      </c>
      <c r="O3">
        <v>5664.71</v>
      </c>
      <c r="P3">
        <v>5431.9781602340399</v>
      </c>
      <c r="Q3">
        <v>4256.3623796084603</v>
      </c>
      <c r="R3">
        <v>69.030550038804193</v>
      </c>
      <c r="S3" s="1">
        <f>(Table2[[#This Row],[Close Price]]-Table2[[#This Row],[20D EMA]])/Table2[[#This Row],[20D EMA]]</f>
        <v>5.6656033583360771E-2</v>
      </c>
      <c r="T3" s="1">
        <f>(Table2[[#This Row],[Close Price]]-Table2[[#This Row],[50D EMA]])/Table2[[#This Row],[50D EMA]]</f>
        <v>0.10192821536346244</v>
      </c>
      <c r="U3" s="1">
        <f>(Table2[[#This Row],[Close Price]]-Table2[[#This Row],[200D EMA]])/Table2[[#This Row],[200D EMA]]</f>
        <v>0.40628298677675451</v>
      </c>
      <c r="V3">
        <v>0.82537811641537495</v>
      </c>
      <c r="W3">
        <v>5896.05</v>
      </c>
      <c r="X3">
        <v>6145</v>
      </c>
      <c r="Y3">
        <v>5855</v>
      </c>
      <c r="Z3">
        <v>6145</v>
      </c>
      <c r="AA3">
        <v>5230.1000000000004</v>
      </c>
      <c r="AB3">
        <v>6145</v>
      </c>
      <c r="AC3" s="1">
        <f>(Table2[[#This Row],[Close Price]]/Table2[[#This Row],[Day Low]])-1</f>
        <v>1.5196614682711163E-2</v>
      </c>
      <c r="AD3" s="1">
        <f>(Table2[[#This Row],[Day High]]/Table2[[#This Row],[Close Price]])-1</f>
        <v>2.6622004293602286E-2</v>
      </c>
      <c r="AE3" s="1">
        <f>(Table2[[#This Row],[Close Price]]/Table2[[#This Row],[Current Week Low]])-1</f>
        <v>2.2314261315115269E-2</v>
      </c>
      <c r="AF3" s="1">
        <f>(Table2[[#This Row],[Current Week High]]/Table2[[#This Row],[Close Price]])-1</f>
        <v>2.6622004293602286E-2</v>
      </c>
      <c r="AG3" s="1">
        <f>(Table2[[#This Row],[Close Price]]/Table2[[#This Row],[Current Month Low]])-1</f>
        <v>0.1444618649739009</v>
      </c>
      <c r="AH3" s="1">
        <f>(Table2[[#This Row],[Current Month High]]/Table2[[#This Row],[Close Price]])-1</f>
        <v>2.6622004293602286E-2</v>
      </c>
      <c r="AI3">
        <v>2.6622004293602202</v>
      </c>
      <c r="AJ3">
        <v>163.007228068633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0.34</v>
      </c>
      <c r="AM3" t="s">
        <v>3172</v>
      </c>
      <c r="AN3">
        <v>1.92</v>
      </c>
      <c r="AO3" t="s">
        <v>3172</v>
      </c>
      <c r="AP3">
        <v>0.32632610497757403</v>
      </c>
      <c r="AQ3">
        <f>(Table2[[#This Row],[Sharpe Ratio]]-AVERAGE(Table2[Sharpe Ratio]))/_xlfn.STDEV.P(Table2[Sharpe Ratio])</f>
        <v>3.1337132752970498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8.6196084771903472</v>
      </c>
      <c r="AS3">
        <f>_xlfn.RANK.AVG(Table2[[#This Row],[1Y Return vs Nifty Z-Score]],Table2[1Y Return vs Nifty Z-Score])</f>
        <v>37</v>
      </c>
      <c r="AT3">
        <f>_xlfn.RANK.AVG(Table2[[#This Row],[6M Return vs Nifty Z-Score]],Table2[6M Return vs Nifty Z-Score])</f>
        <v>19</v>
      </c>
      <c r="AU3">
        <f>_xlfn.RANK.AVG(Table2[[#This Row],[Sharpe Ratio Z-Score]],Table2[Sharpe Ratio Z-Score])</f>
        <v>2</v>
      </c>
      <c r="AV3">
        <f>(Table2[[#This Row],[Rank 1Y]]+Table2[[#This Row],[Rank 6M]]+Table2[[#This Row],[Rank Sharpe]])/3</f>
        <v>19.333333333333332</v>
      </c>
    </row>
    <row r="4" spans="1:48" x14ac:dyDescent="0.3">
      <c r="A4" t="s">
        <v>977</v>
      </c>
      <c r="B4" t="s">
        <v>978</v>
      </c>
      <c r="C4" t="s">
        <v>3133</v>
      </c>
      <c r="D4" t="s">
        <v>117</v>
      </c>
      <c r="E4">
        <v>14909.090554500001</v>
      </c>
      <c r="F4">
        <v>1027.5</v>
      </c>
      <c r="G4">
        <v>148.39816661275401</v>
      </c>
      <c r="H4">
        <f>(Table2[[#This Row],[1Y Return vs Nifty]]-AVERAGE(Table2[1Y Return vs Nifty]))/_xlfn.STDEV.P(Table2[1Y Return vs Nifty])</f>
        <v>2.6464559287489791</v>
      </c>
      <c r="I4">
        <v>15.2784311001977</v>
      </c>
      <c r="J4">
        <f>(Table2[[#This Row],[1M Return vs Nifty]]-AVERAGE(Table2[1M Return vs Nifty]))/_xlfn.STDEV.P(Table2[1M Return vs Nifty])</f>
        <v>1.3306357317516611</v>
      </c>
      <c r="K4">
        <v>98.236581336627495</v>
      </c>
      <c r="L4">
        <f>(Table2[[#This Row],[6M Return vs Nifty]]-AVERAGE(Table2[6M Return vs Nifty]))/_xlfn.STDEV.P(Table2[6M Return vs Nifty])</f>
        <v>3.0984758445874299</v>
      </c>
      <c r="M4">
        <v>6.1203760227932698</v>
      </c>
      <c r="N4">
        <f>(Table2[[#This Row],[1W Return vs Nifty]]-AVERAGE(Table2[1W Return vs Nifty]))/_xlfn.STDEV.P(Table2[1W Return vs Nifty])</f>
        <v>1.434493029266606</v>
      </c>
      <c r="O4">
        <v>964.97</v>
      </c>
      <c r="P4">
        <v>975.06888200697995</v>
      </c>
      <c r="Q4">
        <v>795.11372415247297</v>
      </c>
      <c r="R4">
        <v>70.495676936503799</v>
      </c>
      <c r="S4" s="1">
        <f>(Table2[[#This Row],[Close Price]]-Table2[[#This Row],[20D EMA]])/Table2[[#This Row],[20D EMA]]</f>
        <v>6.4799941967107755E-2</v>
      </c>
      <c r="T4" s="1">
        <f>(Table2[[#This Row],[Close Price]]-Table2[[#This Row],[50D EMA]])/Table2[[#This Row],[50D EMA]]</f>
        <v>5.3771706758912574E-2</v>
      </c>
      <c r="U4" s="1">
        <f>(Table2[[#This Row],[Close Price]]-Table2[[#This Row],[200D EMA]])/Table2[[#This Row],[200D EMA]]</f>
        <v>0.292267972226529</v>
      </c>
      <c r="V4">
        <v>0.705568030685221</v>
      </c>
      <c r="W4">
        <v>1005</v>
      </c>
      <c r="X4">
        <v>1049</v>
      </c>
      <c r="Y4">
        <v>939.65</v>
      </c>
      <c r="Z4">
        <v>1049</v>
      </c>
      <c r="AA4">
        <v>877.1</v>
      </c>
      <c r="AB4">
        <v>1049</v>
      </c>
      <c r="AC4" s="1">
        <f>(Table2[[#This Row],[Close Price]]/Table2[[#This Row],[Day Low]])-1</f>
        <v>2.2388059701492491E-2</v>
      </c>
      <c r="AD4" s="1">
        <f>(Table2[[#This Row],[Day High]]/Table2[[#This Row],[Close Price]])-1</f>
        <v>2.092457420924565E-2</v>
      </c>
      <c r="AE4" s="1">
        <f>(Table2[[#This Row],[Close Price]]/Table2[[#This Row],[Current Week Low]])-1</f>
        <v>9.3492257755547259E-2</v>
      </c>
      <c r="AF4" s="1">
        <f>(Table2[[#This Row],[Current Week High]]/Table2[[#This Row],[Close Price]])-1</f>
        <v>2.092457420924565E-2</v>
      </c>
      <c r="AG4" s="1">
        <f>(Table2[[#This Row],[Close Price]]/Table2[[#This Row],[Current Month Low]])-1</f>
        <v>0.17147417626268391</v>
      </c>
      <c r="AH4" s="1">
        <f>(Table2[[#This Row],[Current Month High]]/Table2[[#This Row],[Close Price]])-1</f>
        <v>2.092457420924565E-2</v>
      </c>
      <c r="AI4">
        <v>31.1727493917274</v>
      </c>
      <c r="AJ4">
        <v>174.36582109479301</v>
      </c>
      <c r="AK4" t="str">
        <f>IF(AND(Table2[[#This Row],[20D EMA]]&gt;Table2[[#This Row],[50D EMA]],Table2[[#This Row],[50D EMA]]&gt;Table2[[#This Row],[200D EMA]]),"Uptrend","Downtrend/NoTrend")</f>
        <v>Downtrend/NoTrend</v>
      </c>
      <c r="AL4">
        <v>0.23</v>
      </c>
      <c r="AM4" t="s">
        <v>3172</v>
      </c>
      <c r="AN4">
        <v>2.2000000000000002</v>
      </c>
      <c r="AO4" t="s">
        <v>3172</v>
      </c>
      <c r="AP4">
        <v>0.20322698184788901</v>
      </c>
      <c r="AQ4">
        <f>(Table2[[#This Row],[Sharpe Ratio]]-AVERAGE(Table2[Sharpe Ratio]))/_xlfn.STDEV.P(Table2[Sharpe Ratio])</f>
        <v>1.706409891971745</v>
      </c>
      <c r="AR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">
        <f>_xlfn.RANK.AVG(Table2[[#This Row],[1Y Return vs Nifty Z-Score]],Table2[1Y Return vs Nifty Z-Score])</f>
        <v>21</v>
      </c>
      <c r="AT4">
        <f>_xlfn.RANK.AVG(Table2[[#This Row],[6M Return vs Nifty Z-Score]],Table2[6M Return vs Nifty Z-Score])</f>
        <v>11</v>
      </c>
      <c r="AU4">
        <f>_xlfn.RANK.AVG(Table2[[#This Row],[Sharpe Ratio Z-Score]],Table2[Sharpe Ratio Z-Score])</f>
        <v>27</v>
      </c>
      <c r="AV4">
        <f>(Table2[[#This Row],[Rank 1Y]]+Table2[[#This Row],[Rank 6M]]+Table2[[#This Row],[Rank Sharpe]])/3</f>
        <v>19.666666666666668</v>
      </c>
    </row>
    <row r="5" spans="1:48" x14ac:dyDescent="0.3">
      <c r="A5" t="s">
        <v>747</v>
      </c>
      <c r="B5" t="s">
        <v>748</v>
      </c>
      <c r="C5" t="s">
        <v>3140</v>
      </c>
      <c r="D5" t="s">
        <v>134</v>
      </c>
      <c r="E5">
        <v>22634.877302364999</v>
      </c>
      <c r="F5">
        <v>662.05</v>
      </c>
      <c r="G5">
        <v>143.11878732647699</v>
      </c>
      <c r="H5">
        <f>(Table2[[#This Row],[1Y Return vs Nifty]]-AVERAGE(Table2[1Y Return vs Nifty]))/_xlfn.STDEV.P(Table2[1Y Return vs Nifty])</f>
        <v>2.5426356732456172</v>
      </c>
      <c r="I5">
        <v>1.3826803291616001</v>
      </c>
      <c r="J5">
        <f>(Table2[[#This Row],[1M Return vs Nifty]]-AVERAGE(Table2[1M Return vs Nifty]))/_xlfn.STDEV.P(Table2[1M Return vs Nifty])</f>
        <v>1.2770302766224382E-2</v>
      </c>
      <c r="K5">
        <v>67.853437154117898</v>
      </c>
      <c r="L5">
        <f>(Table2[[#This Row],[6M Return vs Nifty]]-AVERAGE(Table2[6M Return vs Nifty]))/_xlfn.STDEV.P(Table2[6M Return vs Nifty])</f>
        <v>2.098953498322905</v>
      </c>
      <c r="M5">
        <v>-1.6942367602500701</v>
      </c>
      <c r="N5">
        <f>(Table2[[#This Row],[1W Return vs Nifty]]-AVERAGE(Table2[1W Return vs Nifty]))/_xlfn.STDEV.P(Table2[1W Return vs Nifty])</f>
        <v>-0.23160270332810889</v>
      </c>
      <c r="O5">
        <v>694.38</v>
      </c>
      <c r="P5">
        <v>685.36485627008096</v>
      </c>
      <c r="Q5">
        <v>530.02384815879896</v>
      </c>
      <c r="R5">
        <v>34.939307503997</v>
      </c>
      <c r="S5" s="1">
        <f>(Table2[[#This Row],[Close Price]]-Table2[[#This Row],[20D EMA]])/Table2[[#This Row],[20D EMA]]</f>
        <v>-4.65595207235232E-2</v>
      </c>
      <c r="T5" s="1">
        <f>(Table2[[#This Row],[Close Price]]-Table2[[#This Row],[50D EMA]])/Table2[[#This Row],[50D EMA]]</f>
        <v>-3.4018167194866132E-2</v>
      </c>
      <c r="U5" s="1">
        <f>(Table2[[#This Row],[Close Price]]-Table2[[#This Row],[200D EMA]])/Table2[[#This Row],[200D EMA]]</f>
        <v>0.24909473847230551</v>
      </c>
      <c r="V5">
        <v>0.63830593787577705</v>
      </c>
      <c r="W5">
        <v>657.55</v>
      </c>
      <c r="X5">
        <v>679.8</v>
      </c>
      <c r="Y5">
        <v>657.55</v>
      </c>
      <c r="Z5">
        <v>699</v>
      </c>
      <c r="AA5">
        <v>648.54999999999995</v>
      </c>
      <c r="AB5">
        <v>779.7</v>
      </c>
      <c r="AC5" s="1">
        <f>(Table2[[#This Row],[Close Price]]/Table2[[#This Row],[Day Low]])-1</f>
        <v>6.843586039084526E-3</v>
      </c>
      <c r="AD5" s="1">
        <f>(Table2[[#This Row],[Day High]]/Table2[[#This Row],[Close Price]])-1</f>
        <v>2.681066384714148E-2</v>
      </c>
      <c r="AE5" s="1">
        <f>(Table2[[#This Row],[Close Price]]/Table2[[#This Row],[Current Week Low]])-1</f>
        <v>6.843586039084526E-3</v>
      </c>
      <c r="AF5" s="1">
        <f>(Table2[[#This Row],[Current Week High]]/Table2[[#This Row],[Close Price]])-1</f>
        <v>5.5811494600105815E-2</v>
      </c>
      <c r="AG5" s="1">
        <f>(Table2[[#This Row],[Close Price]]/Table2[[#This Row],[Current Month Low]])-1</f>
        <v>2.0815665715827603E-2</v>
      </c>
      <c r="AH5" s="1">
        <f>(Table2[[#This Row],[Current Month High]]/Table2[[#This Row],[Close Price]])-1</f>
        <v>0.17770561135865881</v>
      </c>
      <c r="AI5">
        <v>20.270372328373998</v>
      </c>
      <c r="AJ5">
        <v>165.88353413654599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7.0000000000000007E-2</v>
      </c>
      <c r="AM5" t="s">
        <v>3172</v>
      </c>
      <c r="AN5">
        <v>-13.59</v>
      </c>
      <c r="AO5" t="s">
        <v>3173</v>
      </c>
      <c r="AP5">
        <v>0.246524482404298</v>
      </c>
      <c r="AQ5">
        <f>(Table2[[#This Row],[Sharpe Ratio]]-AVERAGE(Table2[Sharpe Ratio]))/_xlfn.STDEV.P(Table2[Sharpe Ratio])</f>
        <v>2.208433525142445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6.6311902961490823</v>
      </c>
      <c r="AS5">
        <f>_xlfn.RANK.AVG(Table2[[#This Row],[1Y Return vs Nifty Z-Score]],Table2[1Y Return vs Nifty Z-Score])</f>
        <v>23</v>
      </c>
      <c r="AT5">
        <f>_xlfn.RANK.AVG(Table2[[#This Row],[6M Return vs Nifty Z-Score]],Table2[6M Return vs Nifty Z-Score])</f>
        <v>27</v>
      </c>
      <c r="AU5">
        <f>_xlfn.RANK.AVG(Table2[[#This Row],[Sharpe Ratio Z-Score]],Table2[Sharpe Ratio Z-Score])</f>
        <v>11</v>
      </c>
      <c r="AV5">
        <f>(Table2[[#This Row],[Rank 1Y]]+Table2[[#This Row],[Rank 6M]]+Table2[[#This Row],[Rank Sharpe]])/3</f>
        <v>20.333333333333332</v>
      </c>
    </row>
    <row r="6" spans="1:48" x14ac:dyDescent="0.3">
      <c r="A6" t="s">
        <v>816</v>
      </c>
      <c r="B6" t="s">
        <v>817</v>
      </c>
      <c r="C6" t="s">
        <v>3131</v>
      </c>
      <c r="D6" t="s">
        <v>51</v>
      </c>
      <c r="E6">
        <v>19169.2654537899</v>
      </c>
      <c r="F6">
        <v>14941.1</v>
      </c>
      <c r="G6">
        <v>164.297212057313</v>
      </c>
      <c r="H6">
        <f>(Table2[[#This Row],[1Y Return vs Nifty]]-AVERAGE(Table2[1Y Return vs Nifty]))/_xlfn.STDEV.P(Table2[1Y Return vs Nifty])</f>
        <v>2.9591144574900916</v>
      </c>
      <c r="I6">
        <v>7.6591074956722096</v>
      </c>
      <c r="J6">
        <f>(Table2[[#This Row],[1M Return vs Nifty]]-AVERAGE(Table2[1M Return vs Nifty]))/_xlfn.STDEV.P(Table2[1M Return vs Nifty])</f>
        <v>0.60802323415372439</v>
      </c>
      <c r="K6">
        <v>130.73580768426899</v>
      </c>
      <c r="L6">
        <f>(Table2[[#This Row],[6M Return vs Nifty]]-AVERAGE(Table2[6M Return vs Nifty]))/_xlfn.STDEV.P(Table2[6M Return vs Nifty])</f>
        <v>4.1676115066390249</v>
      </c>
      <c r="M6">
        <v>-5.6673895954453197</v>
      </c>
      <c r="N6">
        <f>(Table2[[#This Row],[1W Return vs Nifty]]-AVERAGE(Table2[1W Return vs Nifty]))/_xlfn.STDEV.P(Table2[1W Return vs Nifty])</f>
        <v>-1.0786892023583816</v>
      </c>
      <c r="O6">
        <v>14579.36</v>
      </c>
      <c r="P6">
        <v>13669.707328437</v>
      </c>
      <c r="Q6">
        <v>10063.123989616</v>
      </c>
      <c r="R6">
        <v>54.622797542302898</v>
      </c>
      <c r="S6" s="1">
        <f>(Table2[[#This Row],[Close Price]]-Table2[[#This Row],[20D EMA]])/Table2[[#This Row],[20D EMA]]</f>
        <v>2.4811788720492518E-2</v>
      </c>
      <c r="T6" s="1">
        <f>(Table2[[#This Row],[Close Price]]-Table2[[#This Row],[50D EMA]])/Table2[[#This Row],[50D EMA]]</f>
        <v>9.3008038944486462E-2</v>
      </c>
      <c r="U6" s="1">
        <f>(Table2[[#This Row],[Close Price]]-Table2[[#This Row],[200D EMA]])/Table2[[#This Row],[200D EMA]]</f>
        <v>0.4847377430127579</v>
      </c>
      <c r="V6">
        <v>1.28412387332115</v>
      </c>
      <c r="W6">
        <v>14680</v>
      </c>
      <c r="X6">
        <v>15228.45</v>
      </c>
      <c r="Y6">
        <v>14680</v>
      </c>
      <c r="Z6">
        <v>15499.65</v>
      </c>
      <c r="AA6">
        <v>12816</v>
      </c>
      <c r="AB6">
        <v>16560.75</v>
      </c>
      <c r="AC6" s="1">
        <f>(Table2[[#This Row],[Close Price]]/Table2[[#This Row],[Day Low]])-1</f>
        <v>1.7786103542234422E-2</v>
      </c>
      <c r="AD6" s="1">
        <f>(Table2[[#This Row],[Day High]]/Table2[[#This Row],[Close Price]])-1</f>
        <v>1.923218504661639E-2</v>
      </c>
      <c r="AE6" s="1">
        <f>(Table2[[#This Row],[Close Price]]/Table2[[#This Row],[Current Week Low]])-1</f>
        <v>1.7786103542234422E-2</v>
      </c>
      <c r="AF6" s="1">
        <f>(Table2[[#This Row],[Current Week High]]/Table2[[#This Row],[Close Price]])-1</f>
        <v>3.7383459049199708E-2</v>
      </c>
      <c r="AG6" s="1">
        <f>(Table2[[#This Row],[Close Price]]/Table2[[#This Row],[Current Month Low]])-1</f>
        <v>0.16581616729088644</v>
      </c>
      <c r="AH6" s="1">
        <f>(Table2[[#This Row],[Current Month High]]/Table2[[#This Row],[Close Price]])-1</f>
        <v>0.10840232646860004</v>
      </c>
      <c r="AI6">
        <v>10.840232646860001</v>
      </c>
      <c r="AJ6">
        <v>203.30792419890099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0.23</v>
      </c>
      <c r="AM6" t="s">
        <v>3172</v>
      </c>
      <c r="AN6">
        <v>5.48</v>
      </c>
      <c r="AO6" t="s">
        <v>3172</v>
      </c>
      <c r="AP6">
        <v>0.184740769339654</v>
      </c>
      <c r="AQ6">
        <f>(Table2[[#This Row],[Sharpe Ratio]]-AVERAGE(Table2[Sharpe Ratio]))/_xlfn.STDEV.P(Table2[Sharpe Ratio])</f>
        <v>1.4920669057095495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8.1481269016340097</v>
      </c>
      <c r="AS6">
        <f>_xlfn.RANK.AVG(Table2[[#This Row],[1Y Return vs Nifty Z-Score]],Table2[1Y Return vs Nifty Z-Score])</f>
        <v>11</v>
      </c>
      <c r="AT6">
        <f>_xlfn.RANK.AVG(Table2[[#This Row],[6M Return vs Nifty Z-Score]],Table2[6M Return vs Nifty Z-Score])</f>
        <v>6</v>
      </c>
      <c r="AU6">
        <f>_xlfn.RANK.AVG(Table2[[#This Row],[Sharpe Ratio Z-Score]],Table2[Sharpe Ratio Z-Score])</f>
        <v>45</v>
      </c>
      <c r="AV6">
        <f>(Table2[[#This Row],[Rank 1Y]]+Table2[[#This Row],[Rank 6M]]+Table2[[#This Row],[Rank Sharpe]])/3</f>
        <v>20.666666666666668</v>
      </c>
    </row>
    <row r="7" spans="1:48" x14ac:dyDescent="0.3">
      <c r="A7" t="s">
        <v>905</v>
      </c>
      <c r="B7" t="s">
        <v>906</v>
      </c>
      <c r="C7" t="s">
        <v>3136</v>
      </c>
      <c r="D7" t="s">
        <v>123</v>
      </c>
      <c r="E7">
        <v>16357.75442992</v>
      </c>
      <c r="F7">
        <v>1820.2</v>
      </c>
      <c r="G7">
        <v>122.22623598143301</v>
      </c>
      <c r="H7">
        <f>(Table2[[#This Row],[1Y Return vs Nifty]]-AVERAGE(Table2[1Y Return vs Nifty]))/_xlfn.STDEV.P(Table2[1Y Return vs Nifty])</f>
        <v>2.1317786574601136</v>
      </c>
      <c r="I7">
        <v>7.4139944929979897</v>
      </c>
      <c r="J7">
        <f>(Table2[[#This Row],[1M Return vs Nifty]]-AVERAGE(Table2[1M Return vs Nifty]))/_xlfn.STDEV.P(Table2[1M Return vs Nifty])</f>
        <v>0.58477685058354156</v>
      </c>
      <c r="K7">
        <v>84.540556280681102</v>
      </c>
      <c r="L7">
        <f>(Table2[[#This Row],[6M Return vs Nifty]]-AVERAGE(Table2[6M Return vs Nifty]))/_xlfn.STDEV.P(Table2[6M Return vs Nifty])</f>
        <v>2.6479140786232027</v>
      </c>
      <c r="M7">
        <v>-2.5944410862626999E-2</v>
      </c>
      <c r="N7">
        <f>(Table2[[#This Row],[1W Return vs Nifty]]-AVERAGE(Table2[1W Return vs Nifty]))/_xlfn.STDEV.P(Table2[1W Return vs Nifty])</f>
        <v>0.12408155655819629</v>
      </c>
      <c r="O7">
        <v>1795.91</v>
      </c>
      <c r="P7">
        <v>1761.9053849495101</v>
      </c>
      <c r="Q7">
        <v>1400.20358994399</v>
      </c>
      <c r="R7">
        <v>56.586073831403503</v>
      </c>
      <c r="S7" s="1">
        <f>(Table2[[#This Row],[Close Price]]-Table2[[#This Row],[20D EMA]])/Table2[[#This Row],[20D EMA]]</f>
        <v>1.3525176651391196E-2</v>
      </c>
      <c r="T7" s="1">
        <f>(Table2[[#This Row],[Close Price]]-Table2[[#This Row],[50D EMA]])/Table2[[#This Row],[50D EMA]]</f>
        <v>3.3086121166580378E-2</v>
      </c>
      <c r="U7" s="1">
        <f>(Table2[[#This Row],[Close Price]]-Table2[[#This Row],[200D EMA]])/Table2[[#This Row],[200D EMA]]</f>
        <v>0.29995381605385718</v>
      </c>
      <c r="V7">
        <v>0.645152008345657</v>
      </c>
      <c r="W7">
        <v>1810.3</v>
      </c>
      <c r="X7">
        <v>1849</v>
      </c>
      <c r="Y7">
        <v>1794.65</v>
      </c>
      <c r="Z7">
        <v>1849</v>
      </c>
      <c r="AA7">
        <v>1657.1</v>
      </c>
      <c r="AB7">
        <v>1938.6</v>
      </c>
      <c r="AC7" s="1">
        <f>(Table2[[#This Row],[Close Price]]/Table2[[#This Row],[Day Low]])-1</f>
        <v>5.4687068441694464E-3</v>
      </c>
      <c r="AD7" s="1">
        <f>(Table2[[#This Row],[Day High]]/Table2[[#This Row],[Close Price]])-1</f>
        <v>1.5822437094824782E-2</v>
      </c>
      <c r="AE7" s="1">
        <f>(Table2[[#This Row],[Close Price]]/Table2[[#This Row],[Current Week Low]])-1</f>
        <v>1.4236759256679443E-2</v>
      </c>
      <c r="AF7" s="1">
        <f>(Table2[[#This Row],[Current Week High]]/Table2[[#This Row],[Close Price]])-1</f>
        <v>1.5822437094824782E-2</v>
      </c>
      <c r="AG7" s="1">
        <f>(Table2[[#This Row],[Close Price]]/Table2[[#This Row],[Current Month Low]])-1</f>
        <v>9.8424959266188106E-2</v>
      </c>
      <c r="AH7" s="1">
        <f>(Table2[[#This Row],[Current Month High]]/Table2[[#This Row],[Close Price]])-1</f>
        <v>6.5047796945390646E-2</v>
      </c>
      <c r="AI7">
        <v>9.7516756400395508</v>
      </c>
      <c r="AJ7">
        <v>164.54472785408001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0.05</v>
      </c>
      <c r="AM7" t="s">
        <v>3172</v>
      </c>
      <c r="AN7">
        <v>-4.22</v>
      </c>
      <c r="AO7" t="s">
        <v>3173</v>
      </c>
      <c r="AP7">
        <v>0.20719306309455801</v>
      </c>
      <c r="AQ7">
        <f>(Table2[[#This Row],[Sharpe Ratio]]-AVERAGE(Table2[Sharpe Ratio]))/_xlfn.STDEV.P(Table2[Sharpe Ratio])</f>
        <v>1.7523956068817534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7.240946750106807</v>
      </c>
      <c r="AS7">
        <f>_xlfn.RANK.AVG(Table2[[#This Row],[1Y Return vs Nifty Z-Score]],Table2[1Y Return vs Nifty Z-Score])</f>
        <v>34</v>
      </c>
      <c r="AT7">
        <f>_xlfn.RANK.AVG(Table2[[#This Row],[6M Return vs Nifty Z-Score]],Table2[6M Return vs Nifty Z-Score])</f>
        <v>13</v>
      </c>
      <c r="AU7">
        <f>_xlfn.RANK.AVG(Table2[[#This Row],[Sharpe Ratio Z-Score]],Table2[Sharpe Ratio Z-Score])</f>
        <v>24</v>
      </c>
      <c r="AV7">
        <f>(Table2[[#This Row],[Rank 1Y]]+Table2[[#This Row],[Rank 6M]]+Table2[[#This Row],[Rank Sharpe]])/3</f>
        <v>23.666666666666668</v>
      </c>
    </row>
    <row r="8" spans="1:48" x14ac:dyDescent="0.3">
      <c r="A8" t="s">
        <v>1102</v>
      </c>
      <c r="B8" t="s">
        <v>1103</v>
      </c>
      <c r="C8" t="s">
        <v>3144</v>
      </c>
      <c r="D8" t="s">
        <v>1067</v>
      </c>
      <c r="E8">
        <v>11279.22034365</v>
      </c>
      <c r="F8">
        <v>882.35</v>
      </c>
      <c r="G8">
        <v>125.13757045197001</v>
      </c>
      <c r="H8">
        <f>(Table2[[#This Row],[1Y Return vs Nifty]]-AVERAGE(Table2[1Y Return vs Nifty]))/_xlfn.STDEV.P(Table2[1Y Return vs Nifty])</f>
        <v>2.1890307456691511</v>
      </c>
      <c r="I8">
        <v>8.9951213955306599</v>
      </c>
      <c r="J8">
        <f>(Table2[[#This Row],[1M Return vs Nifty]]-AVERAGE(Table2[1M Return vs Nifty]))/_xlfn.STDEV.P(Table2[1M Return vs Nifty])</f>
        <v>0.73473006419686149</v>
      </c>
      <c r="K8">
        <v>101.637163647132</v>
      </c>
      <c r="L8">
        <f>(Table2[[#This Row],[6M Return vs Nifty]]-AVERAGE(Table2[6M Return vs Nifty]))/_xlfn.STDEV.P(Table2[6M Return vs Nifty])</f>
        <v>3.2103457020730071</v>
      </c>
      <c r="M8">
        <v>-4.2230914369270103</v>
      </c>
      <c r="N8">
        <f>(Table2[[#This Row],[1W Return vs Nifty]]-AVERAGE(Table2[1W Return vs Nifty]))/_xlfn.STDEV.P(Table2[1W Return vs Nifty])</f>
        <v>-0.77076108546905941</v>
      </c>
      <c r="O8">
        <v>868.2</v>
      </c>
      <c r="P8">
        <v>812.12227913592596</v>
      </c>
      <c r="Q8">
        <v>621.88547551182103</v>
      </c>
      <c r="R8">
        <v>52.184109757611601</v>
      </c>
      <c r="S8" s="1">
        <f>(Table2[[#This Row],[Close Price]]-Table2[[#This Row],[20D EMA]])/Table2[[#This Row],[20D EMA]]</f>
        <v>1.6298087998157081E-2</v>
      </c>
      <c r="T8" s="1">
        <f>(Table2[[#This Row],[Close Price]]-Table2[[#This Row],[50D EMA]])/Table2[[#This Row],[50D EMA]]</f>
        <v>8.6474318791985694E-2</v>
      </c>
      <c r="U8" s="1">
        <f>(Table2[[#This Row],[Close Price]]-Table2[[#This Row],[200D EMA]])/Table2[[#This Row],[200D EMA]]</f>
        <v>0.41883037109656374</v>
      </c>
      <c r="V8">
        <v>0.77421948361489701</v>
      </c>
      <c r="W8">
        <v>865.55</v>
      </c>
      <c r="X8">
        <v>888</v>
      </c>
      <c r="Y8">
        <v>849</v>
      </c>
      <c r="Z8">
        <v>888</v>
      </c>
      <c r="AA8">
        <v>841.65</v>
      </c>
      <c r="AB8">
        <v>950</v>
      </c>
      <c r="AC8" s="1">
        <f>(Table2[[#This Row],[Close Price]]/Table2[[#This Row],[Day Low]])-1</f>
        <v>1.940962393853618E-2</v>
      </c>
      <c r="AD8" s="1">
        <f>(Table2[[#This Row],[Day High]]/Table2[[#This Row],[Close Price]])-1</f>
        <v>6.4033546778488049E-3</v>
      </c>
      <c r="AE8" s="1">
        <f>(Table2[[#This Row],[Close Price]]/Table2[[#This Row],[Current Week Low]])-1</f>
        <v>3.9281507656065973E-2</v>
      </c>
      <c r="AF8" s="1">
        <f>(Table2[[#This Row],[Current Week High]]/Table2[[#This Row],[Close Price]])-1</f>
        <v>6.4033546778488049E-3</v>
      </c>
      <c r="AG8" s="1">
        <f>(Table2[[#This Row],[Close Price]]/Table2[[#This Row],[Current Month Low]])-1</f>
        <v>4.8357393215707312E-2</v>
      </c>
      <c r="AH8" s="1">
        <f>(Table2[[#This Row],[Current Month High]]/Table2[[#This Row],[Close Price]])-1</f>
        <v>7.6670255567518497E-2</v>
      </c>
      <c r="AI8">
        <v>7.6670255567518497</v>
      </c>
      <c r="AJ8">
        <v>162.64325048370199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0.28999999999999998</v>
      </c>
      <c r="AM8" t="s">
        <v>3172</v>
      </c>
      <c r="AN8">
        <v>-5.86</v>
      </c>
      <c r="AO8" t="s">
        <v>3173</v>
      </c>
      <c r="AP8">
        <v>0.198887497895957</v>
      </c>
      <c r="AQ8">
        <f>(Table2[[#This Row],[Sharpe Ratio]]-AVERAGE(Table2[Sharpe Ratio]))/_xlfn.STDEV.P(Table2[Sharpe Ratio])</f>
        <v>1.6560946665744587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7.0194400930444187</v>
      </c>
      <c r="AS8">
        <f>_xlfn.RANK.AVG(Table2[[#This Row],[1Y Return vs Nifty Z-Score]],Table2[1Y Return vs Nifty Z-Score])</f>
        <v>31</v>
      </c>
      <c r="AT8">
        <f>_xlfn.RANK.AVG(Table2[[#This Row],[6M Return vs Nifty Z-Score]],Table2[6M Return vs Nifty Z-Score])</f>
        <v>9</v>
      </c>
      <c r="AU8">
        <f>_xlfn.RANK.AVG(Table2[[#This Row],[Sharpe Ratio Z-Score]],Table2[Sharpe Ratio Z-Score])</f>
        <v>32</v>
      </c>
      <c r="AV8">
        <f>(Table2[[#This Row],[Rank 1Y]]+Table2[[#This Row],[Rank 6M]]+Table2[[#This Row],[Rank Sharpe]])/3</f>
        <v>24</v>
      </c>
    </row>
    <row r="9" spans="1:48" x14ac:dyDescent="0.3">
      <c r="A9" t="s">
        <v>1118</v>
      </c>
      <c r="B9" t="s">
        <v>1119</v>
      </c>
      <c r="C9" t="s">
        <v>3136</v>
      </c>
      <c r="D9" t="s">
        <v>280</v>
      </c>
      <c r="E9">
        <v>11017.84669253</v>
      </c>
      <c r="F9">
        <v>4742.45</v>
      </c>
      <c r="G9">
        <v>217.90425786232501</v>
      </c>
      <c r="H9">
        <f>(Table2[[#This Row],[1Y Return vs Nifty]]-AVERAGE(Table2[1Y Return vs Nifty]))/_xlfn.STDEV.P(Table2[1Y Return vs Nifty])</f>
        <v>4.0133098260106825</v>
      </c>
      <c r="I9">
        <v>37.340661165628497</v>
      </c>
      <c r="J9">
        <f>(Table2[[#This Row],[1M Return vs Nifty]]-AVERAGE(Table2[1M Return vs Nifty]))/_xlfn.STDEV.P(Table2[1M Return vs Nifty])</f>
        <v>3.4230056057247564</v>
      </c>
      <c r="K9">
        <v>188.58775446155701</v>
      </c>
      <c r="L9">
        <f>(Table2[[#This Row],[6M Return vs Nifty]]-AVERAGE(Table2[6M Return vs Nifty]))/_xlfn.STDEV.P(Table2[6M Return vs Nifty])</f>
        <v>6.0707823316023131</v>
      </c>
      <c r="M9">
        <v>3.68737810042995</v>
      </c>
      <c r="N9">
        <f>(Table2[[#This Row],[1W Return vs Nifty]]-AVERAGE(Table2[1W Return vs Nifty]))/_xlfn.STDEV.P(Table2[1W Return vs Nifty])</f>
        <v>0.91577155599577176</v>
      </c>
      <c r="O9">
        <v>4289.09</v>
      </c>
      <c r="P9">
        <v>3901.7254155928599</v>
      </c>
      <c r="Q9">
        <v>2824.5902318698299</v>
      </c>
      <c r="R9">
        <v>66.944056397541999</v>
      </c>
      <c r="S9" s="1">
        <f>(Table2[[#This Row],[Close Price]]-Table2[[#This Row],[20D EMA]])/Table2[[#This Row],[20D EMA]]</f>
        <v>0.10570074304805907</v>
      </c>
      <c r="T9" s="1">
        <f>(Table2[[#This Row],[Close Price]]-Table2[[#This Row],[50D EMA]])/Table2[[#This Row],[50D EMA]]</f>
        <v>0.215475077012664</v>
      </c>
      <c r="U9" s="1">
        <f>(Table2[[#This Row],[Close Price]]-Table2[[#This Row],[200D EMA]])/Table2[[#This Row],[200D EMA]]</f>
        <v>0.67898690099929282</v>
      </c>
      <c r="V9">
        <v>1.77310381959995</v>
      </c>
      <c r="W9">
        <v>4687</v>
      </c>
      <c r="X9">
        <v>4934.05</v>
      </c>
      <c r="Y9">
        <v>4687</v>
      </c>
      <c r="Z9">
        <v>4970</v>
      </c>
      <c r="AA9">
        <v>3712.75</v>
      </c>
      <c r="AB9">
        <v>4970</v>
      </c>
      <c r="AC9" s="1">
        <f>(Table2[[#This Row],[Close Price]]/Table2[[#This Row],[Day Low]])-1</f>
        <v>1.1830595263494725E-2</v>
      </c>
      <c r="AD9" s="1">
        <f>(Table2[[#This Row],[Day High]]/Table2[[#This Row],[Close Price]])-1</f>
        <v>4.0401058524602407E-2</v>
      </c>
      <c r="AE9" s="1">
        <f>(Table2[[#This Row],[Close Price]]/Table2[[#This Row],[Current Week Low]])-1</f>
        <v>1.1830595263494725E-2</v>
      </c>
      <c r="AF9" s="1">
        <f>(Table2[[#This Row],[Current Week High]]/Table2[[#This Row],[Close Price]])-1</f>
        <v>4.7981528534829065E-2</v>
      </c>
      <c r="AG9" s="1">
        <f>(Table2[[#This Row],[Close Price]]/Table2[[#This Row],[Current Month Low]])-1</f>
        <v>0.27734159315870976</v>
      </c>
      <c r="AH9" s="1">
        <f>(Table2[[#This Row],[Current Month High]]/Table2[[#This Row],[Close Price]])-1</f>
        <v>4.7981528534829065E-2</v>
      </c>
      <c r="AI9">
        <v>4.7981528534829003</v>
      </c>
      <c r="AJ9">
        <v>265.50674373795698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0.43</v>
      </c>
      <c r="AM9" t="s">
        <v>3172</v>
      </c>
      <c r="AN9">
        <v>13.06</v>
      </c>
      <c r="AO9" t="s">
        <v>3172</v>
      </c>
      <c r="AP9">
        <v>0.16428681055900701</v>
      </c>
      <c r="AQ9">
        <f>(Table2[[#This Row],[Sharpe Ratio]]-AVERAGE(Table2[Sharpe Ratio]))/_xlfn.STDEV.P(Table2[Sharpe Ratio])</f>
        <v>1.2549083961460179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15.677777715479541</v>
      </c>
      <c r="AS9">
        <f>_xlfn.RANK.AVG(Table2[[#This Row],[1Y Return vs Nifty Z-Score]],Table2[1Y Return vs Nifty Z-Score])</f>
        <v>3</v>
      </c>
      <c r="AT9">
        <f>_xlfn.RANK.AVG(Table2[[#This Row],[6M Return vs Nifty Z-Score]],Table2[6M Return vs Nifty Z-Score])</f>
        <v>1</v>
      </c>
      <c r="AU9">
        <f>_xlfn.RANK.AVG(Table2[[#This Row],[Sharpe Ratio Z-Score]],Table2[Sharpe Ratio Z-Score])</f>
        <v>71</v>
      </c>
      <c r="AV9">
        <f>(Table2[[#This Row],[Rank 1Y]]+Table2[[#This Row],[Rank 6M]]+Table2[[#This Row],[Rank Sharpe]])/3</f>
        <v>25</v>
      </c>
    </row>
    <row r="10" spans="1:48" x14ac:dyDescent="0.3">
      <c r="A10" t="s">
        <v>967</v>
      </c>
      <c r="B10" t="s">
        <v>968</v>
      </c>
      <c r="C10" t="s">
        <v>3131</v>
      </c>
      <c r="D10" t="s">
        <v>51</v>
      </c>
      <c r="E10">
        <v>15294.276427500001</v>
      </c>
      <c r="F10">
        <v>337.5</v>
      </c>
      <c r="G10">
        <v>98.901079249130007</v>
      </c>
      <c r="H10">
        <f>(Table2[[#This Row],[1Y Return vs Nifty]]-AVERAGE(Table2[1Y Return vs Nifty]))/_xlfn.STDEV.P(Table2[1Y Return vs Nifty])</f>
        <v>1.6730838753105681</v>
      </c>
      <c r="I10">
        <v>20.015641804846901</v>
      </c>
      <c r="J10">
        <f>(Table2[[#This Row],[1M Return vs Nifty]]-AVERAGE(Table2[1M Return vs Nifty]))/_xlfn.STDEV.P(Table2[1M Return vs Nifty])</f>
        <v>1.7799102128750315</v>
      </c>
      <c r="K10">
        <v>99.465788563373593</v>
      </c>
      <c r="L10">
        <f>(Table2[[#This Row],[6M Return vs Nifty]]-AVERAGE(Table2[6M Return vs Nifty]))/_xlfn.STDEV.P(Table2[6M Return vs Nifty])</f>
        <v>3.1389134004882386</v>
      </c>
      <c r="M10">
        <v>-1.2479239542023499</v>
      </c>
      <c r="N10">
        <f>(Table2[[#This Row],[1W Return vs Nifty]]-AVERAGE(Table2[1W Return vs Nifty]))/_xlfn.STDEV.P(Table2[1W Return vs Nifty])</f>
        <v>-0.13644765442127235</v>
      </c>
      <c r="O10">
        <v>302.58</v>
      </c>
      <c r="P10">
        <v>285.79358016696102</v>
      </c>
      <c r="Q10">
        <v>220.73450899472601</v>
      </c>
      <c r="R10">
        <v>83.374468056333995</v>
      </c>
      <c r="S10" s="1">
        <f>(Table2[[#This Row],[Close Price]]-Table2[[#This Row],[20D EMA]])/Table2[[#This Row],[20D EMA]]</f>
        <v>0.11540749553837007</v>
      </c>
      <c r="T10" s="1">
        <f>(Table2[[#This Row],[Close Price]]-Table2[[#This Row],[50D EMA]])/Table2[[#This Row],[50D EMA]]</f>
        <v>0.18092225795566161</v>
      </c>
      <c r="U10" s="1">
        <f>(Table2[[#This Row],[Close Price]]-Table2[[#This Row],[200D EMA]])/Table2[[#This Row],[200D EMA]]</f>
        <v>0.52898611792533012</v>
      </c>
      <c r="V10">
        <v>1.3010587745184901</v>
      </c>
      <c r="W10">
        <v>317.64999999999998</v>
      </c>
      <c r="X10">
        <v>344</v>
      </c>
      <c r="Y10">
        <v>310</v>
      </c>
      <c r="Z10">
        <v>344</v>
      </c>
      <c r="AA10">
        <v>282</v>
      </c>
      <c r="AB10">
        <v>344</v>
      </c>
      <c r="AC10" s="1">
        <f>(Table2[[#This Row],[Close Price]]/Table2[[#This Row],[Day Low]])-1</f>
        <v>6.2490162128128413E-2</v>
      </c>
      <c r="AD10" s="1">
        <f>(Table2[[#This Row],[Day High]]/Table2[[#This Row],[Close Price]])-1</f>
        <v>1.9259259259259309E-2</v>
      </c>
      <c r="AE10" s="1">
        <f>(Table2[[#This Row],[Close Price]]/Table2[[#This Row],[Current Week Low]])-1</f>
        <v>8.870967741935476E-2</v>
      </c>
      <c r="AF10" s="1">
        <f>(Table2[[#This Row],[Current Week High]]/Table2[[#This Row],[Close Price]])-1</f>
        <v>1.9259259259259309E-2</v>
      </c>
      <c r="AG10" s="1">
        <f>(Table2[[#This Row],[Close Price]]/Table2[[#This Row],[Current Month Low]])-1</f>
        <v>0.19680851063829796</v>
      </c>
      <c r="AH10" s="1">
        <f>(Table2[[#This Row],[Current Month High]]/Table2[[#This Row],[Close Price]])-1</f>
        <v>1.9259259259259309E-2</v>
      </c>
      <c r="AI10">
        <v>1.92592592592593</v>
      </c>
      <c r="AJ10">
        <v>159.61538461538399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0.37</v>
      </c>
      <c r="AM10" t="s">
        <v>3172</v>
      </c>
      <c r="AN10">
        <v>13.89</v>
      </c>
      <c r="AO10" t="s">
        <v>3172</v>
      </c>
      <c r="AP10">
        <v>0.210650862106882</v>
      </c>
      <c r="AQ10">
        <f>(Table2[[#This Row],[Sharpe Ratio]]-AVERAGE(Table2[Sharpe Ratio]))/_xlfn.STDEV.P(Table2[Sharpe Ratio])</f>
        <v>1.7924879170759498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8.2479477513285158</v>
      </c>
      <c r="AS10">
        <f>_xlfn.RANK.AVG(Table2[[#This Row],[1Y Return vs Nifty Z-Score]],Table2[1Y Return vs Nifty Z-Score])</f>
        <v>45</v>
      </c>
      <c r="AT10">
        <f>_xlfn.RANK.AVG(Table2[[#This Row],[6M Return vs Nifty Z-Score]],Table2[6M Return vs Nifty Z-Score])</f>
        <v>10</v>
      </c>
      <c r="AU10">
        <f>_xlfn.RANK.AVG(Table2[[#This Row],[Sharpe Ratio Z-Score]],Table2[Sharpe Ratio Z-Score])</f>
        <v>22</v>
      </c>
      <c r="AV10">
        <f>(Table2[[#This Row],[Rank 1Y]]+Table2[[#This Row],[Rank 6M]]+Table2[[#This Row],[Rank Sharpe]])/3</f>
        <v>25.666666666666668</v>
      </c>
    </row>
    <row r="11" spans="1:48" x14ac:dyDescent="0.3">
      <c r="A11" t="s">
        <v>1153</v>
      </c>
      <c r="B11" t="s">
        <v>1154</v>
      </c>
      <c r="C11" t="s">
        <v>3146</v>
      </c>
      <c r="D11" t="s">
        <v>1155</v>
      </c>
      <c r="E11">
        <v>10501.164719939999</v>
      </c>
      <c r="F11">
        <v>1688.55</v>
      </c>
      <c r="G11">
        <v>159.93027258628999</v>
      </c>
      <c r="H11">
        <f>(Table2[[#This Row],[1Y Return vs Nifty]]-AVERAGE(Table2[1Y Return vs Nifty]))/_xlfn.STDEV.P(Table2[1Y Return vs Nifty])</f>
        <v>2.8732375490384081</v>
      </c>
      <c r="I11">
        <v>4.6349322641706499</v>
      </c>
      <c r="J11">
        <f>(Table2[[#This Row],[1M Return vs Nifty]]-AVERAGE(Table2[1M Return vs Nifty]))/_xlfn.STDEV.P(Table2[1M Return vs Nifty])</f>
        <v>0.32121210358155672</v>
      </c>
      <c r="K11">
        <v>69.290544319588406</v>
      </c>
      <c r="L11">
        <f>(Table2[[#This Row],[6M Return vs Nifty]]-AVERAGE(Table2[6M Return vs Nifty]))/_xlfn.STDEV.P(Table2[6M Return vs Nifty])</f>
        <v>2.1462303936052418</v>
      </c>
      <c r="M11">
        <v>-4.3576819400207896</v>
      </c>
      <c r="N11">
        <f>(Table2[[#This Row],[1W Return vs Nifty]]-AVERAGE(Table2[1W Return vs Nifty]))/_xlfn.STDEV.P(Table2[1W Return vs Nifty])</f>
        <v>-0.79945613013447048</v>
      </c>
      <c r="O11">
        <v>1692.12</v>
      </c>
      <c r="P11">
        <v>1612.58746608396</v>
      </c>
      <c r="Q11">
        <v>1240.5873773855101</v>
      </c>
      <c r="R11">
        <v>47.158465955821796</v>
      </c>
      <c r="S11" s="1">
        <f>(Table2[[#This Row],[Close Price]]-Table2[[#This Row],[20D EMA]])/Table2[[#This Row],[20D EMA]]</f>
        <v>-2.1097794482660428E-3</v>
      </c>
      <c r="T11" s="1">
        <f>(Table2[[#This Row],[Close Price]]-Table2[[#This Row],[50D EMA]])/Table2[[#This Row],[50D EMA]]</f>
        <v>4.7105993016620024E-2</v>
      </c>
      <c r="U11" s="1">
        <f>(Table2[[#This Row],[Close Price]]-Table2[[#This Row],[200D EMA]])/Table2[[#This Row],[200D EMA]]</f>
        <v>0.36108913469565823</v>
      </c>
      <c r="V11">
        <v>0.51777773570944896</v>
      </c>
      <c r="W11">
        <v>1656.45</v>
      </c>
      <c r="X11">
        <v>1700</v>
      </c>
      <c r="Y11">
        <v>1656.45</v>
      </c>
      <c r="Z11">
        <v>1755.05</v>
      </c>
      <c r="AA11">
        <v>1645.7</v>
      </c>
      <c r="AB11">
        <v>1822.65</v>
      </c>
      <c r="AC11" s="1">
        <f>(Table2[[#This Row],[Close Price]]/Table2[[#This Row],[Day Low]])-1</f>
        <v>1.9378791994928868E-2</v>
      </c>
      <c r="AD11" s="1">
        <f>(Table2[[#This Row],[Day High]]/Table2[[#This Row],[Close Price]])-1</f>
        <v>6.7809659175031012E-3</v>
      </c>
      <c r="AE11" s="1">
        <f>(Table2[[#This Row],[Close Price]]/Table2[[#This Row],[Current Week Low]])-1</f>
        <v>1.9378791994928868E-2</v>
      </c>
      <c r="AF11" s="1">
        <f>(Table2[[#This Row],[Current Week High]]/Table2[[#This Row],[Close Price]])-1</f>
        <v>3.9382902490302296E-2</v>
      </c>
      <c r="AG11" s="1">
        <f>(Table2[[#This Row],[Close Price]]/Table2[[#This Row],[Current Month Low]])-1</f>
        <v>2.603755240930905E-2</v>
      </c>
      <c r="AH11" s="1">
        <f>(Table2[[#This Row],[Current Month High]]/Table2[[#This Row],[Close Price]])-1</f>
        <v>7.9417251487963192E-2</v>
      </c>
      <c r="AI11">
        <v>12.8571851588641</v>
      </c>
      <c r="AJ11">
        <v>193.584282361123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</v>
      </c>
      <c r="AM11">
        <v>0</v>
      </c>
      <c r="AN11">
        <v>-2.72</v>
      </c>
      <c r="AO11" t="s">
        <v>3173</v>
      </c>
      <c r="AP11">
        <v>0.18270994770428101</v>
      </c>
      <c r="AQ11">
        <f>(Table2[[#This Row],[Sharpe Ratio]]-AVERAGE(Table2[Sharpe Ratio]))/_xlfn.STDEV.P(Table2[Sharpe Ratio])</f>
        <v>1.4685200394329765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6.0097439555237129</v>
      </c>
      <c r="AS11">
        <f>_xlfn.RANK.AVG(Table2[[#This Row],[1Y Return vs Nifty Z-Score]],Table2[1Y Return vs Nifty Z-Score])</f>
        <v>15</v>
      </c>
      <c r="AT11">
        <f>_xlfn.RANK.AVG(Table2[[#This Row],[6M Return vs Nifty Z-Score]],Table2[6M Return vs Nifty Z-Score])</f>
        <v>25</v>
      </c>
      <c r="AU11">
        <f>_xlfn.RANK.AVG(Table2[[#This Row],[Sharpe Ratio Z-Score]],Table2[Sharpe Ratio Z-Score])</f>
        <v>46</v>
      </c>
      <c r="AV11">
        <f>(Table2[[#This Row],[Rank 1Y]]+Table2[[#This Row],[Rank 6M]]+Table2[[#This Row],[Rank Sharpe]])/3</f>
        <v>28.666666666666668</v>
      </c>
    </row>
    <row r="12" spans="1:48" x14ac:dyDescent="0.3">
      <c r="A12" t="s">
        <v>342</v>
      </c>
      <c r="B12" t="s">
        <v>343</v>
      </c>
      <c r="C12" t="s">
        <v>3135</v>
      </c>
      <c r="D12" t="s">
        <v>80</v>
      </c>
      <c r="E12">
        <v>71514.571725625006</v>
      </c>
      <c r="F12">
        <v>693.35</v>
      </c>
      <c r="G12">
        <v>91.493235433767296</v>
      </c>
      <c r="H12">
        <f>(Table2[[#This Row],[1Y Return vs Nifty]]-AVERAGE(Table2[1Y Return vs Nifty]))/_xlfn.STDEV.P(Table2[1Y Return vs Nifty])</f>
        <v>1.5274068561126712</v>
      </c>
      <c r="I12">
        <v>4.1603007135152197</v>
      </c>
      <c r="J12">
        <f>(Table2[[#This Row],[1M Return vs Nifty]]-AVERAGE(Table2[1M Return vs Nifty]))/_xlfn.STDEV.P(Table2[1M Return vs Nifty])</f>
        <v>0.27619830602422596</v>
      </c>
      <c r="K12">
        <v>65.196734421054302</v>
      </c>
      <c r="L12">
        <f>(Table2[[#This Row],[6M Return vs Nifty]]-AVERAGE(Table2[6M Return vs Nifty]))/_xlfn.STDEV.P(Table2[6M Return vs Nifty])</f>
        <v>2.0115552444381826</v>
      </c>
      <c r="M12">
        <v>1.2727893570247799</v>
      </c>
      <c r="N12">
        <f>(Table2[[#This Row],[1W Return vs Nifty]]-AVERAGE(Table2[1W Return vs Nifty]))/_xlfn.STDEV.P(Table2[1W Return vs Nifty])</f>
        <v>0.40097496747025724</v>
      </c>
      <c r="O12">
        <v>691.38</v>
      </c>
      <c r="P12">
        <v>680.397622615861</v>
      </c>
      <c r="Q12">
        <v>544.10981872793104</v>
      </c>
      <c r="R12">
        <v>51.010313884450497</v>
      </c>
      <c r="S12" s="1">
        <f>(Table2[[#This Row],[Close Price]]-Table2[[#This Row],[20D EMA]])/Table2[[#This Row],[20D EMA]]</f>
        <v>2.8493737163354845E-3</v>
      </c>
      <c r="T12" s="1">
        <f>(Table2[[#This Row],[Close Price]]-Table2[[#This Row],[50D EMA]])/Table2[[#This Row],[50D EMA]]</f>
        <v>1.9036482423824812E-2</v>
      </c>
      <c r="U12" s="1">
        <f>(Table2[[#This Row],[Close Price]]-Table2[[#This Row],[200D EMA]])/Table2[[#This Row],[200D EMA]]</f>
        <v>0.2742831982355623</v>
      </c>
      <c r="V12">
        <v>1.39749344554963</v>
      </c>
      <c r="W12">
        <v>691.1</v>
      </c>
      <c r="X12">
        <v>708.95</v>
      </c>
      <c r="Y12">
        <v>681.8</v>
      </c>
      <c r="Z12">
        <v>736.8</v>
      </c>
      <c r="AA12">
        <v>632.4</v>
      </c>
      <c r="AB12">
        <v>736.8</v>
      </c>
      <c r="AC12" s="1">
        <f>(Table2[[#This Row],[Close Price]]/Table2[[#This Row],[Day Low]])-1</f>
        <v>3.2556793517579674E-3</v>
      </c>
      <c r="AD12" s="1">
        <f>(Table2[[#This Row],[Day High]]/Table2[[#This Row],[Close Price]])-1</f>
        <v>2.2499459147616641E-2</v>
      </c>
      <c r="AE12" s="1">
        <f>(Table2[[#This Row],[Close Price]]/Table2[[#This Row],[Current Week Low]])-1</f>
        <v>1.6940451745379947E-2</v>
      </c>
      <c r="AF12" s="1">
        <f>(Table2[[#This Row],[Current Week High]]/Table2[[#This Row],[Close Price]])-1</f>
        <v>6.2666762818201383E-2</v>
      </c>
      <c r="AG12" s="1">
        <f>(Table2[[#This Row],[Close Price]]/Table2[[#This Row],[Current Month Low]])-1</f>
        <v>9.6378874130297332E-2</v>
      </c>
      <c r="AH12" s="1">
        <f>(Table2[[#This Row],[Current Month High]]/Table2[[#This Row],[Close Price]])-1</f>
        <v>6.2666762818201383E-2</v>
      </c>
      <c r="AI12">
        <v>13.3987163770101</v>
      </c>
      <c r="AJ12">
        <v>128.00065767839499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0.14000000000000001</v>
      </c>
      <c r="AM12" t="s">
        <v>3172</v>
      </c>
      <c r="AN12">
        <v>-0.95</v>
      </c>
      <c r="AO12" t="s">
        <v>3173</v>
      </c>
      <c r="AP12">
        <v>0.248394895781236</v>
      </c>
      <c r="AQ12">
        <f>(Table2[[#This Row],[Sharpe Ratio]]-AVERAGE(Table2[Sharpe Ratio]))/_xlfn.STDEV.P(Table2[Sharpe Ratio])</f>
        <v>2.2301204979920244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6.4462558720373613</v>
      </c>
      <c r="AS12">
        <f>_xlfn.RANK.AVG(Table2[[#This Row],[1Y Return vs Nifty Z-Score]],Table2[1Y Return vs Nifty Z-Score])</f>
        <v>53</v>
      </c>
      <c r="AT12">
        <f>_xlfn.RANK.AVG(Table2[[#This Row],[6M Return vs Nifty Z-Score]],Table2[6M Return vs Nifty Z-Score])</f>
        <v>29</v>
      </c>
      <c r="AU12">
        <f>_xlfn.RANK.AVG(Table2[[#This Row],[Sharpe Ratio Z-Score]],Table2[Sharpe Ratio Z-Score])</f>
        <v>10</v>
      </c>
      <c r="AV12">
        <f>(Table2[[#This Row],[Rank 1Y]]+Table2[[#This Row],[Rank 6M]]+Table2[[#This Row],[Rank Sharpe]])/3</f>
        <v>30.666666666666668</v>
      </c>
    </row>
    <row r="13" spans="1:48" x14ac:dyDescent="0.3">
      <c r="A13" t="s">
        <v>1151</v>
      </c>
      <c r="B13" t="s">
        <v>1152</v>
      </c>
      <c r="C13" t="s">
        <v>3127</v>
      </c>
      <c r="D13" t="s">
        <v>501</v>
      </c>
      <c r="E13">
        <v>10510.263985</v>
      </c>
      <c r="F13">
        <v>527.15</v>
      </c>
      <c r="G13">
        <v>114.589211123128</v>
      </c>
      <c r="H13">
        <f>(Table2[[#This Row],[1Y Return vs Nifty]]-AVERAGE(Table2[1Y Return vs Nifty]))/_xlfn.STDEV.P(Table2[1Y Return vs Nifty])</f>
        <v>1.9815947382755756</v>
      </c>
      <c r="I13">
        <v>13.1636087541837</v>
      </c>
      <c r="J13">
        <f>(Table2[[#This Row],[1M Return vs Nifty]]-AVERAGE(Table2[1M Return vs Nifty]))/_xlfn.STDEV.P(Table2[1M Return vs Nifty])</f>
        <v>1.1300671331792846</v>
      </c>
      <c r="K13">
        <v>47.318521117526203</v>
      </c>
      <c r="L13">
        <f>(Table2[[#This Row],[6M Return vs Nifty]]-AVERAGE(Table2[6M Return vs Nifty]))/_xlfn.STDEV.P(Table2[6M Return vs Nifty])</f>
        <v>1.4234109233363883</v>
      </c>
      <c r="M13">
        <v>-5.0259819430704598</v>
      </c>
      <c r="N13">
        <f>(Table2[[#This Row],[1W Return vs Nifty]]-AVERAGE(Table2[1W Return vs Nifty]))/_xlfn.STDEV.P(Table2[1W Return vs Nifty])</f>
        <v>-0.94193942573551825</v>
      </c>
      <c r="O13">
        <v>516.33000000000004</v>
      </c>
      <c r="P13">
        <v>491.01012401687001</v>
      </c>
      <c r="Q13">
        <v>395.71282234682701</v>
      </c>
      <c r="R13">
        <v>54.650936843277599</v>
      </c>
      <c r="S13" s="1">
        <f>(Table2[[#This Row],[Close Price]]-Table2[[#This Row],[20D EMA]])/Table2[[#This Row],[20D EMA]]</f>
        <v>2.0955590416981262E-2</v>
      </c>
      <c r="T13" s="1">
        <f>(Table2[[#This Row],[Close Price]]-Table2[[#This Row],[50D EMA]])/Table2[[#This Row],[50D EMA]]</f>
        <v>7.3603117767665996E-2</v>
      </c>
      <c r="U13" s="1">
        <f>(Table2[[#This Row],[Close Price]]-Table2[[#This Row],[200D EMA]])/Table2[[#This Row],[200D EMA]]</f>
        <v>0.33215294079597291</v>
      </c>
      <c r="V13">
        <v>0.86245904156460595</v>
      </c>
      <c r="W13">
        <v>521</v>
      </c>
      <c r="X13">
        <v>530.65</v>
      </c>
      <c r="Y13">
        <v>515</v>
      </c>
      <c r="Z13">
        <v>555</v>
      </c>
      <c r="AA13">
        <v>503.25</v>
      </c>
      <c r="AB13">
        <v>555</v>
      </c>
      <c r="AC13" s="1">
        <f>(Table2[[#This Row],[Close Price]]/Table2[[#This Row],[Day Low]])-1</f>
        <v>1.1804222648752249E-2</v>
      </c>
      <c r="AD13" s="1">
        <f>(Table2[[#This Row],[Day High]]/Table2[[#This Row],[Close Price]])-1</f>
        <v>6.6394764298587372E-3</v>
      </c>
      <c r="AE13" s="1">
        <f>(Table2[[#This Row],[Close Price]]/Table2[[#This Row],[Current Week Low]])-1</f>
        <v>2.3592233009708696E-2</v>
      </c>
      <c r="AF13" s="1">
        <f>(Table2[[#This Row],[Current Week High]]/Table2[[#This Row],[Close Price]])-1</f>
        <v>5.2831262449018368E-2</v>
      </c>
      <c r="AG13" s="1">
        <f>(Table2[[#This Row],[Close Price]]/Table2[[#This Row],[Current Month Low]])-1</f>
        <v>4.7491306507699838E-2</v>
      </c>
      <c r="AH13" s="1">
        <f>(Table2[[#This Row],[Current Month High]]/Table2[[#This Row],[Close Price]])-1</f>
        <v>5.2831262449018368E-2</v>
      </c>
      <c r="AI13">
        <v>5.2831262449018297</v>
      </c>
      <c r="AJ13">
        <v>145.30013959981301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0.15</v>
      </c>
      <c r="AM13" t="s">
        <v>3172</v>
      </c>
      <c r="AN13">
        <v>-1.17</v>
      </c>
      <c r="AO13" t="s">
        <v>3173</v>
      </c>
      <c r="AP13">
        <v>0.338435566326244</v>
      </c>
      <c r="AQ13">
        <f>(Table2[[#This Row],[Sharpe Ratio]]-AVERAGE(Table2[Sharpe Ratio]))/_xlfn.STDEV.P(Table2[Sharpe Ratio])</f>
        <v>3.2741194350955647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6.8672528041512955</v>
      </c>
      <c r="AS13">
        <f>_xlfn.RANK.AVG(Table2[[#This Row],[1Y Return vs Nifty Z-Score]],Table2[1Y Return vs Nifty Z-Score])</f>
        <v>39</v>
      </c>
      <c r="AT13">
        <f>_xlfn.RANK.AVG(Table2[[#This Row],[6M Return vs Nifty Z-Score]],Table2[6M Return vs Nifty Z-Score])</f>
        <v>64</v>
      </c>
      <c r="AU13">
        <f>_xlfn.RANK.AVG(Table2[[#This Row],[Sharpe Ratio Z-Score]],Table2[Sharpe Ratio Z-Score])</f>
        <v>1</v>
      </c>
      <c r="AV13">
        <f>(Table2[[#This Row],[Rank 1Y]]+Table2[[#This Row],[Rank 6M]]+Table2[[#This Row],[Rank Sharpe]])/3</f>
        <v>34.666666666666664</v>
      </c>
    </row>
    <row r="14" spans="1:48" x14ac:dyDescent="0.3">
      <c r="A14" t="s">
        <v>992</v>
      </c>
      <c r="B14" t="s">
        <v>993</v>
      </c>
      <c r="C14" t="s">
        <v>3137</v>
      </c>
      <c r="D14" t="s">
        <v>994</v>
      </c>
      <c r="E14">
        <v>14617.945822899999</v>
      </c>
      <c r="F14">
        <v>2148.5</v>
      </c>
      <c r="G14">
        <v>67.007915298496698</v>
      </c>
      <c r="H14">
        <f>(Table2[[#This Row],[1Y Return vs Nifty]]-AVERAGE(Table2[1Y Return vs Nifty]))/_xlfn.STDEV.P(Table2[1Y Return vs Nifty])</f>
        <v>1.0458971833499746</v>
      </c>
      <c r="I14">
        <v>7.5617651969339601</v>
      </c>
      <c r="J14">
        <f>(Table2[[#This Row],[1M Return vs Nifty]]-AVERAGE(Table2[1M Return vs Nifty]))/_xlfn.STDEV.P(Table2[1M Return vs Nifty])</f>
        <v>0.59879134359963482</v>
      </c>
      <c r="K14">
        <v>83.240323902388596</v>
      </c>
      <c r="L14">
        <f>(Table2[[#This Row],[6M Return vs Nifty]]-AVERAGE(Table2[6M Return vs Nifty]))/_xlfn.STDEV.P(Table2[6M Return vs Nifty])</f>
        <v>2.6051399894889991</v>
      </c>
      <c r="M14">
        <v>-4.9489454195903999</v>
      </c>
      <c r="N14">
        <f>(Table2[[#This Row],[1W Return vs Nifty]]-AVERAGE(Table2[1W Return vs Nifty]))/_xlfn.STDEV.P(Table2[1W Return vs Nifty])</f>
        <v>-0.92551503893767673</v>
      </c>
      <c r="O14">
        <v>2160.64</v>
      </c>
      <c r="P14">
        <v>2184.0164441960701</v>
      </c>
      <c r="Q14">
        <v>1712.81496629564</v>
      </c>
      <c r="R14">
        <v>51.060262298685799</v>
      </c>
      <c r="S14" s="1">
        <f>(Table2[[#This Row],[Close Price]]-Table2[[#This Row],[20D EMA]])/Table2[[#This Row],[20D EMA]]</f>
        <v>-5.6187055687203207E-3</v>
      </c>
      <c r="T14" s="1">
        <f>(Table2[[#This Row],[Close Price]]-Table2[[#This Row],[50D EMA]])/Table2[[#This Row],[50D EMA]]</f>
        <v>-1.6261985705489316E-2</v>
      </c>
      <c r="U14" s="1">
        <f>(Table2[[#This Row],[Close Price]]-Table2[[#This Row],[200D EMA]])/Table2[[#This Row],[200D EMA]]</f>
        <v>0.25436783439990018</v>
      </c>
      <c r="V14">
        <v>0.61591609573623995</v>
      </c>
      <c r="W14">
        <v>2121.75</v>
      </c>
      <c r="X14">
        <v>2182.15</v>
      </c>
      <c r="Y14">
        <v>2110.35</v>
      </c>
      <c r="Z14">
        <v>2235.75</v>
      </c>
      <c r="AA14">
        <v>2018</v>
      </c>
      <c r="AB14">
        <v>2335</v>
      </c>
      <c r="AC14" s="1">
        <f>(Table2[[#This Row],[Close Price]]/Table2[[#This Row],[Day Low]])-1</f>
        <v>1.2607517379521704E-2</v>
      </c>
      <c r="AD14" s="1">
        <f>(Table2[[#This Row],[Day High]]/Table2[[#This Row],[Close Price]])-1</f>
        <v>1.5662089830114079E-2</v>
      </c>
      <c r="AE14" s="1">
        <f>(Table2[[#This Row],[Close Price]]/Table2[[#This Row],[Current Week Low]])-1</f>
        <v>1.8077570071315163E-2</v>
      </c>
      <c r="AF14" s="1">
        <f>(Table2[[#This Row],[Current Week High]]/Table2[[#This Row],[Close Price]])-1</f>
        <v>4.0609727717011879E-2</v>
      </c>
      <c r="AG14" s="1">
        <f>(Table2[[#This Row],[Close Price]]/Table2[[#This Row],[Current Month Low]])-1</f>
        <v>6.4667988107036667E-2</v>
      </c>
      <c r="AH14" s="1">
        <f>(Table2[[#This Row],[Current Month High]]/Table2[[#This Row],[Close Price]])-1</f>
        <v>8.6804747498254509E-2</v>
      </c>
      <c r="AI14">
        <v>25.669071445194302</v>
      </c>
      <c r="AJ14">
        <v>194.31506849314999</v>
      </c>
      <c r="AK14" t="str">
        <f>IF(AND(Table2[[#This Row],[20D EMA]]&gt;Table2[[#This Row],[50D EMA]],Table2[[#This Row],[50D EMA]]&gt;Table2[[#This Row],[200D EMA]]),"Uptrend","Downtrend/NoTrend")</f>
        <v>Downtrend/NoTrend</v>
      </c>
      <c r="AL14">
        <v>-0.06</v>
      </c>
      <c r="AM14" t="s">
        <v>3173</v>
      </c>
      <c r="AN14">
        <v>-3.66</v>
      </c>
      <c r="AO14" t="s">
        <v>3173</v>
      </c>
      <c r="AP14">
        <v>0.23295339274066701</v>
      </c>
      <c r="AQ14">
        <f>(Table2[[#This Row],[Sharpe Ratio]]-AVERAGE(Table2[Sharpe Ratio]))/_xlfn.STDEV.P(Table2[Sharpe Ratio])</f>
        <v>2.0510801525119575</v>
      </c>
      <c r="AR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">
        <f>_xlfn.RANK.AVG(Table2[[#This Row],[1Y Return vs Nifty Z-Score]],Table2[1Y Return vs Nifty Z-Score])</f>
        <v>87</v>
      </c>
      <c r="AT14">
        <f>_xlfn.RANK.AVG(Table2[[#This Row],[6M Return vs Nifty Z-Score]],Table2[6M Return vs Nifty Z-Score])</f>
        <v>14</v>
      </c>
      <c r="AU14">
        <f>_xlfn.RANK.AVG(Table2[[#This Row],[Sharpe Ratio Z-Score]],Table2[Sharpe Ratio Z-Score])</f>
        <v>12</v>
      </c>
      <c r="AV14">
        <f>(Table2[[#This Row],[Rank 1Y]]+Table2[[#This Row],[Rank 6M]]+Table2[[#This Row],[Rank Sharpe]])/3</f>
        <v>37.666666666666664</v>
      </c>
    </row>
    <row r="15" spans="1:48" x14ac:dyDescent="0.3">
      <c r="A15" t="s">
        <v>1048</v>
      </c>
      <c r="B15" t="s">
        <v>1049</v>
      </c>
      <c r="C15" t="s">
        <v>3127</v>
      </c>
      <c r="D15" t="s">
        <v>211</v>
      </c>
      <c r="E15">
        <v>12642.908637799999</v>
      </c>
      <c r="F15">
        <v>3053.35</v>
      </c>
      <c r="G15">
        <v>107.05353206761301</v>
      </c>
      <c r="H15">
        <f>(Table2[[#This Row],[1Y Return vs Nifty]]-AVERAGE(Table2[1Y Return vs Nifty]))/_xlfn.STDEV.P(Table2[1Y Return vs Nifty])</f>
        <v>1.8334038085258375</v>
      </c>
      <c r="I15">
        <v>18.7960566574185</v>
      </c>
      <c r="J15">
        <f>(Table2[[#This Row],[1M Return vs Nifty]]-AVERAGE(Table2[1M Return vs Nifty]))/_xlfn.STDEV.P(Table2[1M Return vs Nifty])</f>
        <v>1.6642454222506848</v>
      </c>
      <c r="K15">
        <v>71.088864391133598</v>
      </c>
      <c r="L15">
        <f>(Table2[[#This Row],[6M Return vs Nifty]]-AVERAGE(Table2[6M Return vs Nifty]))/_xlfn.STDEV.P(Table2[6M Return vs Nifty])</f>
        <v>2.2053902055867871</v>
      </c>
      <c r="M15">
        <v>-0.62521244639845197</v>
      </c>
      <c r="N15">
        <f>(Table2[[#This Row],[1W Return vs Nifty]]-AVERAGE(Table2[1W Return vs Nifty]))/_xlfn.STDEV.P(Table2[1W Return vs Nifty])</f>
        <v>-3.6839443573618265E-3</v>
      </c>
      <c r="O15">
        <v>2932.68</v>
      </c>
      <c r="P15">
        <v>2743.2724745169699</v>
      </c>
      <c r="Q15">
        <v>2133.3476514474701</v>
      </c>
      <c r="R15">
        <v>57.972125897940899</v>
      </c>
      <c r="S15" s="1">
        <f>(Table2[[#This Row],[Close Price]]-Table2[[#This Row],[20D EMA]])/Table2[[#This Row],[20D EMA]]</f>
        <v>4.1146664484362452E-2</v>
      </c>
      <c r="T15" s="1">
        <f>(Table2[[#This Row],[Close Price]]-Table2[[#This Row],[50D EMA]])/Table2[[#This Row],[50D EMA]]</f>
        <v>0.11303198219040488</v>
      </c>
      <c r="U15" s="1">
        <f>(Table2[[#This Row],[Close Price]]-Table2[[#This Row],[200D EMA]])/Table2[[#This Row],[200D EMA]]</f>
        <v>0.43124820651163487</v>
      </c>
      <c r="V15">
        <v>0.98703730627388697</v>
      </c>
      <c r="W15">
        <v>3026</v>
      </c>
      <c r="X15">
        <v>3130</v>
      </c>
      <c r="Y15">
        <v>3026</v>
      </c>
      <c r="Z15">
        <v>3181.9</v>
      </c>
      <c r="AA15">
        <v>2820</v>
      </c>
      <c r="AB15">
        <v>3735.2</v>
      </c>
      <c r="AC15" s="1">
        <f>(Table2[[#This Row],[Close Price]]/Table2[[#This Row],[Day Low]])-1</f>
        <v>9.0383344348974326E-3</v>
      </c>
      <c r="AD15" s="1">
        <f>(Table2[[#This Row],[Day High]]/Table2[[#This Row],[Close Price]])-1</f>
        <v>2.5103574762146419E-2</v>
      </c>
      <c r="AE15" s="1">
        <f>(Table2[[#This Row],[Close Price]]/Table2[[#This Row],[Current Week Low]])-1</f>
        <v>9.0383344348974326E-3</v>
      </c>
      <c r="AF15" s="1">
        <f>(Table2[[#This Row],[Current Week High]]/Table2[[#This Row],[Close Price]])-1</f>
        <v>4.210129857369771E-2</v>
      </c>
      <c r="AG15" s="1">
        <f>(Table2[[#This Row],[Close Price]]/Table2[[#This Row],[Current Month Low]])-1</f>
        <v>8.2748226950354553E-2</v>
      </c>
      <c r="AH15" s="1">
        <f>(Table2[[#This Row],[Current Month High]]/Table2[[#This Row],[Close Price]])-1</f>
        <v>0.22331209982478262</v>
      </c>
      <c r="AI15">
        <v>22.3312099824782</v>
      </c>
      <c r="AJ15">
        <v>169.01762114537399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0.26</v>
      </c>
      <c r="AM15" t="s">
        <v>3172</v>
      </c>
      <c r="AN15">
        <v>2.4700000000000002</v>
      </c>
      <c r="AO15" t="s">
        <v>3172</v>
      </c>
      <c r="AP15">
        <v>0.179869495541049</v>
      </c>
      <c r="AQ15">
        <f>(Table2[[#This Row],[Sharpe Ratio]]-AVERAGE(Table2[Sharpe Ratio]))/_xlfn.STDEV.P(Table2[Sharpe Ratio])</f>
        <v>1.4355857107417507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7.1349412027476991</v>
      </c>
      <c r="AS15">
        <f>_xlfn.RANK.AVG(Table2[[#This Row],[1Y Return vs Nifty Z-Score]],Table2[1Y Return vs Nifty Z-Score])</f>
        <v>44</v>
      </c>
      <c r="AT15">
        <f>_xlfn.RANK.AVG(Table2[[#This Row],[6M Return vs Nifty Z-Score]],Table2[6M Return vs Nifty Z-Score])</f>
        <v>23</v>
      </c>
      <c r="AU15">
        <f>_xlfn.RANK.AVG(Table2[[#This Row],[Sharpe Ratio Z-Score]],Table2[Sharpe Ratio Z-Score])</f>
        <v>50</v>
      </c>
      <c r="AV15">
        <f>(Table2[[#This Row],[Rank 1Y]]+Table2[[#This Row],[Rank 6M]]+Table2[[#This Row],[Rank Sharpe]])/3</f>
        <v>39</v>
      </c>
    </row>
    <row r="16" spans="1:48" x14ac:dyDescent="0.3">
      <c r="A16" t="s">
        <v>112</v>
      </c>
      <c r="B16" t="s">
        <v>113</v>
      </c>
      <c r="C16" t="s">
        <v>3138</v>
      </c>
      <c r="D16" t="s">
        <v>114</v>
      </c>
      <c r="E16">
        <v>237087.02980203499</v>
      </c>
      <c r="F16">
        <v>6669.35</v>
      </c>
      <c r="G16">
        <v>127.39761595133901</v>
      </c>
      <c r="H16">
        <f>(Table2[[#This Row],[1Y Return vs Nifty]]-AVERAGE(Table2[1Y Return vs Nifty]))/_xlfn.STDEV.P(Table2[1Y Return vs Nifty])</f>
        <v>2.233475080593831</v>
      </c>
      <c r="I16">
        <v>-7.9299763014021796</v>
      </c>
      <c r="J16">
        <f>(Table2[[#This Row],[1M Return vs Nifty]]-AVERAGE(Table2[1M Return vs Nifty]))/_xlfn.STDEV.P(Table2[1M Return vs Nifty])</f>
        <v>-0.87043697603825254</v>
      </c>
      <c r="K16">
        <v>37.056550393622601</v>
      </c>
      <c r="L16">
        <f>(Table2[[#This Row],[6M Return vs Nifty]]-AVERAGE(Table2[6M Return vs Nifty]))/_xlfn.STDEV.P(Table2[6M Return vs Nifty])</f>
        <v>1.0858201528209857</v>
      </c>
      <c r="M16">
        <v>2.5764627788916901</v>
      </c>
      <c r="N16">
        <f>(Table2[[#This Row],[1W Return vs Nifty]]-AVERAGE(Table2[1W Return vs Nifty]))/_xlfn.STDEV.P(Table2[1W Return vs Nifty])</f>
        <v>0.67892152543441564</v>
      </c>
      <c r="O16">
        <v>6781.63</v>
      </c>
      <c r="P16">
        <v>6961.1352933525104</v>
      </c>
      <c r="Q16">
        <v>5698.6919769248798</v>
      </c>
      <c r="R16">
        <v>49.309958510667201</v>
      </c>
      <c r="S16" s="1">
        <f>(Table2[[#This Row],[Close Price]]-Table2[[#This Row],[20D EMA]])/Table2[[#This Row],[20D EMA]]</f>
        <v>-1.6556491580932569E-2</v>
      </c>
      <c r="T16" s="1">
        <f>(Table2[[#This Row],[Close Price]]-Table2[[#This Row],[50D EMA]])/Table2[[#This Row],[50D EMA]]</f>
        <v>-4.1916337070929864E-2</v>
      </c>
      <c r="U16" s="1">
        <f>(Table2[[#This Row],[Close Price]]-Table2[[#This Row],[200D EMA]])/Table2[[#This Row],[200D EMA]]</f>
        <v>0.1703299681761192</v>
      </c>
      <c r="V16">
        <v>0.90438847509926001</v>
      </c>
      <c r="W16">
        <v>6646.15</v>
      </c>
      <c r="X16">
        <v>6810.3</v>
      </c>
      <c r="Y16">
        <v>6646.15</v>
      </c>
      <c r="Z16">
        <v>6838.55</v>
      </c>
      <c r="AA16">
        <v>6212.05</v>
      </c>
      <c r="AB16">
        <v>7236</v>
      </c>
      <c r="AC16" s="1">
        <f>(Table2[[#This Row],[Close Price]]/Table2[[#This Row],[Day Low]])-1</f>
        <v>3.4907427608465991E-3</v>
      </c>
      <c r="AD16" s="1">
        <f>(Table2[[#This Row],[Day High]]/Table2[[#This Row],[Close Price]])-1</f>
        <v>2.1133993567588938E-2</v>
      </c>
      <c r="AE16" s="1">
        <f>(Table2[[#This Row],[Close Price]]/Table2[[#This Row],[Current Week Low]])-1</f>
        <v>3.4907427608465991E-3</v>
      </c>
      <c r="AF16" s="1">
        <f>(Table2[[#This Row],[Current Week High]]/Table2[[#This Row],[Close Price]])-1</f>
        <v>2.5369788660064341E-2</v>
      </c>
      <c r="AG16" s="1">
        <f>(Table2[[#This Row],[Close Price]]/Table2[[#This Row],[Current Month Low]])-1</f>
        <v>7.3614990220619569E-2</v>
      </c>
      <c r="AH16" s="1">
        <f>(Table2[[#This Row],[Current Month High]]/Table2[[#This Row],[Close Price]])-1</f>
        <v>8.4963302270836039E-2</v>
      </c>
      <c r="AI16">
        <v>25.124637333473199</v>
      </c>
      <c r="AJ16">
        <v>152.14457193625799</v>
      </c>
      <c r="AK16" t="str">
        <f>IF(AND(Table2[[#This Row],[20D EMA]]&gt;Table2[[#This Row],[50D EMA]],Table2[[#This Row],[50D EMA]]&gt;Table2[[#This Row],[200D EMA]]),"Uptrend","Downtrend/NoTrend")</f>
        <v>Downtrend/NoTrend</v>
      </c>
      <c r="AL16">
        <v>-0.01</v>
      </c>
      <c r="AM16" t="s">
        <v>3173</v>
      </c>
      <c r="AN16">
        <v>-4.1100000000000003</v>
      </c>
      <c r="AO16" t="s">
        <v>3173</v>
      </c>
      <c r="AP16">
        <v>0.25974531172397902</v>
      </c>
      <c r="AQ16">
        <f>(Table2[[#This Row],[Sharpe Ratio]]-AVERAGE(Table2[Sharpe Ratio]))/_xlfn.STDEV.P(Table2[Sharpe Ratio])</f>
        <v>2.3617257171466672</v>
      </c>
      <c r="AR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">
        <f>_xlfn.RANK.AVG(Table2[[#This Row],[1Y Return vs Nifty Z-Score]],Table2[1Y Return vs Nifty Z-Score])</f>
        <v>30</v>
      </c>
      <c r="AT16">
        <f>_xlfn.RANK.AVG(Table2[[#This Row],[6M Return vs Nifty Z-Score]],Table2[6M Return vs Nifty Z-Score])</f>
        <v>90</v>
      </c>
      <c r="AU16">
        <f>_xlfn.RANK.AVG(Table2[[#This Row],[Sharpe Ratio Z-Score]],Table2[Sharpe Ratio Z-Score])</f>
        <v>5</v>
      </c>
      <c r="AV16">
        <f>(Table2[[#This Row],[Rank 1Y]]+Table2[[#This Row],[Rank 6M]]+Table2[[#This Row],[Rank Sharpe]])/3</f>
        <v>41.666666666666664</v>
      </c>
    </row>
    <row r="17" spans="1:48" x14ac:dyDescent="0.3">
      <c r="A17" t="s">
        <v>473</v>
      </c>
      <c r="B17" t="s">
        <v>474</v>
      </c>
      <c r="C17" t="s">
        <v>3136</v>
      </c>
      <c r="D17" t="s">
        <v>163</v>
      </c>
      <c r="E17">
        <v>46690.085657249998</v>
      </c>
      <c r="F17">
        <v>1823.5</v>
      </c>
      <c r="G17">
        <v>331.00778505526802</v>
      </c>
      <c r="H17">
        <f>(Table2[[#This Row],[1Y Return vs Nifty]]-AVERAGE(Table2[1Y Return vs Nifty]))/_xlfn.STDEV.P(Table2[1Y Return vs Nifty])</f>
        <v>6.2375177214398958</v>
      </c>
      <c r="I17">
        <v>14.9493350908674</v>
      </c>
      <c r="J17">
        <f>(Table2[[#This Row],[1M Return vs Nifty]]-AVERAGE(Table2[1M Return vs Nifty]))/_xlfn.STDEV.P(Table2[1M Return vs Nifty])</f>
        <v>1.2994244456067288</v>
      </c>
      <c r="K17">
        <v>29.544088749119201</v>
      </c>
      <c r="L17">
        <f>(Table2[[#This Row],[6M Return vs Nifty]]-AVERAGE(Table2[6M Return vs Nifty]))/_xlfn.STDEV.P(Table2[6M Return vs Nifty])</f>
        <v>0.83868071116113108</v>
      </c>
      <c r="M17">
        <v>-1.0737495722869701</v>
      </c>
      <c r="N17">
        <f>(Table2[[#This Row],[1W Return vs Nifty]]-AVERAGE(Table2[1W Return vs Nifty]))/_xlfn.STDEV.P(Table2[1W Return vs Nifty])</f>
        <v>-9.9313224028737435E-2</v>
      </c>
      <c r="O17">
        <v>1811.15</v>
      </c>
      <c r="P17">
        <v>1750.65788551119</v>
      </c>
      <c r="Q17">
        <v>1404.16420832471</v>
      </c>
      <c r="R17">
        <v>49.2752127686487</v>
      </c>
      <c r="S17" s="1">
        <f>(Table2[[#This Row],[Close Price]]-Table2[[#This Row],[20D EMA]])/Table2[[#This Row],[20D EMA]]</f>
        <v>6.8188719874112628E-3</v>
      </c>
      <c r="T17" s="1">
        <f>(Table2[[#This Row],[Close Price]]-Table2[[#This Row],[50D EMA]])/Table2[[#This Row],[50D EMA]]</f>
        <v>4.1608423377101002E-2</v>
      </c>
      <c r="U17" s="1">
        <f>(Table2[[#This Row],[Close Price]]-Table2[[#This Row],[200D EMA]])/Table2[[#This Row],[200D EMA]]</f>
        <v>0.29863728842340603</v>
      </c>
      <c r="V17">
        <v>1.4389954464786201</v>
      </c>
      <c r="W17">
        <v>1823.5</v>
      </c>
      <c r="X17">
        <v>1823.5</v>
      </c>
      <c r="Y17">
        <v>1823.5</v>
      </c>
      <c r="Z17">
        <v>1959.5</v>
      </c>
      <c r="AA17">
        <v>1674</v>
      </c>
      <c r="AB17">
        <v>1959.5</v>
      </c>
      <c r="AC17" s="1">
        <f>(Table2[[#This Row],[Close Price]]/Table2[[#This Row],[Day Low]])-1</f>
        <v>0</v>
      </c>
      <c r="AD17" s="1">
        <f>(Table2[[#This Row],[Day High]]/Table2[[#This Row],[Close Price]])-1</f>
        <v>0</v>
      </c>
      <c r="AE17" s="1">
        <f>(Table2[[#This Row],[Close Price]]/Table2[[#This Row],[Current Week Low]])-1</f>
        <v>0</v>
      </c>
      <c r="AF17" s="1">
        <f>(Table2[[#This Row],[Current Week High]]/Table2[[#This Row],[Close Price]])-1</f>
        <v>7.458184809432411E-2</v>
      </c>
      <c r="AG17" s="1">
        <f>(Table2[[#This Row],[Close Price]]/Table2[[#This Row],[Current Month Low]])-1</f>
        <v>8.9307048984468285E-2</v>
      </c>
      <c r="AH17" s="1">
        <f>(Table2[[#This Row],[Current Month High]]/Table2[[#This Row],[Close Price]])-1</f>
        <v>7.458184809432411E-2</v>
      </c>
      <c r="AI17">
        <v>7.9791609542089397</v>
      </c>
      <c r="AJ17">
        <v>354.45482866043602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0.2</v>
      </c>
      <c r="AM17" t="s">
        <v>3172</v>
      </c>
      <c r="AN17">
        <v>4.4400000000000004</v>
      </c>
      <c r="AO17" t="s">
        <v>3172</v>
      </c>
      <c r="AP17">
        <v>0.249278637928739</v>
      </c>
      <c r="AQ17">
        <f>(Table2[[#This Row],[Sharpe Ratio]]-AVERAGE(Table2[Sharpe Ratio]))/_xlfn.STDEV.P(Table2[Sharpe Ratio])</f>
        <v>2.2403672660034371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10.516676920182455</v>
      </c>
      <c r="AS17">
        <f>_xlfn.RANK.AVG(Table2[[#This Row],[1Y Return vs Nifty Z-Score]],Table2[1Y Return vs Nifty Z-Score])</f>
        <v>1</v>
      </c>
      <c r="AT17">
        <f>_xlfn.RANK.AVG(Table2[[#This Row],[6M Return vs Nifty Z-Score]],Table2[6M Return vs Nifty Z-Score])</f>
        <v>119</v>
      </c>
      <c r="AU17">
        <f>_xlfn.RANK.AVG(Table2[[#This Row],[Sharpe Ratio Z-Score]],Table2[Sharpe Ratio Z-Score])</f>
        <v>8</v>
      </c>
      <c r="AV17">
        <f>(Table2[[#This Row],[Rank 1Y]]+Table2[[#This Row],[Rank 6M]]+Table2[[#This Row],[Rank Sharpe]])/3</f>
        <v>42.666666666666664</v>
      </c>
    </row>
    <row r="18" spans="1:48" x14ac:dyDescent="0.3">
      <c r="A18" t="s">
        <v>1174</v>
      </c>
      <c r="B18" t="s">
        <v>1175</v>
      </c>
      <c r="C18" t="s">
        <v>3140</v>
      </c>
      <c r="D18" t="s">
        <v>134</v>
      </c>
      <c r="E18">
        <v>10192.4040107</v>
      </c>
      <c r="F18">
        <v>1222.3</v>
      </c>
      <c r="G18">
        <v>184.52770397711399</v>
      </c>
      <c r="H18">
        <f>(Table2[[#This Row],[1Y Return vs Nifty]]-AVERAGE(Table2[1Y Return vs Nifty]))/_xlfn.STDEV.P(Table2[1Y Return vs Nifty])</f>
        <v>3.356951916437577</v>
      </c>
      <c r="I18">
        <v>20.272684796489202</v>
      </c>
      <c r="J18">
        <f>(Table2[[#This Row],[1M Return vs Nifty]]-AVERAGE(Table2[1M Return vs Nifty]))/_xlfn.STDEV.P(Table2[1M Return vs Nifty])</f>
        <v>1.8042880300962829</v>
      </c>
      <c r="K18">
        <v>50.237652005950203</v>
      </c>
      <c r="L18">
        <f>(Table2[[#This Row],[6M Return vs Nifty]]-AVERAGE(Table2[6M Return vs Nifty]))/_xlfn.STDEV.P(Table2[6M Return vs Nifty])</f>
        <v>1.519442345796294</v>
      </c>
      <c r="M18">
        <v>5.3912801022098904</v>
      </c>
      <c r="N18">
        <f>(Table2[[#This Row],[1W Return vs Nifty]]-AVERAGE(Table2[1W Return vs Nifty]))/_xlfn.STDEV.P(Table2[1W Return vs Nifty])</f>
        <v>1.2790478862171624</v>
      </c>
      <c r="O18">
        <v>1099.9100000000001</v>
      </c>
      <c r="P18">
        <v>1015.73120365779</v>
      </c>
      <c r="Q18">
        <v>852.79272859736</v>
      </c>
      <c r="R18">
        <v>76.339111701040906</v>
      </c>
      <c r="S18" s="1">
        <f>(Table2[[#This Row],[Close Price]]-Table2[[#This Row],[20D EMA]])/Table2[[#This Row],[20D EMA]]</f>
        <v>0.11127274049694963</v>
      </c>
      <c r="T18" s="1">
        <f>(Table2[[#This Row],[Close Price]]-Table2[[#This Row],[50D EMA]])/Table2[[#This Row],[50D EMA]]</f>
        <v>0.20336954855608136</v>
      </c>
      <c r="U18" s="1">
        <f>(Table2[[#This Row],[Close Price]]-Table2[[#This Row],[200D EMA]])/Table2[[#This Row],[200D EMA]]</f>
        <v>0.43329083259233581</v>
      </c>
      <c r="V18">
        <v>1.22557499660693</v>
      </c>
      <c r="W18">
        <v>1202.05</v>
      </c>
      <c r="X18">
        <v>1250</v>
      </c>
      <c r="Y18">
        <v>1152.0999999999999</v>
      </c>
      <c r="Z18">
        <v>1250</v>
      </c>
      <c r="AA18">
        <v>1020.05</v>
      </c>
      <c r="AB18">
        <v>1250</v>
      </c>
      <c r="AC18" s="1">
        <f>(Table2[[#This Row],[Close Price]]/Table2[[#This Row],[Day Low]])-1</f>
        <v>1.6846221039058307E-2</v>
      </c>
      <c r="AD18" s="1">
        <f>(Table2[[#This Row],[Day High]]/Table2[[#This Row],[Close Price]])-1</f>
        <v>2.2662194224003951E-2</v>
      </c>
      <c r="AE18" s="1">
        <f>(Table2[[#This Row],[Close Price]]/Table2[[#This Row],[Current Week Low]])-1</f>
        <v>6.0932210745594961E-2</v>
      </c>
      <c r="AF18" s="1">
        <f>(Table2[[#This Row],[Current Week High]]/Table2[[#This Row],[Close Price]])-1</f>
        <v>2.2662194224003951E-2</v>
      </c>
      <c r="AG18" s="1">
        <f>(Table2[[#This Row],[Close Price]]/Table2[[#This Row],[Current Month Low]])-1</f>
        <v>0.19827459438262829</v>
      </c>
      <c r="AH18" s="1">
        <f>(Table2[[#This Row],[Current Month High]]/Table2[[#This Row],[Close Price]])-1</f>
        <v>2.2662194224003951E-2</v>
      </c>
      <c r="AI18">
        <v>2.2662194224003902</v>
      </c>
      <c r="AJ18">
        <v>227.69436997318999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0.53</v>
      </c>
      <c r="AM18" t="s">
        <v>3172</v>
      </c>
      <c r="AN18">
        <v>4.33</v>
      </c>
      <c r="AO18" t="s">
        <v>3172</v>
      </c>
      <c r="AP18">
        <v>0.163403688373704</v>
      </c>
      <c r="AQ18">
        <f>(Table2[[#This Row],[Sharpe Ratio]]-AVERAGE(Table2[Sharpe Ratio]))/_xlfn.STDEV.P(Table2[Sharpe Ratio])</f>
        <v>1.2446688164404445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9.2043989949877609</v>
      </c>
      <c r="AS18">
        <f>_xlfn.RANK.AVG(Table2[[#This Row],[1Y Return vs Nifty Z-Score]],Table2[1Y Return vs Nifty Z-Score])</f>
        <v>7</v>
      </c>
      <c r="AT18">
        <f>_xlfn.RANK.AVG(Table2[[#This Row],[6M Return vs Nifty Z-Score]],Table2[6M Return vs Nifty Z-Score])</f>
        <v>56</v>
      </c>
      <c r="AU18">
        <f>_xlfn.RANK.AVG(Table2[[#This Row],[Sharpe Ratio Z-Score]],Table2[Sharpe Ratio Z-Score])</f>
        <v>75</v>
      </c>
      <c r="AV18">
        <f>(Table2[[#This Row],[Rank 1Y]]+Table2[[#This Row],[Rank 6M]]+Table2[[#This Row],[Rank Sharpe]])/3</f>
        <v>46</v>
      </c>
    </row>
    <row r="19" spans="1:48" x14ac:dyDescent="0.3">
      <c r="A19" t="s">
        <v>1362</v>
      </c>
      <c r="B19" t="s">
        <v>1363</v>
      </c>
      <c r="C19" t="s">
        <v>3132</v>
      </c>
      <c r="D19" t="s">
        <v>208</v>
      </c>
      <c r="E19">
        <v>8059.7942617500003</v>
      </c>
      <c r="F19">
        <v>1126.95</v>
      </c>
      <c r="G19">
        <v>76.218979874766802</v>
      </c>
      <c r="H19">
        <f>(Table2[[#This Row],[1Y Return vs Nifty]]-AVERAGE(Table2[1Y Return vs Nifty]))/_xlfn.STDEV.P(Table2[1Y Return vs Nifty])</f>
        <v>1.2270349698037872</v>
      </c>
      <c r="I19">
        <v>73.827958863739298</v>
      </c>
      <c r="J19">
        <f>(Table2[[#This Row],[1M Return vs Nifty]]-AVERAGE(Table2[1M Return vs Nifty]))/_xlfn.STDEV.P(Table2[1M Return vs Nifty])</f>
        <v>6.8834410313275116</v>
      </c>
      <c r="K19">
        <v>71.234035399481201</v>
      </c>
      <c r="L19">
        <f>(Table2[[#This Row],[6M Return vs Nifty]]-AVERAGE(Table2[6M Return vs Nifty]))/_xlfn.STDEV.P(Table2[6M Return vs Nifty])</f>
        <v>2.2101659347213873</v>
      </c>
      <c r="M19">
        <v>14.7803799828544</v>
      </c>
      <c r="N19">
        <f>(Table2[[#This Row],[1W Return vs Nifty]]-AVERAGE(Table2[1W Return vs Nifty]))/_xlfn.STDEV.P(Table2[1W Return vs Nifty])</f>
        <v>3.2808283554927322</v>
      </c>
      <c r="O19">
        <v>890.02</v>
      </c>
      <c r="P19">
        <v>788.295249406229</v>
      </c>
      <c r="Q19">
        <v>674.56786314879298</v>
      </c>
      <c r="R19">
        <v>85.106773208532204</v>
      </c>
      <c r="S19" s="1">
        <f>(Table2[[#This Row],[Close Price]]-Table2[[#This Row],[20D EMA]])/Table2[[#This Row],[20D EMA]]</f>
        <v>0.26620750095503481</v>
      </c>
      <c r="T19" s="1">
        <f>(Table2[[#This Row],[Close Price]]-Table2[[#This Row],[50D EMA]])/Table2[[#This Row],[50D EMA]]</f>
        <v>0.42960394706026378</v>
      </c>
      <c r="U19" s="1">
        <f>(Table2[[#This Row],[Close Price]]-Table2[[#This Row],[200D EMA]])/Table2[[#This Row],[200D EMA]]</f>
        <v>0.67062509432267858</v>
      </c>
      <c r="V19">
        <v>4.7432248754086404</v>
      </c>
      <c r="W19">
        <v>1096.05</v>
      </c>
      <c r="X19">
        <v>1146.8499999999999</v>
      </c>
      <c r="Y19">
        <v>1093.6500000000001</v>
      </c>
      <c r="Z19">
        <v>1188.8499999999999</v>
      </c>
      <c r="AA19">
        <v>695</v>
      </c>
      <c r="AB19">
        <v>1188.8499999999999</v>
      </c>
      <c r="AC19" s="1">
        <f>(Table2[[#This Row],[Close Price]]/Table2[[#This Row],[Day Low]])-1</f>
        <v>2.8192144518954576E-2</v>
      </c>
      <c r="AD19" s="1">
        <f>(Table2[[#This Row],[Day High]]/Table2[[#This Row],[Close Price]])-1</f>
        <v>1.7658281201472947E-2</v>
      </c>
      <c r="AE19" s="1">
        <f>(Table2[[#This Row],[Close Price]]/Table2[[#This Row],[Current Week Low]])-1</f>
        <v>3.0448498148402114E-2</v>
      </c>
      <c r="AF19" s="1">
        <f>(Table2[[#This Row],[Current Week High]]/Table2[[#This Row],[Close Price]])-1</f>
        <v>5.4927015395536571E-2</v>
      </c>
      <c r="AG19" s="1">
        <f>(Table2[[#This Row],[Close Price]]/Table2[[#This Row],[Current Month Low]])-1</f>
        <v>0.62151079136690646</v>
      </c>
      <c r="AH19" s="1">
        <f>(Table2[[#This Row],[Current Month High]]/Table2[[#This Row],[Close Price]])-1</f>
        <v>5.4927015395536571E-2</v>
      </c>
      <c r="AI19">
        <v>5.49270153955365</v>
      </c>
      <c r="AJ19">
        <v>120.107421875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0.82</v>
      </c>
      <c r="AM19" t="s">
        <v>3172</v>
      </c>
      <c r="AN19">
        <v>48.56</v>
      </c>
      <c r="AO19" t="s">
        <v>3172</v>
      </c>
      <c r="AP19">
        <v>0.18499821583922099</v>
      </c>
      <c r="AQ19">
        <f>(Table2[[#This Row],[Sharpe Ratio]]-AVERAGE(Table2[Sharpe Ratio]))/_xlfn.STDEV.P(Table2[Sharpe Ratio])</f>
        <v>1.4950519331452861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15.096522224490704</v>
      </c>
      <c r="AS19">
        <f>_xlfn.RANK.AVG(Table2[[#This Row],[1Y Return vs Nifty Z-Score]],Table2[1Y Return vs Nifty Z-Score])</f>
        <v>74</v>
      </c>
      <c r="AT19">
        <f>_xlfn.RANK.AVG(Table2[[#This Row],[6M Return vs Nifty Z-Score]],Table2[6M Return vs Nifty Z-Score])</f>
        <v>22</v>
      </c>
      <c r="AU19">
        <f>_xlfn.RANK.AVG(Table2[[#This Row],[Sharpe Ratio Z-Score]],Table2[Sharpe Ratio Z-Score])</f>
        <v>44</v>
      </c>
      <c r="AV19">
        <f>(Table2[[#This Row],[Rank 1Y]]+Table2[[#This Row],[Rank 6M]]+Table2[[#This Row],[Rank Sharpe]])/3</f>
        <v>46.666666666666664</v>
      </c>
    </row>
    <row r="20" spans="1:48" x14ac:dyDescent="0.3">
      <c r="A20" t="s">
        <v>1223</v>
      </c>
      <c r="B20" t="s">
        <v>1224</v>
      </c>
      <c r="C20" t="s">
        <v>3136</v>
      </c>
      <c r="D20" t="s">
        <v>393</v>
      </c>
      <c r="E20">
        <v>9633.1388516999996</v>
      </c>
      <c r="F20">
        <v>424.5</v>
      </c>
      <c r="G20">
        <v>114.197232503089</v>
      </c>
      <c r="H20">
        <f>(Table2[[#This Row],[1Y Return vs Nifty]]-AVERAGE(Table2[1Y Return vs Nifty]))/_xlfn.STDEV.P(Table2[1Y Return vs Nifty])</f>
        <v>1.9738863850246384</v>
      </c>
      <c r="I20">
        <v>2.5305200820485498</v>
      </c>
      <c r="J20">
        <f>(Table2[[#This Row],[1M Return vs Nifty]]-AVERAGE(Table2[1M Return vs Nifty]))/_xlfn.STDEV.P(Table2[1M Return vs Nifty])</f>
        <v>0.12163079927843314</v>
      </c>
      <c r="K20">
        <v>54.406671392360899</v>
      </c>
      <c r="L20">
        <f>(Table2[[#This Row],[6M Return vs Nifty]]-AVERAGE(Table2[6M Return vs Nifty]))/_xlfn.STDEV.P(Table2[6M Return vs Nifty])</f>
        <v>1.656591681417928</v>
      </c>
      <c r="M20">
        <v>5.0121023593145502</v>
      </c>
      <c r="N20">
        <f>(Table2[[#This Row],[1W Return vs Nifty]]-AVERAGE(Table2[1W Return vs Nifty]))/_xlfn.STDEV.P(Table2[1W Return vs Nifty])</f>
        <v>1.1982062070614621</v>
      </c>
      <c r="O20">
        <v>399.87</v>
      </c>
      <c r="P20">
        <v>398.93194504869598</v>
      </c>
      <c r="Q20">
        <v>328.95628383697601</v>
      </c>
      <c r="R20">
        <v>65.155357901209996</v>
      </c>
      <c r="S20" s="1">
        <f>(Table2[[#This Row],[Close Price]]-Table2[[#This Row],[20D EMA]])/Table2[[#This Row],[20D EMA]]</f>
        <v>6.1595018380973802E-2</v>
      </c>
      <c r="T20" s="1">
        <f>(Table2[[#This Row],[Close Price]]-Table2[[#This Row],[50D EMA]])/Table2[[#This Row],[50D EMA]]</f>
        <v>6.4091269873569626E-2</v>
      </c>
      <c r="U20" s="1">
        <f>(Table2[[#This Row],[Close Price]]-Table2[[#This Row],[200D EMA]])/Table2[[#This Row],[200D EMA]]</f>
        <v>0.29044502524345606</v>
      </c>
      <c r="V20">
        <v>1.13734561049183</v>
      </c>
      <c r="W20">
        <v>412.15</v>
      </c>
      <c r="X20">
        <v>427.75</v>
      </c>
      <c r="Y20">
        <v>398</v>
      </c>
      <c r="Z20">
        <v>427.75</v>
      </c>
      <c r="AA20">
        <v>355.2</v>
      </c>
      <c r="AB20">
        <v>435.65</v>
      </c>
      <c r="AC20" s="1">
        <f>(Table2[[#This Row],[Close Price]]/Table2[[#This Row],[Day Low]])-1</f>
        <v>2.9964818633992474E-2</v>
      </c>
      <c r="AD20" s="1">
        <f>(Table2[[#This Row],[Day High]]/Table2[[#This Row],[Close Price]])-1</f>
        <v>7.6560659599529401E-3</v>
      </c>
      <c r="AE20" s="1">
        <f>(Table2[[#This Row],[Close Price]]/Table2[[#This Row],[Current Week Low]])-1</f>
        <v>6.6582914572864249E-2</v>
      </c>
      <c r="AF20" s="1">
        <f>(Table2[[#This Row],[Current Week High]]/Table2[[#This Row],[Close Price]])-1</f>
        <v>7.6560659599529401E-3</v>
      </c>
      <c r="AG20" s="1">
        <f>(Table2[[#This Row],[Close Price]]/Table2[[#This Row],[Current Month Low]])-1</f>
        <v>0.19510135135135132</v>
      </c>
      <c r="AH20" s="1">
        <f>(Table2[[#This Row],[Current Month High]]/Table2[[#This Row],[Close Price]])-1</f>
        <v>2.6266195524146108E-2</v>
      </c>
      <c r="AI20">
        <v>11.660777385158999</v>
      </c>
      <c r="AJ20">
        <v>162.442040185471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0.06</v>
      </c>
      <c r="AM20" t="s">
        <v>3172</v>
      </c>
      <c r="AN20">
        <v>0.35</v>
      </c>
      <c r="AO20" t="s">
        <v>3172</v>
      </c>
      <c r="AP20">
        <v>0.170406369586867</v>
      </c>
      <c r="AQ20">
        <f>(Table2[[#This Row],[Sharpe Ratio]]-AVERAGE(Table2[Sharpe Ratio]))/_xlfn.STDEV.P(Table2[Sharpe Ratio])</f>
        <v>1.3258631445053681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6.2761782172878302</v>
      </c>
      <c r="AS20">
        <f>_xlfn.RANK.AVG(Table2[[#This Row],[1Y Return vs Nifty Z-Score]],Table2[1Y Return vs Nifty Z-Score])</f>
        <v>40</v>
      </c>
      <c r="AT20">
        <f>_xlfn.RANK.AVG(Table2[[#This Row],[6M Return vs Nifty Z-Score]],Table2[6M Return vs Nifty Z-Score])</f>
        <v>51</v>
      </c>
      <c r="AU20">
        <f>_xlfn.RANK.AVG(Table2[[#This Row],[Sharpe Ratio Z-Score]],Table2[Sharpe Ratio Z-Score])</f>
        <v>61</v>
      </c>
      <c r="AV20">
        <f>(Table2[[#This Row],[Rank 1Y]]+Table2[[#This Row],[Rank 6M]]+Table2[[#This Row],[Rank Sharpe]])/3</f>
        <v>50.666666666666664</v>
      </c>
    </row>
    <row r="21" spans="1:48" x14ac:dyDescent="0.3">
      <c r="A21" t="s">
        <v>382</v>
      </c>
      <c r="B21" t="s">
        <v>383</v>
      </c>
      <c r="C21" t="s">
        <v>3127</v>
      </c>
      <c r="D21" t="s">
        <v>384</v>
      </c>
      <c r="E21">
        <v>59986.618436489996</v>
      </c>
      <c r="F21">
        <v>4431.1000000000004</v>
      </c>
      <c r="G21">
        <v>77.317276715091893</v>
      </c>
      <c r="H21">
        <f>(Table2[[#This Row],[1Y Return vs Nifty]]-AVERAGE(Table2[1Y Return vs Nifty]))/_xlfn.STDEV.P(Table2[1Y Return vs Nifty])</f>
        <v>1.248633239675679</v>
      </c>
      <c r="I21">
        <v>12.5797289633825</v>
      </c>
      <c r="J21">
        <f>(Table2[[#This Row],[1M Return vs Nifty]]-AVERAGE(Table2[1M Return vs Nifty]))/_xlfn.STDEV.P(Table2[1M Return vs Nifty])</f>
        <v>1.0746922920743318</v>
      </c>
      <c r="K21">
        <v>58.512295185346503</v>
      </c>
      <c r="L21">
        <f>(Table2[[#This Row],[6M Return vs Nifty]]-AVERAGE(Table2[6M Return vs Nifty]))/_xlfn.STDEV.P(Table2[6M Return vs Nifty])</f>
        <v>1.7916554754016576</v>
      </c>
      <c r="M21">
        <v>-4.0800665300944701</v>
      </c>
      <c r="N21">
        <f>(Table2[[#This Row],[1W Return vs Nifty]]-AVERAGE(Table2[1W Return vs Nifty]))/_xlfn.STDEV.P(Table2[1W Return vs Nifty])</f>
        <v>-0.74026780403027637</v>
      </c>
      <c r="O21">
        <v>4544.51</v>
      </c>
      <c r="P21">
        <v>4178.3891106436604</v>
      </c>
      <c r="Q21">
        <v>3125.5432034875298</v>
      </c>
      <c r="R21">
        <v>37.969014255298603</v>
      </c>
      <c r="S21" s="1">
        <f>(Table2[[#This Row],[Close Price]]-Table2[[#This Row],[20D EMA]])/Table2[[#This Row],[20D EMA]]</f>
        <v>-2.4955385729154483E-2</v>
      </c>
      <c r="T21" s="1">
        <f>(Table2[[#This Row],[Close Price]]-Table2[[#This Row],[50D EMA]])/Table2[[#This Row],[50D EMA]]</f>
        <v>6.0480458536665845E-2</v>
      </c>
      <c r="U21" s="1">
        <f>(Table2[[#This Row],[Close Price]]-Table2[[#This Row],[200D EMA]])/Table2[[#This Row],[200D EMA]]</f>
        <v>0.41770556716532026</v>
      </c>
      <c r="V21">
        <v>1.03681241898345</v>
      </c>
      <c r="W21">
        <v>4392</v>
      </c>
      <c r="X21">
        <v>4659</v>
      </c>
      <c r="Y21">
        <v>4392</v>
      </c>
      <c r="Z21">
        <v>4955</v>
      </c>
      <c r="AA21">
        <v>4372</v>
      </c>
      <c r="AB21">
        <v>4969</v>
      </c>
      <c r="AC21" s="1">
        <f>(Table2[[#This Row],[Close Price]]/Table2[[#This Row],[Day Low]])-1</f>
        <v>8.9025500910746569E-3</v>
      </c>
      <c r="AD21" s="1">
        <f>(Table2[[#This Row],[Day High]]/Table2[[#This Row],[Close Price]])-1</f>
        <v>5.1431924352869363E-2</v>
      </c>
      <c r="AE21" s="1">
        <f>(Table2[[#This Row],[Close Price]]/Table2[[#This Row],[Current Week Low]])-1</f>
        <v>8.9025500910746569E-3</v>
      </c>
      <c r="AF21" s="1">
        <f>(Table2[[#This Row],[Current Week High]]/Table2[[#This Row],[Close Price]])-1</f>
        <v>0.11823249306041372</v>
      </c>
      <c r="AG21" s="1">
        <f>(Table2[[#This Row],[Close Price]]/Table2[[#This Row],[Current Month Low]])-1</f>
        <v>1.3517840805123527E-2</v>
      </c>
      <c r="AH21" s="1">
        <f>(Table2[[#This Row],[Current Month High]]/Table2[[#This Row],[Close Price]])-1</f>
        <v>0.12139197941820301</v>
      </c>
      <c r="AI21">
        <v>12.608607343549</v>
      </c>
      <c r="AJ21">
        <v>128.28366090518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0.52</v>
      </c>
      <c r="AM21" t="s">
        <v>3172</v>
      </c>
      <c r="AN21">
        <v>-5.41</v>
      </c>
      <c r="AO21" t="s">
        <v>3173</v>
      </c>
      <c r="AP21">
        <v>0.17870231941321499</v>
      </c>
      <c r="AQ21">
        <f>(Table2[[#This Row],[Sharpe Ratio]]-AVERAGE(Table2[Sharpe Ratio]))/_xlfn.STDEV.P(Table2[Sharpe Ratio])</f>
        <v>1.4220525969888689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4.7967658001102613</v>
      </c>
      <c r="AS21">
        <f>_xlfn.RANK.AVG(Table2[[#This Row],[1Y Return vs Nifty Z-Score]],Table2[1Y Return vs Nifty Z-Score])</f>
        <v>70</v>
      </c>
      <c r="AT21">
        <f>_xlfn.RANK.AVG(Table2[[#This Row],[6M Return vs Nifty Z-Score]],Table2[6M Return vs Nifty Z-Score])</f>
        <v>43</v>
      </c>
      <c r="AU21">
        <f>_xlfn.RANK.AVG(Table2[[#This Row],[Sharpe Ratio Z-Score]],Table2[Sharpe Ratio Z-Score])</f>
        <v>52</v>
      </c>
      <c r="AV21">
        <f>(Table2[[#This Row],[Rank 1Y]]+Table2[[#This Row],[Rank 6M]]+Table2[[#This Row],[Rank Sharpe]])/3</f>
        <v>55</v>
      </c>
    </row>
    <row r="22" spans="1:48" x14ac:dyDescent="0.3">
      <c r="A22" t="s">
        <v>1176</v>
      </c>
      <c r="B22" t="s">
        <v>1177</v>
      </c>
      <c r="C22" t="s">
        <v>3127</v>
      </c>
      <c r="D22" t="s">
        <v>414</v>
      </c>
      <c r="E22">
        <v>10165.835619625001</v>
      </c>
      <c r="F22">
        <v>328.75</v>
      </c>
      <c r="G22">
        <v>157.80660770696301</v>
      </c>
      <c r="H22">
        <f>(Table2[[#This Row],[1Y Return vs Nifty]]-AVERAGE(Table2[1Y Return vs Nifty]))/_xlfn.STDEV.P(Table2[1Y Return vs Nifty])</f>
        <v>2.8314751716035556</v>
      </c>
      <c r="I22">
        <v>-6.1837259987308899</v>
      </c>
      <c r="J22">
        <f>(Table2[[#This Row],[1M Return vs Nifty]]-AVERAGE(Table2[1M Return vs Nifty]))/_xlfn.STDEV.P(Table2[1M Return vs Nifty])</f>
        <v>-0.7048235491593926</v>
      </c>
      <c r="K22">
        <v>68.138581902129502</v>
      </c>
      <c r="L22">
        <f>(Table2[[#This Row],[6M Return vs Nifty]]-AVERAGE(Table2[6M Return vs Nifty]))/_xlfn.STDEV.P(Table2[6M Return vs Nifty])</f>
        <v>2.1083339806668504</v>
      </c>
      <c r="M22">
        <v>4.12566702808427</v>
      </c>
      <c r="N22">
        <f>(Table2[[#This Row],[1W Return vs Nifty]]-AVERAGE(Table2[1W Return vs Nifty]))/_xlfn.STDEV.P(Table2[1W Return vs Nifty])</f>
        <v>1.0092158931986184</v>
      </c>
      <c r="O22">
        <v>344.62</v>
      </c>
      <c r="P22">
        <v>342.937163821046</v>
      </c>
      <c r="Q22">
        <v>252.37248546201499</v>
      </c>
      <c r="R22">
        <v>43.6678622126745</v>
      </c>
      <c r="S22" s="1">
        <f>(Table2[[#This Row],[Close Price]]-Table2[[#This Row],[20D EMA]])/Table2[[#This Row],[20D EMA]]</f>
        <v>-4.605072253496606E-2</v>
      </c>
      <c r="T22" s="1">
        <f>(Table2[[#This Row],[Close Price]]-Table2[[#This Row],[50D EMA]])/Table2[[#This Row],[50D EMA]]</f>
        <v>-4.136957238163097E-2</v>
      </c>
      <c r="U22" s="1">
        <f>(Table2[[#This Row],[Close Price]]-Table2[[#This Row],[200D EMA]])/Table2[[#This Row],[200D EMA]]</f>
        <v>0.30263804074426615</v>
      </c>
      <c r="V22">
        <v>0.59676023192428795</v>
      </c>
      <c r="W22">
        <v>326</v>
      </c>
      <c r="X22">
        <v>337.75</v>
      </c>
      <c r="Y22">
        <v>316.10000000000002</v>
      </c>
      <c r="Z22">
        <v>339.75</v>
      </c>
      <c r="AA22">
        <v>295</v>
      </c>
      <c r="AB22">
        <v>416.7</v>
      </c>
      <c r="AC22" s="1">
        <f>(Table2[[#This Row],[Close Price]]/Table2[[#This Row],[Day Low]])-1</f>
        <v>8.4355828220858964E-3</v>
      </c>
      <c r="AD22" s="1">
        <f>(Table2[[#This Row],[Day High]]/Table2[[#This Row],[Close Price]])-1</f>
        <v>2.7376425855513364E-2</v>
      </c>
      <c r="AE22" s="1">
        <f>(Table2[[#This Row],[Close Price]]/Table2[[#This Row],[Current Week Low]])-1</f>
        <v>4.0018981335020465E-2</v>
      </c>
      <c r="AF22" s="1">
        <f>(Table2[[#This Row],[Current Week High]]/Table2[[#This Row],[Close Price]])-1</f>
        <v>3.3460076045627396E-2</v>
      </c>
      <c r="AG22" s="1">
        <f>(Table2[[#This Row],[Close Price]]/Table2[[#This Row],[Current Month Low]])-1</f>
        <v>0.11440677966101687</v>
      </c>
      <c r="AH22" s="1">
        <f>(Table2[[#This Row],[Current Month High]]/Table2[[#This Row],[Close Price]])-1</f>
        <v>0.26752851711026615</v>
      </c>
      <c r="AI22">
        <v>36.562737642585503</v>
      </c>
      <c r="AJ22">
        <v>204.39814814814801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-0.04</v>
      </c>
      <c r="AM22" t="s">
        <v>3173</v>
      </c>
      <c r="AN22">
        <v>-18.87</v>
      </c>
      <c r="AO22" t="s">
        <v>3173</v>
      </c>
      <c r="AP22">
        <v>0.13050290192633199</v>
      </c>
      <c r="AQ22">
        <f>(Table2[[#This Row],[Sharpe Ratio]]-AVERAGE(Table2[Sharpe Ratio]))/_xlfn.STDEV.P(Table2[Sharpe Ratio])</f>
        <v>0.86319246944059103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6.107393965750223</v>
      </c>
      <c r="AS22">
        <f>_xlfn.RANK.AVG(Table2[[#This Row],[1Y Return vs Nifty Z-Score]],Table2[1Y Return vs Nifty Z-Score])</f>
        <v>17</v>
      </c>
      <c r="AT22">
        <f>_xlfn.RANK.AVG(Table2[[#This Row],[6M Return vs Nifty Z-Score]],Table2[6M Return vs Nifty Z-Score])</f>
        <v>26</v>
      </c>
      <c r="AU22">
        <f>_xlfn.RANK.AVG(Table2[[#This Row],[Sharpe Ratio Z-Score]],Table2[Sharpe Ratio Z-Score])</f>
        <v>134</v>
      </c>
      <c r="AV22">
        <f>(Table2[[#This Row],[Rank 1Y]]+Table2[[#This Row],[Rank 6M]]+Table2[[#This Row],[Rank Sharpe]])/3</f>
        <v>59</v>
      </c>
    </row>
    <row r="23" spans="1:48" x14ac:dyDescent="0.3">
      <c r="A23" t="s">
        <v>412</v>
      </c>
      <c r="B23" t="s">
        <v>413</v>
      </c>
      <c r="C23" t="s">
        <v>3127</v>
      </c>
      <c r="D23" t="s">
        <v>414</v>
      </c>
      <c r="E23">
        <v>54657.205442639999</v>
      </c>
      <c r="F23">
        <v>912.05</v>
      </c>
      <c r="G23">
        <v>193.67223771402499</v>
      </c>
      <c r="H23">
        <f>(Table2[[#This Row],[1Y Return vs Nifty]]-AVERAGE(Table2[1Y Return vs Nifty]))/_xlfn.STDEV.P(Table2[1Y Return vs Nifty])</f>
        <v>3.5367813580336773</v>
      </c>
      <c r="I23">
        <v>1.3513220242127599</v>
      </c>
      <c r="J23">
        <f>(Table2[[#This Row],[1M Return vs Nifty]]-AVERAGE(Table2[1M Return vs Nifty]))/_xlfn.STDEV.P(Table2[1M Return vs Nifty])</f>
        <v>9.7962982173087406E-3</v>
      </c>
      <c r="K23">
        <v>55.667712972068401</v>
      </c>
      <c r="L23">
        <f>(Table2[[#This Row],[6M Return vs Nifty]]-AVERAGE(Table2[6M Return vs Nifty]))/_xlfn.STDEV.P(Table2[6M Return vs Nifty])</f>
        <v>1.6980765004647977</v>
      </c>
      <c r="M23">
        <v>-1.4436858276215501</v>
      </c>
      <c r="N23">
        <f>(Table2[[#This Row],[1W Return vs Nifty]]-AVERAGE(Table2[1W Return vs Nifty]))/_xlfn.STDEV.P(Table2[1W Return vs Nifty])</f>
        <v>-0.17818459404497261</v>
      </c>
      <c r="O23">
        <v>913.7</v>
      </c>
      <c r="P23">
        <v>864.83790983685401</v>
      </c>
      <c r="Q23">
        <v>659.79804506875405</v>
      </c>
      <c r="R23">
        <v>48.579340884415899</v>
      </c>
      <c r="S23" s="1">
        <f>(Table2[[#This Row],[Close Price]]-Table2[[#This Row],[20D EMA]])/Table2[[#This Row],[20D EMA]]</f>
        <v>-1.8058443690490214E-3</v>
      </c>
      <c r="T23" s="1">
        <f>(Table2[[#This Row],[Close Price]]-Table2[[#This Row],[50D EMA]])/Table2[[#This Row],[50D EMA]]</f>
        <v>5.4590680665296223E-2</v>
      </c>
      <c r="U23" s="1">
        <f>(Table2[[#This Row],[Close Price]]-Table2[[#This Row],[200D EMA]])/Table2[[#This Row],[200D EMA]]</f>
        <v>0.38231691775467458</v>
      </c>
      <c r="V23">
        <v>0.75133709147606298</v>
      </c>
      <c r="W23">
        <v>886.05</v>
      </c>
      <c r="X23">
        <v>917.7</v>
      </c>
      <c r="Y23">
        <v>886.05</v>
      </c>
      <c r="Z23">
        <v>948</v>
      </c>
      <c r="AA23">
        <v>868.85</v>
      </c>
      <c r="AB23">
        <v>1025</v>
      </c>
      <c r="AC23" s="1">
        <f>(Table2[[#This Row],[Close Price]]/Table2[[#This Row],[Day Low]])-1</f>
        <v>2.9343716494554473E-2</v>
      </c>
      <c r="AD23" s="1">
        <f>(Table2[[#This Row],[Day High]]/Table2[[#This Row],[Close Price]])-1</f>
        <v>6.1948358094403577E-3</v>
      </c>
      <c r="AE23" s="1">
        <f>(Table2[[#This Row],[Close Price]]/Table2[[#This Row],[Current Week Low]])-1</f>
        <v>2.9343716494554473E-2</v>
      </c>
      <c r="AF23" s="1">
        <f>(Table2[[#This Row],[Current Week High]]/Table2[[#This Row],[Close Price]])-1</f>
        <v>3.9416698645907688E-2</v>
      </c>
      <c r="AG23" s="1">
        <f>(Table2[[#This Row],[Close Price]]/Table2[[#This Row],[Current Month Low]])-1</f>
        <v>4.9720895436496493E-2</v>
      </c>
      <c r="AH23" s="1">
        <f>(Table2[[#This Row],[Current Month High]]/Table2[[#This Row],[Close Price]])-1</f>
        <v>0.1238418946329698</v>
      </c>
      <c r="AI23">
        <v>16.660270818485799</v>
      </c>
      <c r="AJ23">
        <v>223.25004430267501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0.17</v>
      </c>
      <c r="AM23" t="s">
        <v>3172</v>
      </c>
      <c r="AN23">
        <v>-3.5</v>
      </c>
      <c r="AO23" t="s">
        <v>3173</v>
      </c>
      <c r="AP23">
        <v>0.134772562784642</v>
      </c>
      <c r="AQ23">
        <f>(Table2[[#This Row],[Sharpe Ratio]]-AVERAGE(Table2[Sharpe Ratio]))/_xlfn.STDEV.P(Table2[Sharpe Ratio])</f>
        <v>0.91269811362212894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5.9791676762929402</v>
      </c>
      <c r="AS23">
        <f>_xlfn.RANK.AVG(Table2[[#This Row],[1Y Return vs Nifty Z-Score]],Table2[1Y Return vs Nifty Z-Score])</f>
        <v>6</v>
      </c>
      <c r="AT23">
        <f>_xlfn.RANK.AVG(Table2[[#This Row],[6M Return vs Nifty Z-Score]],Table2[6M Return vs Nifty Z-Score])</f>
        <v>48</v>
      </c>
      <c r="AU23">
        <f>_xlfn.RANK.AVG(Table2[[#This Row],[Sharpe Ratio Z-Score]],Table2[Sharpe Ratio Z-Score])</f>
        <v>125</v>
      </c>
      <c r="AV23">
        <f>(Table2[[#This Row],[Rank 1Y]]+Table2[[#This Row],[Rank 6M]]+Table2[[#This Row],[Rank Sharpe]])/3</f>
        <v>59.666666666666664</v>
      </c>
    </row>
    <row r="24" spans="1:48" x14ac:dyDescent="0.3">
      <c r="A24" t="s">
        <v>770</v>
      </c>
      <c r="B24" t="s">
        <v>771</v>
      </c>
      <c r="C24" t="s">
        <v>3131</v>
      </c>
      <c r="D24" t="s">
        <v>51</v>
      </c>
      <c r="E24">
        <v>21569.012708844999</v>
      </c>
      <c r="F24">
        <v>1327.55</v>
      </c>
      <c r="G24">
        <v>279.02718305323401</v>
      </c>
      <c r="H24">
        <f>(Table2[[#This Row],[1Y Return vs Nifty]]-AVERAGE(Table2[1Y Return vs Nifty]))/_xlfn.STDEV.P(Table2[1Y Return vs Nifty])</f>
        <v>5.2153067590456006</v>
      </c>
      <c r="I24">
        <v>19.855380516160899</v>
      </c>
      <c r="J24">
        <f>(Table2[[#This Row],[1M Return vs Nifty]]-AVERAGE(Table2[1M Return vs Nifty]))/_xlfn.STDEV.P(Table2[1M Return vs Nifty])</f>
        <v>1.7647111196094729</v>
      </c>
      <c r="K24">
        <v>131.37648820096601</v>
      </c>
      <c r="L24">
        <f>(Table2[[#This Row],[6M Return vs Nifty]]-AVERAGE(Table2[6M Return vs Nifty]))/_xlfn.STDEV.P(Table2[6M Return vs Nifty])</f>
        <v>4.188688143388938</v>
      </c>
      <c r="M24">
        <v>8.3890374477758307</v>
      </c>
      <c r="N24">
        <f>(Table2[[#This Row],[1W Return vs Nifty]]-AVERAGE(Table2[1W Return vs Nifty]))/_xlfn.STDEV.P(Table2[1W Return vs Nifty])</f>
        <v>1.918177534667483</v>
      </c>
      <c r="O24">
        <v>1198.17</v>
      </c>
      <c r="P24">
        <v>1116.0287951810501</v>
      </c>
      <c r="Q24">
        <v>834.20835201319903</v>
      </c>
      <c r="R24">
        <v>72.574714382363595</v>
      </c>
      <c r="S24" s="1">
        <f>(Table2[[#This Row],[Close Price]]-Table2[[#This Row],[20D EMA]])/Table2[[#This Row],[20D EMA]]</f>
        <v>0.1079813382074329</v>
      </c>
      <c r="T24" s="1">
        <f>(Table2[[#This Row],[Close Price]]-Table2[[#This Row],[50D EMA]])/Table2[[#This Row],[50D EMA]]</f>
        <v>0.18953023948153183</v>
      </c>
      <c r="U24" s="1">
        <f>(Table2[[#This Row],[Close Price]]-Table2[[#This Row],[200D EMA]])/Table2[[#This Row],[200D EMA]]</f>
        <v>0.59138900587151533</v>
      </c>
      <c r="V24">
        <v>1.2321995659702201</v>
      </c>
      <c r="W24">
        <v>1273.05</v>
      </c>
      <c r="X24">
        <v>1359</v>
      </c>
      <c r="Y24">
        <v>1270</v>
      </c>
      <c r="Z24">
        <v>1359</v>
      </c>
      <c r="AA24">
        <v>1130.1500000000001</v>
      </c>
      <c r="AB24">
        <v>1359</v>
      </c>
      <c r="AC24" s="1">
        <f>(Table2[[#This Row],[Close Price]]/Table2[[#This Row],[Day Low]])-1</f>
        <v>4.281057303326663E-2</v>
      </c>
      <c r="AD24" s="1">
        <f>(Table2[[#This Row],[Day High]]/Table2[[#This Row],[Close Price]])-1</f>
        <v>2.3690256487514549E-2</v>
      </c>
      <c r="AE24" s="1">
        <f>(Table2[[#This Row],[Close Price]]/Table2[[#This Row],[Current Week Low]])-1</f>
        <v>4.5314960629921242E-2</v>
      </c>
      <c r="AF24" s="1">
        <f>(Table2[[#This Row],[Current Week High]]/Table2[[#This Row],[Close Price]])-1</f>
        <v>2.3690256487514549E-2</v>
      </c>
      <c r="AG24" s="1">
        <f>(Table2[[#This Row],[Close Price]]/Table2[[#This Row],[Current Month Low]])-1</f>
        <v>0.17466707959120464</v>
      </c>
      <c r="AH24" s="1">
        <f>(Table2[[#This Row],[Current Month High]]/Table2[[#This Row],[Close Price]])-1</f>
        <v>2.3690256487514549E-2</v>
      </c>
      <c r="AI24">
        <v>2.3690256487514501</v>
      </c>
      <c r="AJ24">
        <v>310.37094281298198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0.28999999999999998</v>
      </c>
      <c r="AM24" t="s">
        <v>3172</v>
      </c>
      <c r="AN24">
        <v>4.54</v>
      </c>
      <c r="AO24" t="s">
        <v>3172</v>
      </c>
      <c r="AP24">
        <v>0.114306537475087</v>
      </c>
      <c r="AQ24">
        <f>(Table2[[#This Row],[Sharpe Ratio]]-AVERAGE(Table2[Sharpe Ratio]))/_xlfn.STDEV.P(Table2[Sharpe Ratio])</f>
        <v>0.67539969568965419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13.762283252401149</v>
      </c>
      <c r="AS24">
        <f>_xlfn.RANK.AVG(Table2[[#This Row],[1Y Return vs Nifty Z-Score]],Table2[1Y Return vs Nifty Z-Score])</f>
        <v>2</v>
      </c>
      <c r="AT24">
        <f>_xlfn.RANK.AVG(Table2[[#This Row],[6M Return vs Nifty Z-Score]],Table2[6M Return vs Nifty Z-Score])</f>
        <v>5</v>
      </c>
      <c r="AU24">
        <f>_xlfn.RANK.AVG(Table2[[#This Row],[Sharpe Ratio Z-Score]],Table2[Sharpe Ratio Z-Score])</f>
        <v>172</v>
      </c>
      <c r="AV24">
        <f>(Table2[[#This Row],[Rank 1Y]]+Table2[[#This Row],[Rank 6M]]+Table2[[#This Row],[Rank Sharpe]])/3</f>
        <v>59.666666666666664</v>
      </c>
    </row>
    <row r="25" spans="1:48" x14ac:dyDescent="0.3">
      <c r="A25" t="s">
        <v>269</v>
      </c>
      <c r="B25" t="s">
        <v>270</v>
      </c>
      <c r="C25" t="s">
        <v>3135</v>
      </c>
      <c r="D25" t="s">
        <v>271</v>
      </c>
      <c r="E25">
        <v>93110.186100749997</v>
      </c>
      <c r="F25">
        <v>15501.1</v>
      </c>
      <c r="G25">
        <v>174.98870753962001</v>
      </c>
      <c r="H25">
        <f>(Table2[[#This Row],[1Y Return vs Nifty]]-AVERAGE(Table2[1Y Return vs Nifty]))/_xlfn.STDEV.P(Table2[1Y Return vs Nifty])</f>
        <v>3.1693652715529157</v>
      </c>
      <c r="I25">
        <v>12.867487650440401</v>
      </c>
      <c r="J25">
        <f>(Table2[[#This Row],[1M Return vs Nifty]]-AVERAGE(Table2[1M Return vs Nifty]))/_xlfn.STDEV.P(Table2[1M Return vs Nifty])</f>
        <v>1.1019831691066326</v>
      </c>
      <c r="K25">
        <v>61.923512926540802</v>
      </c>
      <c r="L25">
        <f>(Table2[[#This Row],[6M Return vs Nifty]]-AVERAGE(Table2[6M Return vs Nifty]))/_xlfn.STDEV.P(Table2[6M Return vs Nifty])</f>
        <v>1.9038752094692222</v>
      </c>
      <c r="M25">
        <v>2.7321143081379899</v>
      </c>
      <c r="N25">
        <f>(Table2[[#This Row],[1W Return vs Nifty]]-AVERAGE(Table2[1W Return vs Nifty]))/_xlfn.STDEV.P(Table2[1W Return vs Nifty])</f>
        <v>0.71210683555135623</v>
      </c>
      <c r="O25">
        <v>15034.07</v>
      </c>
      <c r="P25">
        <v>14475.0045870593</v>
      </c>
      <c r="Q25">
        <v>11447.872733023099</v>
      </c>
      <c r="R25">
        <v>61.424593064069299</v>
      </c>
      <c r="S25" s="1">
        <f>(Table2[[#This Row],[Close Price]]-Table2[[#This Row],[20D EMA]])/Table2[[#This Row],[20D EMA]]</f>
        <v>3.106477487466805E-2</v>
      </c>
      <c r="T25" s="1">
        <f>(Table2[[#This Row],[Close Price]]-Table2[[#This Row],[50D EMA]])/Table2[[#This Row],[50D EMA]]</f>
        <v>7.088739811924015E-2</v>
      </c>
      <c r="U25" s="1">
        <f>(Table2[[#This Row],[Close Price]]-Table2[[#This Row],[200D EMA]])/Table2[[#This Row],[200D EMA]]</f>
        <v>0.35405942758996273</v>
      </c>
      <c r="V25">
        <v>0.72213508250283098</v>
      </c>
      <c r="W25">
        <v>15405</v>
      </c>
      <c r="X25">
        <v>15721</v>
      </c>
      <c r="Y25">
        <v>15405</v>
      </c>
      <c r="Z25">
        <v>15790</v>
      </c>
      <c r="AA25">
        <v>13711.05</v>
      </c>
      <c r="AB25">
        <v>15969.2</v>
      </c>
      <c r="AC25" s="1">
        <f>(Table2[[#This Row],[Close Price]]/Table2[[#This Row],[Day Low]])-1</f>
        <v>6.2382343395002149E-3</v>
      </c>
      <c r="AD25" s="1">
        <f>(Table2[[#This Row],[Day High]]/Table2[[#This Row],[Close Price]])-1</f>
        <v>1.4186090019417952E-2</v>
      </c>
      <c r="AE25" s="1">
        <f>(Table2[[#This Row],[Close Price]]/Table2[[#This Row],[Current Week Low]])-1</f>
        <v>6.2382343395002149E-3</v>
      </c>
      <c r="AF25" s="1">
        <f>(Table2[[#This Row],[Current Week High]]/Table2[[#This Row],[Close Price]])-1</f>
        <v>1.8637387024146745E-2</v>
      </c>
      <c r="AG25" s="1">
        <f>(Table2[[#This Row],[Close Price]]/Table2[[#This Row],[Current Month Low]])-1</f>
        <v>0.13055528205352629</v>
      </c>
      <c r="AH25" s="1">
        <f>(Table2[[#This Row],[Current Month High]]/Table2[[#This Row],[Close Price]])-1</f>
        <v>3.0197856926282629E-2</v>
      </c>
      <c r="AI25">
        <v>3.0197856926282598</v>
      </c>
      <c r="AJ25">
        <v>194.02414620498601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0.33</v>
      </c>
      <c r="AM25" t="s">
        <v>3172</v>
      </c>
      <c r="AN25">
        <v>-0.94</v>
      </c>
      <c r="AO25" t="s">
        <v>3173</v>
      </c>
      <c r="AP25">
        <v>0.12820041937887999</v>
      </c>
      <c r="AQ25">
        <f>(Table2[[#This Row],[Sharpe Ratio]]-AVERAGE(Table2[Sharpe Ratio]))/_xlfn.STDEV.P(Table2[Sharpe Ratio])</f>
        <v>0.83649576318896701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7.7238262488690932</v>
      </c>
      <c r="AS25">
        <f>_xlfn.RANK.AVG(Table2[[#This Row],[1Y Return vs Nifty Z-Score]],Table2[1Y Return vs Nifty Z-Score])</f>
        <v>8</v>
      </c>
      <c r="AT25">
        <f>_xlfn.RANK.AVG(Table2[[#This Row],[6M Return vs Nifty Z-Score]],Table2[6M Return vs Nifty Z-Score])</f>
        <v>33</v>
      </c>
      <c r="AU25">
        <f>_xlfn.RANK.AVG(Table2[[#This Row],[Sharpe Ratio Z-Score]],Table2[Sharpe Ratio Z-Score])</f>
        <v>139</v>
      </c>
      <c r="AV25">
        <f>(Table2[[#This Row],[Rank 1Y]]+Table2[[#This Row],[Rank 6M]]+Table2[[#This Row],[Rank Sharpe]])/3</f>
        <v>60</v>
      </c>
    </row>
    <row r="26" spans="1:48" x14ac:dyDescent="0.3">
      <c r="A26" t="s">
        <v>972</v>
      </c>
      <c r="B26" t="s">
        <v>973</v>
      </c>
      <c r="C26" t="s">
        <v>3137</v>
      </c>
      <c r="D26" t="s">
        <v>117</v>
      </c>
      <c r="E26">
        <v>15205.2518005</v>
      </c>
      <c r="F26">
        <v>431.5</v>
      </c>
      <c r="G26">
        <v>59.4188074535857</v>
      </c>
      <c r="H26">
        <f>(Table2[[#This Row],[1Y Return vs Nifty]]-AVERAGE(Table2[1Y Return vs Nifty]))/_xlfn.STDEV.P(Table2[1Y Return vs Nifty])</f>
        <v>0.8966555636866046</v>
      </c>
      <c r="I26">
        <v>-4.5576349944572803</v>
      </c>
      <c r="J26">
        <f>(Table2[[#This Row],[1M Return vs Nifty]]-AVERAGE(Table2[1M Return vs Nifty]))/_xlfn.STDEV.P(Table2[1M Return vs Nifty])</f>
        <v>-0.55060596464548905</v>
      </c>
      <c r="K26">
        <v>73.470050005187602</v>
      </c>
      <c r="L26">
        <f>(Table2[[#This Row],[6M Return vs Nifty]]-AVERAGE(Table2[6M Return vs Nifty]))/_xlfn.STDEV.P(Table2[6M Return vs Nifty])</f>
        <v>2.2837246997903424</v>
      </c>
      <c r="M26">
        <v>-0.25751054200918599</v>
      </c>
      <c r="N26">
        <f>(Table2[[#This Row],[1W Return vs Nifty]]-AVERAGE(Table2[1W Return vs Nifty]))/_xlfn.STDEV.P(Table2[1W Return vs Nifty])</f>
        <v>7.4711056236810069E-2</v>
      </c>
      <c r="O26">
        <v>439.89</v>
      </c>
      <c r="P26">
        <v>431.585559531488</v>
      </c>
      <c r="Q26">
        <v>333.04303684432199</v>
      </c>
      <c r="R26">
        <v>47.362182377084302</v>
      </c>
      <c r="S26" s="1">
        <f>(Table2[[#This Row],[Close Price]]-Table2[[#This Row],[20D EMA]])/Table2[[#This Row],[20D EMA]]</f>
        <v>-1.907295005569571E-2</v>
      </c>
      <c r="T26" s="1">
        <f>(Table2[[#This Row],[Close Price]]-Table2[[#This Row],[50D EMA]])/Table2[[#This Row],[50D EMA]]</f>
        <v>-1.9824465763146012E-4</v>
      </c>
      <c r="U26" s="1">
        <f>(Table2[[#This Row],[Close Price]]-Table2[[#This Row],[200D EMA]])/Table2[[#This Row],[200D EMA]]</f>
        <v>0.29562834908240654</v>
      </c>
      <c r="V26">
        <v>0.50418150732725098</v>
      </c>
      <c r="W26">
        <v>430.1</v>
      </c>
      <c r="X26">
        <v>450.6</v>
      </c>
      <c r="Y26">
        <v>425</v>
      </c>
      <c r="Z26">
        <v>450.6</v>
      </c>
      <c r="AA26">
        <v>403</v>
      </c>
      <c r="AB26">
        <v>472.35</v>
      </c>
      <c r="AC26" s="1">
        <f>(Table2[[#This Row],[Close Price]]/Table2[[#This Row],[Day Low]])-1</f>
        <v>3.2550569634968163E-3</v>
      </c>
      <c r="AD26" s="1">
        <f>(Table2[[#This Row],[Day High]]/Table2[[#This Row],[Close Price]])-1</f>
        <v>4.4264194669756618E-2</v>
      </c>
      <c r="AE26" s="1">
        <f>(Table2[[#This Row],[Close Price]]/Table2[[#This Row],[Current Week Low]])-1</f>
        <v>1.5294117647058902E-2</v>
      </c>
      <c r="AF26" s="1">
        <f>(Table2[[#This Row],[Current Week High]]/Table2[[#This Row],[Close Price]])-1</f>
        <v>4.4264194669756618E-2</v>
      </c>
      <c r="AG26" s="1">
        <f>(Table2[[#This Row],[Close Price]]/Table2[[#This Row],[Current Month Low]])-1</f>
        <v>7.0719602977667551E-2</v>
      </c>
      <c r="AH26" s="1">
        <f>(Table2[[#This Row],[Current Month High]]/Table2[[#This Row],[Close Price]])-1</f>
        <v>9.4669756662804305E-2</v>
      </c>
      <c r="AI26">
        <v>21.668597914252501</v>
      </c>
      <c r="AJ26">
        <v>139.38973647711501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0.24</v>
      </c>
      <c r="AM26" t="s">
        <v>3172</v>
      </c>
      <c r="AN26">
        <v>-4.47</v>
      </c>
      <c r="AO26" t="s">
        <v>3173</v>
      </c>
      <c r="AP26">
        <v>0.17789096374184599</v>
      </c>
      <c r="AQ26">
        <f>(Table2[[#This Row],[Sharpe Ratio]]-AVERAGE(Table2[Sharpe Ratio]))/_xlfn.STDEV.P(Table2[Sharpe Ratio])</f>
        <v>1.4126451319689506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4.117130487037219</v>
      </c>
      <c r="AS26">
        <f>_xlfn.RANK.AVG(Table2[[#This Row],[1Y Return vs Nifty Z-Score]],Table2[1Y Return vs Nifty Z-Score])</f>
        <v>108</v>
      </c>
      <c r="AT26">
        <f>_xlfn.RANK.AVG(Table2[[#This Row],[6M Return vs Nifty Z-Score]],Table2[6M Return vs Nifty Z-Score])</f>
        <v>20</v>
      </c>
      <c r="AU26">
        <f>_xlfn.RANK.AVG(Table2[[#This Row],[Sharpe Ratio Z-Score]],Table2[Sharpe Ratio Z-Score])</f>
        <v>54</v>
      </c>
      <c r="AV26">
        <f>(Table2[[#This Row],[Rank 1Y]]+Table2[[#This Row],[Rank 6M]]+Table2[[#This Row],[Rank Sharpe]])/3</f>
        <v>60.666666666666664</v>
      </c>
    </row>
    <row r="27" spans="1:48" x14ac:dyDescent="0.3">
      <c r="A27" t="s">
        <v>1037</v>
      </c>
      <c r="B27" t="s">
        <v>1038</v>
      </c>
      <c r="C27" t="s">
        <v>3131</v>
      </c>
      <c r="D27" t="s">
        <v>51</v>
      </c>
      <c r="E27">
        <v>13116.459853889901</v>
      </c>
      <c r="F27">
        <v>1426.35</v>
      </c>
      <c r="G27">
        <v>165.45940534813701</v>
      </c>
      <c r="H27">
        <f>(Table2[[#This Row],[1Y Return vs Nifty]]-AVERAGE(Table2[1Y Return vs Nifty]))/_xlfn.STDEV.P(Table2[1Y Return vs Nifty])</f>
        <v>2.9819692663331083</v>
      </c>
      <c r="I27">
        <v>-6.7726815291024502</v>
      </c>
      <c r="J27">
        <f>(Table2[[#This Row],[1M Return vs Nifty]]-AVERAGE(Table2[1M Return vs Nifty]))/_xlfn.STDEV.P(Table2[1M Return vs Nifty])</f>
        <v>-0.7606797706385714</v>
      </c>
      <c r="K27">
        <v>62.603586328777503</v>
      </c>
      <c r="L27">
        <f>(Table2[[#This Row],[6M Return vs Nifty]]-AVERAGE(Table2[6M Return vs Nifty]))/_xlfn.STDEV.P(Table2[6M Return vs Nifty])</f>
        <v>1.9262477644145732</v>
      </c>
      <c r="M27">
        <v>0.31425218441958103</v>
      </c>
      <c r="N27">
        <f>(Table2[[#This Row],[1W Return vs Nifty]]-AVERAGE(Table2[1W Return vs Nifty]))/_xlfn.STDEV.P(Table2[1W Return vs Nifty])</f>
        <v>0.196612353845148</v>
      </c>
      <c r="O27">
        <v>1473.62</v>
      </c>
      <c r="P27">
        <v>1444.5471427984901</v>
      </c>
      <c r="Q27">
        <v>1128.75648777115</v>
      </c>
      <c r="R27">
        <v>42.503137902944403</v>
      </c>
      <c r="S27" s="1">
        <f>(Table2[[#This Row],[Close Price]]-Table2[[#This Row],[20D EMA]])/Table2[[#This Row],[20D EMA]]</f>
        <v>-3.2077469089724614E-2</v>
      </c>
      <c r="T27" s="1">
        <f>(Table2[[#This Row],[Close Price]]-Table2[[#This Row],[50D EMA]])/Table2[[#This Row],[50D EMA]]</f>
        <v>-1.2597126296091136E-2</v>
      </c>
      <c r="U27" s="1">
        <f>(Table2[[#This Row],[Close Price]]-Table2[[#This Row],[200D EMA]])/Table2[[#This Row],[200D EMA]]</f>
        <v>0.2636472219233752</v>
      </c>
      <c r="V27">
        <v>0.98545195764776905</v>
      </c>
      <c r="W27">
        <v>1401.6</v>
      </c>
      <c r="X27">
        <v>1440</v>
      </c>
      <c r="Y27">
        <v>1394.05</v>
      </c>
      <c r="Z27">
        <v>1538</v>
      </c>
      <c r="AA27">
        <v>1349.45</v>
      </c>
      <c r="AB27">
        <v>1589</v>
      </c>
      <c r="AC27" s="1">
        <f>(Table2[[#This Row],[Close Price]]/Table2[[#This Row],[Day Low]])-1</f>
        <v>1.7658390410958846E-2</v>
      </c>
      <c r="AD27" s="1">
        <f>(Table2[[#This Row],[Day High]]/Table2[[#This Row],[Close Price]])-1</f>
        <v>9.5698811652120686E-3</v>
      </c>
      <c r="AE27" s="1">
        <f>(Table2[[#This Row],[Close Price]]/Table2[[#This Row],[Current Week Low]])-1</f>
        <v>2.3169900649187669E-2</v>
      </c>
      <c r="AF27" s="1">
        <f>(Table2[[#This Row],[Current Week High]]/Table2[[#This Row],[Close Price]])-1</f>
        <v>7.8276720300066716E-2</v>
      </c>
      <c r="AG27" s="1">
        <f>(Table2[[#This Row],[Close Price]]/Table2[[#This Row],[Current Month Low]])-1</f>
        <v>5.6986179554633365E-2</v>
      </c>
      <c r="AH27" s="1">
        <f>(Table2[[#This Row],[Current Month High]]/Table2[[#This Row],[Close Price]])-1</f>
        <v>0.11403232025800136</v>
      </c>
      <c r="AI27">
        <v>17.432607704981201</v>
      </c>
      <c r="AJ27">
        <v>195.92323651452199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0.12</v>
      </c>
      <c r="AM27" t="s">
        <v>3172</v>
      </c>
      <c r="AN27">
        <v>-8.0399999999999991</v>
      </c>
      <c r="AO27" t="s">
        <v>3173</v>
      </c>
      <c r="AP27">
        <v>0.12555783423665301</v>
      </c>
      <c r="AQ27">
        <f>(Table2[[#This Row],[Sharpe Ratio]]-AVERAGE(Table2[Sharpe Ratio]))/_xlfn.STDEV.P(Table2[Sharpe Ratio])</f>
        <v>0.80585565285891869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5.1500052668131771</v>
      </c>
      <c r="AS27">
        <f>_xlfn.RANK.AVG(Table2[[#This Row],[1Y Return vs Nifty Z-Score]],Table2[1Y Return vs Nifty Z-Score])</f>
        <v>10</v>
      </c>
      <c r="AT27">
        <f>_xlfn.RANK.AVG(Table2[[#This Row],[6M Return vs Nifty Z-Score]],Table2[6M Return vs Nifty Z-Score])</f>
        <v>31</v>
      </c>
      <c r="AU27">
        <f>_xlfn.RANK.AVG(Table2[[#This Row],[Sharpe Ratio Z-Score]],Table2[Sharpe Ratio Z-Score])</f>
        <v>144</v>
      </c>
      <c r="AV27">
        <f>(Table2[[#This Row],[Rank 1Y]]+Table2[[#This Row],[Rank 6M]]+Table2[[#This Row],[Rank Sharpe]])/3</f>
        <v>61.666666666666664</v>
      </c>
    </row>
    <row r="28" spans="1:48" x14ac:dyDescent="0.3">
      <c r="A28" t="s">
        <v>304</v>
      </c>
      <c r="B28" t="s">
        <v>305</v>
      </c>
      <c r="C28" t="s">
        <v>3136</v>
      </c>
      <c r="D28" t="s">
        <v>306</v>
      </c>
      <c r="E28">
        <v>85398.571349999998</v>
      </c>
      <c r="F28">
        <v>4234.1499999999996</v>
      </c>
      <c r="G28">
        <v>84.962656329689807</v>
      </c>
      <c r="H28">
        <f>(Table2[[#This Row],[1Y Return vs Nifty]]-AVERAGE(Table2[1Y Return vs Nifty]))/_xlfn.STDEV.P(Table2[1Y Return vs Nifty])</f>
        <v>1.39898145713961</v>
      </c>
      <c r="I28">
        <v>2.37560684553344</v>
      </c>
      <c r="J28">
        <f>(Table2[[#This Row],[1M Return vs Nifty]]-AVERAGE(Table2[1M Return vs Nifty]))/_xlfn.STDEV.P(Table2[1M Return vs Nifty])</f>
        <v>0.10693891236570569</v>
      </c>
      <c r="K28">
        <v>29.685632659009599</v>
      </c>
      <c r="L28">
        <f>(Table2[[#This Row],[6M Return vs Nifty]]-AVERAGE(Table2[6M Return vs Nifty]))/_xlfn.STDEV.P(Table2[6M Return vs Nifty])</f>
        <v>0.84333711867653705</v>
      </c>
      <c r="M28">
        <v>-1.5358869284010399</v>
      </c>
      <c r="N28">
        <f>(Table2[[#This Row],[1W Return vs Nifty]]-AVERAGE(Table2[1W Return vs Nifty]))/_xlfn.STDEV.P(Table2[1W Return vs Nifty])</f>
        <v>-0.19784210809129479</v>
      </c>
      <c r="O28">
        <v>4106.6400000000003</v>
      </c>
      <c r="P28">
        <v>4185.8825058369403</v>
      </c>
      <c r="Q28">
        <v>3668.5446973573798</v>
      </c>
      <c r="R28">
        <v>63.220604040377701</v>
      </c>
      <c r="S28" s="1">
        <f>(Table2[[#This Row],[Close Price]]-Table2[[#This Row],[20D EMA]])/Table2[[#This Row],[20D EMA]]</f>
        <v>3.1049714608536248E-2</v>
      </c>
      <c r="T28" s="1">
        <f>(Table2[[#This Row],[Close Price]]-Table2[[#This Row],[50D EMA]])/Table2[[#This Row],[50D EMA]]</f>
        <v>1.1531019825748456E-2</v>
      </c>
      <c r="U28" s="1">
        <f>(Table2[[#This Row],[Close Price]]-Table2[[#This Row],[200D EMA]])/Table2[[#This Row],[200D EMA]]</f>
        <v>0.15417702367100805</v>
      </c>
      <c r="V28">
        <v>0.59172787464487497</v>
      </c>
      <c r="W28">
        <v>4156.7</v>
      </c>
      <c r="X28">
        <v>4445.6499999999996</v>
      </c>
      <c r="Y28">
        <v>4105.5</v>
      </c>
      <c r="Z28">
        <v>4445.6499999999996</v>
      </c>
      <c r="AA28">
        <v>3851.2</v>
      </c>
      <c r="AB28">
        <v>4445.6499999999996</v>
      </c>
      <c r="AC28" s="1">
        <f>(Table2[[#This Row],[Close Price]]/Table2[[#This Row],[Day Low]])-1</f>
        <v>1.8632569105299757E-2</v>
      </c>
      <c r="AD28" s="1">
        <f>(Table2[[#This Row],[Day High]]/Table2[[#This Row],[Close Price]])-1</f>
        <v>4.9950993705938584E-2</v>
      </c>
      <c r="AE28" s="1">
        <f>(Table2[[#This Row],[Close Price]]/Table2[[#This Row],[Current Week Low]])-1</f>
        <v>3.1336012665935886E-2</v>
      </c>
      <c r="AF28" s="1">
        <f>(Table2[[#This Row],[Current Week High]]/Table2[[#This Row],[Close Price]])-1</f>
        <v>4.9950993705938584E-2</v>
      </c>
      <c r="AG28" s="1">
        <f>(Table2[[#This Row],[Close Price]]/Table2[[#This Row],[Current Month Low]])-1</f>
        <v>9.943653926049012E-2</v>
      </c>
      <c r="AH28" s="1">
        <f>(Table2[[#This Row],[Current Month High]]/Table2[[#This Row],[Close Price]])-1</f>
        <v>4.9950993705938584E-2</v>
      </c>
      <c r="AI28">
        <v>38.398497927565103</v>
      </c>
      <c r="AJ28">
        <v>135.83324050350799</v>
      </c>
      <c r="AK28" t="str">
        <f>IF(AND(Table2[[#This Row],[20D EMA]]&gt;Table2[[#This Row],[50D EMA]],Table2[[#This Row],[50D EMA]]&gt;Table2[[#This Row],[200D EMA]]),"Uptrend","Downtrend/NoTrend")</f>
        <v>Downtrend/NoTrend</v>
      </c>
      <c r="AL28">
        <v>-0.01</v>
      </c>
      <c r="AM28" t="s">
        <v>3173</v>
      </c>
      <c r="AN28">
        <v>-1.05</v>
      </c>
      <c r="AO28" t="s">
        <v>3173</v>
      </c>
      <c r="AP28">
        <v>0.25074305628807297</v>
      </c>
      <c r="AQ28">
        <f>(Table2[[#This Row],[Sharpe Ratio]]-AVERAGE(Table2[Sharpe Ratio]))/_xlfn.STDEV.P(Table2[Sharpe Ratio])</f>
        <v>2.2573468286984455</v>
      </c>
      <c r="AR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">
        <f>_xlfn.RANK.AVG(Table2[[#This Row],[1Y Return vs Nifty Z-Score]],Table2[1Y Return vs Nifty Z-Score])</f>
        <v>62</v>
      </c>
      <c r="AT28">
        <f>_xlfn.RANK.AVG(Table2[[#This Row],[6M Return vs Nifty Z-Score]],Table2[6M Return vs Nifty Z-Score])</f>
        <v>118</v>
      </c>
      <c r="AU28">
        <f>_xlfn.RANK.AVG(Table2[[#This Row],[Sharpe Ratio Z-Score]],Table2[Sharpe Ratio Z-Score])</f>
        <v>6</v>
      </c>
      <c r="AV28">
        <f>(Table2[[#This Row],[Rank 1Y]]+Table2[[#This Row],[Rank 6M]]+Table2[[#This Row],[Rank Sharpe]])/3</f>
        <v>62</v>
      </c>
    </row>
    <row r="29" spans="1:48" x14ac:dyDescent="0.3">
      <c r="A29" t="s">
        <v>877</v>
      </c>
      <c r="B29" t="s">
        <v>878</v>
      </c>
      <c r="C29" t="s">
        <v>3130</v>
      </c>
      <c r="D29" t="s">
        <v>48</v>
      </c>
      <c r="E29">
        <v>16936.706961619999</v>
      </c>
      <c r="F29">
        <v>1456.3</v>
      </c>
      <c r="G29">
        <v>87.584104572086801</v>
      </c>
      <c r="H29">
        <f>(Table2[[#This Row],[1Y Return vs Nifty]]-AVERAGE(Table2[1Y Return vs Nifty]))/_xlfn.STDEV.P(Table2[1Y Return vs Nifty])</f>
        <v>1.4505328633857826</v>
      </c>
      <c r="I29">
        <v>1.0260677089210399</v>
      </c>
      <c r="J29">
        <f>(Table2[[#This Row],[1M Return vs Nifty]]-AVERAGE(Table2[1M Return vs Nifty]))/_xlfn.STDEV.P(Table2[1M Return vs Nifty])</f>
        <v>-2.1050643758992009E-2</v>
      </c>
      <c r="K29">
        <v>33.258968132897799</v>
      </c>
      <c r="L29">
        <f>(Table2[[#This Row],[6M Return vs Nifty]]-AVERAGE(Table2[6M Return vs Nifty]))/_xlfn.STDEV.P(Table2[6M Return vs Nifty])</f>
        <v>0.9608900827607163</v>
      </c>
      <c r="M29">
        <v>-4.0596418199958597</v>
      </c>
      <c r="N29">
        <f>(Table2[[#This Row],[1W Return vs Nifty]]-AVERAGE(Table2[1W Return vs Nifty]))/_xlfn.STDEV.P(Table2[1W Return vs Nifty])</f>
        <v>-0.73591320281335892</v>
      </c>
      <c r="O29">
        <v>1521.02</v>
      </c>
      <c r="P29">
        <v>1558.4587580494999</v>
      </c>
      <c r="Q29">
        <v>1331.6170246218601</v>
      </c>
      <c r="R29">
        <v>36.836766093495001</v>
      </c>
      <c r="S29" s="1">
        <f>(Table2[[#This Row],[Close Price]]-Table2[[#This Row],[20D EMA]])/Table2[[#This Row],[20D EMA]]</f>
        <v>-4.2550393814677012E-2</v>
      </c>
      <c r="T29" s="1">
        <f>(Table2[[#This Row],[Close Price]]-Table2[[#This Row],[50D EMA]])/Table2[[#This Row],[50D EMA]]</f>
        <v>-6.5551146298768584E-2</v>
      </c>
      <c r="U29" s="1">
        <f>(Table2[[#This Row],[Close Price]]-Table2[[#This Row],[200D EMA]])/Table2[[#This Row],[200D EMA]]</f>
        <v>9.3632758573018518E-2</v>
      </c>
      <c r="V29">
        <v>1.16465504110921</v>
      </c>
      <c r="W29">
        <v>1450</v>
      </c>
      <c r="X29">
        <v>1498.55</v>
      </c>
      <c r="Y29">
        <v>1422.65</v>
      </c>
      <c r="Z29">
        <v>1549.95</v>
      </c>
      <c r="AA29">
        <v>1395.4</v>
      </c>
      <c r="AB29">
        <v>1693.95</v>
      </c>
      <c r="AC29" s="1">
        <f>(Table2[[#This Row],[Close Price]]/Table2[[#This Row],[Day Low]])-1</f>
        <v>4.3448275862068009E-3</v>
      </c>
      <c r="AD29" s="1">
        <f>(Table2[[#This Row],[Day High]]/Table2[[#This Row],[Close Price]])-1</f>
        <v>2.9011879420449027E-2</v>
      </c>
      <c r="AE29" s="1">
        <f>(Table2[[#This Row],[Close Price]]/Table2[[#This Row],[Current Week Low]])-1</f>
        <v>2.3653041858503476E-2</v>
      </c>
      <c r="AF29" s="1">
        <f>(Table2[[#This Row],[Current Week High]]/Table2[[#This Row],[Close Price]])-1</f>
        <v>6.4306804916569371E-2</v>
      </c>
      <c r="AG29" s="1">
        <f>(Table2[[#This Row],[Close Price]]/Table2[[#This Row],[Current Month Low]])-1</f>
        <v>4.364339974200937E-2</v>
      </c>
      <c r="AH29" s="1">
        <f>(Table2[[#This Row],[Current Month High]]/Table2[[#This Row],[Close Price]])-1</f>
        <v>0.16318753004188702</v>
      </c>
      <c r="AI29">
        <v>25.111584151617102</v>
      </c>
      <c r="AJ29">
        <v>139.838603425559</v>
      </c>
      <c r="AK29" t="str">
        <f>IF(AND(Table2[[#This Row],[20D EMA]]&gt;Table2[[#This Row],[50D EMA]],Table2[[#This Row],[50D EMA]]&gt;Table2[[#This Row],[200D EMA]]),"Uptrend","Downtrend/NoTrend")</f>
        <v>Downtrend/NoTrend</v>
      </c>
      <c r="AL29">
        <v>-0.01</v>
      </c>
      <c r="AM29" t="s">
        <v>3173</v>
      </c>
      <c r="AN29">
        <v>-11.58</v>
      </c>
      <c r="AO29" t="s">
        <v>3173</v>
      </c>
      <c r="AP29">
        <v>0.19648537658447901</v>
      </c>
      <c r="AQ29">
        <f>(Table2[[#This Row],[Sharpe Ratio]]-AVERAGE(Table2[Sharpe Ratio]))/_xlfn.STDEV.P(Table2[Sharpe Ratio])</f>
        <v>1.6282426739049547</v>
      </c>
      <c r="AR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">
        <f>_xlfn.RANK.AVG(Table2[[#This Row],[1Y Return vs Nifty Z-Score]],Table2[1Y Return vs Nifty Z-Score])</f>
        <v>58</v>
      </c>
      <c r="AT29">
        <f>_xlfn.RANK.AVG(Table2[[#This Row],[6M Return vs Nifty Z-Score]],Table2[6M Return vs Nifty Z-Score])</f>
        <v>100</v>
      </c>
      <c r="AU29">
        <f>_xlfn.RANK.AVG(Table2[[#This Row],[Sharpe Ratio Z-Score]],Table2[Sharpe Ratio Z-Score])</f>
        <v>35</v>
      </c>
      <c r="AV29">
        <f>(Table2[[#This Row],[Rank 1Y]]+Table2[[#This Row],[Rank 6M]]+Table2[[#This Row],[Rank Sharpe]])/3</f>
        <v>64.333333333333329</v>
      </c>
    </row>
    <row r="30" spans="1:48" x14ac:dyDescent="0.3">
      <c r="A30" t="s">
        <v>706</v>
      </c>
      <c r="B30" t="s">
        <v>707</v>
      </c>
      <c r="C30" t="s">
        <v>3141</v>
      </c>
      <c r="D30" t="s">
        <v>280</v>
      </c>
      <c r="E30">
        <v>24621.104171999999</v>
      </c>
      <c r="F30">
        <v>498.75</v>
      </c>
      <c r="G30">
        <v>63.785364279991697</v>
      </c>
      <c r="H30">
        <f>(Table2[[#This Row],[1Y Return vs Nifty]]-AVERAGE(Table2[1Y Return vs Nifty]))/_xlfn.STDEV.P(Table2[1Y Return vs Nifty])</f>
        <v>0.98252494734043749</v>
      </c>
      <c r="I30">
        <v>-10.972853575956901</v>
      </c>
      <c r="J30">
        <f>(Table2[[#This Row],[1M Return vs Nifty]]-AVERAGE(Table2[1M Return vs Nifty]))/_xlfn.STDEV.P(Table2[1M Return vs Nifty])</f>
        <v>-1.1590217981796824</v>
      </c>
      <c r="K30">
        <v>38.674071161606797</v>
      </c>
      <c r="L30">
        <f>(Table2[[#This Row],[6M Return vs Nifty]]-AVERAGE(Table2[6M Return vs Nifty]))/_xlfn.STDEV.P(Table2[6M Return vs Nifty])</f>
        <v>1.139032162198141</v>
      </c>
      <c r="M30">
        <v>-5.1964378154477098</v>
      </c>
      <c r="N30">
        <f>(Table2[[#This Row],[1W Return vs Nifty]]-AVERAGE(Table2[1W Return vs Nifty]))/_xlfn.STDEV.P(Table2[1W Return vs Nifty])</f>
        <v>-0.97828106024102801</v>
      </c>
      <c r="O30">
        <v>530.62</v>
      </c>
      <c r="P30">
        <v>551.51569787746303</v>
      </c>
      <c r="Q30">
        <v>457.84197628197302</v>
      </c>
      <c r="R30">
        <v>34.527676346360799</v>
      </c>
      <c r="S30" s="1">
        <f>(Table2[[#This Row],[Close Price]]-Table2[[#This Row],[20D EMA]])/Table2[[#This Row],[20D EMA]]</f>
        <v>-6.0061814481172975E-2</v>
      </c>
      <c r="T30" s="1">
        <f>(Table2[[#This Row],[Close Price]]-Table2[[#This Row],[50D EMA]])/Table2[[#This Row],[50D EMA]]</f>
        <v>-9.5673972799930396E-2</v>
      </c>
      <c r="U30" s="1">
        <f>(Table2[[#This Row],[Close Price]]-Table2[[#This Row],[200D EMA]])/Table2[[#This Row],[200D EMA]]</f>
        <v>8.9349657386663006E-2</v>
      </c>
      <c r="V30">
        <v>0.472950301855592</v>
      </c>
      <c r="W30">
        <v>487.35</v>
      </c>
      <c r="X30">
        <v>507.2</v>
      </c>
      <c r="Y30">
        <v>487.05</v>
      </c>
      <c r="Z30">
        <v>511.5</v>
      </c>
      <c r="AA30">
        <v>472</v>
      </c>
      <c r="AB30">
        <v>597.70000000000005</v>
      </c>
      <c r="AC30" s="1">
        <f>(Table2[[#This Row],[Close Price]]/Table2[[#This Row],[Day Low]])-1</f>
        <v>2.3391812865497075E-2</v>
      </c>
      <c r="AD30" s="1">
        <f>(Table2[[#This Row],[Day High]]/Table2[[#This Row],[Close Price]])-1</f>
        <v>1.694235588972437E-2</v>
      </c>
      <c r="AE30" s="1">
        <f>(Table2[[#This Row],[Close Price]]/Table2[[#This Row],[Current Week Low]])-1</f>
        <v>2.4022174314751954E-2</v>
      </c>
      <c r="AF30" s="1">
        <f>(Table2[[#This Row],[Current Week High]]/Table2[[#This Row],[Close Price]])-1</f>
        <v>2.5563909774436011E-2</v>
      </c>
      <c r="AG30" s="1">
        <f>(Table2[[#This Row],[Close Price]]/Table2[[#This Row],[Current Month Low]])-1</f>
        <v>5.6673728813559254E-2</v>
      </c>
      <c r="AH30" s="1">
        <f>(Table2[[#This Row],[Current Month High]]/Table2[[#This Row],[Close Price]])-1</f>
        <v>0.19839598997493746</v>
      </c>
      <c r="AI30">
        <v>38.0852130325814</v>
      </c>
      <c r="AJ30">
        <v>99.460107978404295</v>
      </c>
      <c r="AK30" t="str">
        <f>IF(AND(Table2[[#This Row],[20D EMA]]&gt;Table2[[#This Row],[50D EMA]],Table2[[#This Row],[50D EMA]]&gt;Table2[[#This Row],[200D EMA]]),"Uptrend","Downtrend/NoTrend")</f>
        <v>Downtrend/NoTrend</v>
      </c>
      <c r="AL30">
        <v>0.05</v>
      </c>
      <c r="AM30" t="s">
        <v>3172</v>
      </c>
      <c r="AN30">
        <v>-15.15</v>
      </c>
      <c r="AO30" t="s">
        <v>3173</v>
      </c>
      <c r="AP30">
        <v>0.231818741582485</v>
      </c>
      <c r="AQ30">
        <f>(Table2[[#This Row],[Sharpe Ratio]]-AVERAGE(Table2[Sharpe Ratio]))/_xlfn.STDEV.P(Table2[Sharpe Ratio])</f>
        <v>2.0379241576048206</v>
      </c>
      <c r="AR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">
        <f>_xlfn.RANK.AVG(Table2[[#This Row],[1Y Return vs Nifty Z-Score]],Table2[1Y Return vs Nifty Z-Score])</f>
        <v>97</v>
      </c>
      <c r="AT30">
        <f>_xlfn.RANK.AVG(Table2[[#This Row],[6M Return vs Nifty Z-Score]],Table2[6M Return vs Nifty Z-Score])</f>
        <v>86</v>
      </c>
      <c r="AU30">
        <f>_xlfn.RANK.AVG(Table2[[#This Row],[Sharpe Ratio Z-Score]],Table2[Sharpe Ratio Z-Score])</f>
        <v>13</v>
      </c>
      <c r="AV30">
        <f>(Table2[[#This Row],[Rank 1Y]]+Table2[[#This Row],[Rank 6M]]+Table2[[#This Row],[Rank Sharpe]])/3</f>
        <v>65.333333333333329</v>
      </c>
    </row>
    <row r="31" spans="1:48" x14ac:dyDescent="0.3">
      <c r="A31" t="s">
        <v>616</v>
      </c>
      <c r="B31" t="s">
        <v>617</v>
      </c>
      <c r="C31" t="s">
        <v>3129</v>
      </c>
      <c r="D31" t="s">
        <v>37</v>
      </c>
      <c r="E31">
        <v>30012.32</v>
      </c>
      <c r="F31">
        <v>5771.6</v>
      </c>
      <c r="G31">
        <v>163.156519642864</v>
      </c>
      <c r="H31">
        <f>(Table2[[#This Row],[1Y Return vs Nifty]]-AVERAGE(Table2[1Y Return vs Nifty]))/_xlfn.STDEV.P(Table2[1Y Return vs Nifty])</f>
        <v>2.9366824685199724</v>
      </c>
      <c r="I31">
        <v>-8.7187607072029092</v>
      </c>
      <c r="J31">
        <f>(Table2[[#This Row],[1M Return vs Nifty]]-AVERAGE(Table2[1M Return vs Nifty]))/_xlfn.STDEV.P(Table2[1M Return vs Nifty])</f>
        <v>-0.94524485914265666</v>
      </c>
      <c r="K31">
        <v>40.539833484602298</v>
      </c>
      <c r="L31">
        <f>(Table2[[#This Row],[6M Return vs Nifty]]-AVERAGE(Table2[6M Return vs Nifty]))/_xlfn.STDEV.P(Table2[6M Return vs Nifty])</f>
        <v>1.2004106397990848</v>
      </c>
      <c r="M31">
        <v>-7.5732746964331401</v>
      </c>
      <c r="N31">
        <f>(Table2[[#This Row],[1W Return vs Nifty]]-AVERAGE(Table2[1W Return vs Nifty]))/_xlfn.STDEV.P(Table2[1W Return vs Nifty])</f>
        <v>-1.4850288536923308</v>
      </c>
      <c r="O31">
        <v>6258.98</v>
      </c>
      <c r="P31">
        <v>6354.6428321769399</v>
      </c>
      <c r="Q31">
        <v>4946.0209472430097</v>
      </c>
      <c r="R31">
        <v>28.3019511952903</v>
      </c>
      <c r="S31" s="1">
        <f>(Table2[[#This Row],[Close Price]]-Table2[[#This Row],[20D EMA]])/Table2[[#This Row],[20D EMA]]</f>
        <v>-7.786891793870554E-2</v>
      </c>
      <c r="T31" s="1">
        <f>(Table2[[#This Row],[Close Price]]-Table2[[#This Row],[50D EMA]])/Table2[[#This Row],[50D EMA]]</f>
        <v>-9.1750684904694138E-2</v>
      </c>
      <c r="U31" s="1">
        <f>(Table2[[#This Row],[Close Price]]-Table2[[#This Row],[200D EMA]])/Table2[[#This Row],[200D EMA]]</f>
        <v>0.16691782375430123</v>
      </c>
      <c r="V31">
        <v>0.31706336388567002</v>
      </c>
      <c r="W31">
        <v>5742.7</v>
      </c>
      <c r="X31">
        <v>5840</v>
      </c>
      <c r="Y31">
        <v>5669.8</v>
      </c>
      <c r="Z31">
        <v>5845</v>
      </c>
      <c r="AA31">
        <v>5601.55</v>
      </c>
      <c r="AB31">
        <v>7410.9</v>
      </c>
      <c r="AC31" s="1">
        <f>(Table2[[#This Row],[Close Price]]/Table2[[#This Row],[Day Low]])-1</f>
        <v>5.0324760130253665E-3</v>
      </c>
      <c r="AD31" s="1">
        <f>(Table2[[#This Row],[Day High]]/Table2[[#This Row],[Close Price]])-1</f>
        <v>1.1851133134659353E-2</v>
      </c>
      <c r="AE31" s="1">
        <f>(Table2[[#This Row],[Close Price]]/Table2[[#This Row],[Current Week Low]])-1</f>
        <v>1.7954777946312062E-2</v>
      </c>
      <c r="AF31" s="1">
        <f>(Table2[[#This Row],[Current Week High]]/Table2[[#This Row],[Close Price]])-1</f>
        <v>1.2717444036315584E-2</v>
      </c>
      <c r="AG31" s="1">
        <f>(Table2[[#This Row],[Close Price]]/Table2[[#This Row],[Current Month Low]])-1</f>
        <v>3.0357668859512188E-2</v>
      </c>
      <c r="AH31" s="1">
        <f>(Table2[[#This Row],[Current Month High]]/Table2[[#This Row],[Close Price]])-1</f>
        <v>0.28402869221706273</v>
      </c>
      <c r="AI31">
        <v>46.926328920923098</v>
      </c>
      <c r="AJ31">
        <v>187.144278606965</v>
      </c>
      <c r="AK31" t="str">
        <f>IF(AND(Table2[[#This Row],[20D EMA]]&gt;Table2[[#This Row],[50D EMA]],Table2[[#This Row],[50D EMA]]&gt;Table2[[#This Row],[200D EMA]]),"Uptrend","Downtrend/NoTrend")</f>
        <v>Downtrend/NoTrend</v>
      </c>
      <c r="AL31">
        <v>-0.01</v>
      </c>
      <c r="AM31" t="s">
        <v>3173</v>
      </c>
      <c r="AN31">
        <v>-18.79</v>
      </c>
      <c r="AO31" t="s">
        <v>3173</v>
      </c>
      <c r="AP31">
        <v>0.14994275469351401</v>
      </c>
      <c r="AQ31">
        <f>(Table2[[#This Row],[Sharpe Ratio]]-AVERAGE(Table2[Sharpe Ratio]))/_xlfn.STDEV.P(Table2[Sharpe Ratio])</f>
        <v>1.0885926747427332</v>
      </c>
      <c r="AR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">
        <f>_xlfn.RANK.AVG(Table2[[#This Row],[1Y Return vs Nifty Z-Score]],Table2[1Y Return vs Nifty Z-Score])</f>
        <v>13</v>
      </c>
      <c r="AT31">
        <f>_xlfn.RANK.AVG(Table2[[#This Row],[6M Return vs Nifty Z-Score]],Table2[6M Return vs Nifty Z-Score])</f>
        <v>81</v>
      </c>
      <c r="AU31">
        <f>_xlfn.RANK.AVG(Table2[[#This Row],[Sharpe Ratio Z-Score]],Table2[Sharpe Ratio Z-Score])</f>
        <v>106</v>
      </c>
      <c r="AV31">
        <f>(Table2[[#This Row],[Rank 1Y]]+Table2[[#This Row],[Rank 6M]]+Table2[[#This Row],[Rank Sharpe]])/3</f>
        <v>66.666666666666671</v>
      </c>
    </row>
    <row r="32" spans="1:48" x14ac:dyDescent="0.3">
      <c r="A32" t="s">
        <v>895</v>
      </c>
      <c r="B32" t="s">
        <v>896</v>
      </c>
      <c r="C32" t="s">
        <v>3141</v>
      </c>
      <c r="D32" t="s">
        <v>411</v>
      </c>
      <c r="E32">
        <v>16488.553512375001</v>
      </c>
      <c r="F32">
        <v>1306.1500000000001</v>
      </c>
      <c r="G32">
        <v>93.445722927462697</v>
      </c>
      <c r="H32">
        <f>(Table2[[#This Row],[1Y Return vs Nifty]]-AVERAGE(Table2[1Y Return vs Nifty]))/_xlfn.STDEV.P(Table2[1Y Return vs Nifty])</f>
        <v>1.565802989345509</v>
      </c>
      <c r="I32">
        <v>12.0461917173717</v>
      </c>
      <c r="J32">
        <f>(Table2[[#This Row],[1M Return vs Nifty]]-AVERAGE(Table2[1M Return vs Nifty]))/_xlfn.STDEV.P(Table2[1M Return vs Nifty])</f>
        <v>1.024091910477152</v>
      </c>
      <c r="K32">
        <v>130.22823807121799</v>
      </c>
      <c r="L32">
        <f>(Table2[[#This Row],[6M Return vs Nifty]]-AVERAGE(Table2[6M Return vs Nifty]))/_xlfn.STDEV.P(Table2[6M Return vs Nifty])</f>
        <v>4.1509138545631954</v>
      </c>
      <c r="M32">
        <v>-3.4196478720693202</v>
      </c>
      <c r="N32">
        <f>(Table2[[#This Row],[1W Return vs Nifty]]-AVERAGE(Table2[1W Return vs Nifty]))/_xlfn.STDEV.P(Table2[1W Return vs Nifty])</f>
        <v>-0.59946483164894759</v>
      </c>
      <c r="O32">
        <v>1255.06</v>
      </c>
      <c r="P32">
        <v>1163.89788367802</v>
      </c>
      <c r="Q32">
        <v>898.531427606021</v>
      </c>
      <c r="R32">
        <v>61.0114712256849</v>
      </c>
      <c r="S32" s="1">
        <f>(Table2[[#This Row],[Close Price]]-Table2[[#This Row],[20D EMA]])/Table2[[#This Row],[20D EMA]]</f>
        <v>4.07072171848359E-2</v>
      </c>
      <c r="T32" s="1">
        <f>(Table2[[#This Row],[Close Price]]-Table2[[#This Row],[50D EMA]])/Table2[[#This Row],[50D EMA]]</f>
        <v>0.12222044417887493</v>
      </c>
      <c r="U32" s="1">
        <f>(Table2[[#This Row],[Close Price]]-Table2[[#This Row],[200D EMA]])/Table2[[#This Row],[200D EMA]]</f>
        <v>0.45364976657522943</v>
      </c>
      <c r="V32">
        <v>0.83702888788276197</v>
      </c>
      <c r="W32">
        <v>1297</v>
      </c>
      <c r="X32">
        <v>1348</v>
      </c>
      <c r="Y32">
        <v>1282.2</v>
      </c>
      <c r="Z32">
        <v>1348</v>
      </c>
      <c r="AA32">
        <v>1190</v>
      </c>
      <c r="AB32">
        <v>1403.95</v>
      </c>
      <c r="AC32" s="1">
        <f>(Table2[[#This Row],[Close Price]]/Table2[[#This Row],[Day Low]])-1</f>
        <v>7.0547417116422206E-3</v>
      </c>
      <c r="AD32" s="1">
        <f>(Table2[[#This Row],[Day High]]/Table2[[#This Row],[Close Price]])-1</f>
        <v>3.2040730390843208E-2</v>
      </c>
      <c r="AE32" s="1">
        <f>(Table2[[#This Row],[Close Price]]/Table2[[#This Row],[Current Week Low]])-1</f>
        <v>1.8678833255342475E-2</v>
      </c>
      <c r="AF32" s="1">
        <f>(Table2[[#This Row],[Current Week High]]/Table2[[#This Row],[Close Price]])-1</f>
        <v>3.2040730390843208E-2</v>
      </c>
      <c r="AG32" s="1">
        <f>(Table2[[#This Row],[Close Price]]/Table2[[#This Row],[Current Month Low]])-1</f>
        <v>9.7605042016806864E-2</v>
      </c>
      <c r="AH32" s="1">
        <f>(Table2[[#This Row],[Current Month High]]/Table2[[#This Row],[Close Price]])-1</f>
        <v>7.4876545572866826E-2</v>
      </c>
      <c r="AI32">
        <v>7.4876545572866799</v>
      </c>
      <c r="AJ32">
        <v>190.25555555555499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0.38</v>
      </c>
      <c r="AM32" t="s">
        <v>3172</v>
      </c>
      <c r="AN32">
        <v>-6.14</v>
      </c>
      <c r="AO32" t="s">
        <v>3173</v>
      </c>
      <c r="AP32">
        <v>0.12438184904071201</v>
      </c>
      <c r="AQ32">
        <f>(Table2[[#This Row],[Sharpe Ratio]]-AVERAGE(Table2[Sharpe Ratio]))/_xlfn.STDEV.P(Table2[Sharpe Ratio])</f>
        <v>0.79222040017609674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6.9335643229130062</v>
      </c>
      <c r="AS32">
        <f>_xlfn.RANK.AVG(Table2[[#This Row],[1Y Return vs Nifty Z-Score]],Table2[1Y Return vs Nifty Z-Score])</f>
        <v>50</v>
      </c>
      <c r="AT32">
        <f>_xlfn.RANK.AVG(Table2[[#This Row],[6M Return vs Nifty Z-Score]],Table2[6M Return vs Nifty Z-Score])</f>
        <v>7</v>
      </c>
      <c r="AU32">
        <f>_xlfn.RANK.AVG(Table2[[#This Row],[Sharpe Ratio Z-Score]],Table2[Sharpe Ratio Z-Score])</f>
        <v>146</v>
      </c>
      <c r="AV32">
        <f>(Table2[[#This Row],[Rank 1Y]]+Table2[[#This Row],[Rank 6M]]+Table2[[#This Row],[Rank Sharpe]])/3</f>
        <v>67.666666666666671</v>
      </c>
    </row>
    <row r="33" spans="1:48" x14ac:dyDescent="0.3">
      <c r="A33" t="s">
        <v>847</v>
      </c>
      <c r="B33" t="s">
        <v>848</v>
      </c>
      <c r="C33" t="s">
        <v>3136</v>
      </c>
      <c r="D33" t="s">
        <v>261</v>
      </c>
      <c r="E33">
        <v>17695.485069840001</v>
      </c>
      <c r="F33">
        <v>2228.4</v>
      </c>
      <c r="G33">
        <v>110.908217624782</v>
      </c>
      <c r="H33">
        <f>(Table2[[#This Row],[1Y Return vs Nifty]]-AVERAGE(Table2[1Y Return vs Nifty]))/_xlfn.STDEV.P(Table2[1Y Return vs Nifty])</f>
        <v>1.9092071213263881</v>
      </c>
      <c r="I33">
        <v>37.283900754665702</v>
      </c>
      <c r="J33">
        <f>(Table2[[#This Row],[1M Return vs Nifty]]-AVERAGE(Table2[1M Return vs Nifty]))/_xlfn.STDEV.P(Table2[1M Return vs Nifty])</f>
        <v>3.4176224792873717</v>
      </c>
      <c r="K33">
        <v>32.972617515433797</v>
      </c>
      <c r="L33">
        <f>(Table2[[#This Row],[6M Return vs Nifty]]-AVERAGE(Table2[6M Return vs Nifty]))/_xlfn.STDEV.P(Table2[6M Return vs Nifty])</f>
        <v>0.95146993060981822</v>
      </c>
      <c r="M33">
        <v>6.1395023314534001</v>
      </c>
      <c r="N33">
        <f>(Table2[[#This Row],[1W Return vs Nifty]]-AVERAGE(Table2[1W Return vs Nifty]))/_xlfn.STDEV.P(Table2[1W Return vs Nifty])</f>
        <v>1.4385708079261037</v>
      </c>
      <c r="O33">
        <v>2045.55</v>
      </c>
      <c r="P33">
        <v>1933.42583370083</v>
      </c>
      <c r="Q33">
        <v>1669.2826326198799</v>
      </c>
      <c r="R33">
        <v>72.171717711843598</v>
      </c>
      <c r="S33" s="1">
        <f>(Table2[[#This Row],[Close Price]]-Table2[[#This Row],[20D EMA]])/Table2[[#This Row],[20D EMA]]</f>
        <v>8.9389161839114245E-2</v>
      </c>
      <c r="T33" s="1">
        <f>(Table2[[#This Row],[Close Price]]-Table2[[#This Row],[50D EMA]])/Table2[[#This Row],[50D EMA]]</f>
        <v>0.15256554513629877</v>
      </c>
      <c r="U33" s="1">
        <f>(Table2[[#This Row],[Close Price]]-Table2[[#This Row],[200D EMA]])/Table2[[#This Row],[200D EMA]]</f>
        <v>0.33494469807225236</v>
      </c>
      <c r="V33">
        <v>1.6399793210495099</v>
      </c>
      <c r="W33">
        <v>2200.0500000000002</v>
      </c>
      <c r="X33">
        <v>2269.1999999999998</v>
      </c>
      <c r="Y33">
        <v>2191</v>
      </c>
      <c r="Z33">
        <v>2309.6999999999998</v>
      </c>
      <c r="AA33">
        <v>1905.05</v>
      </c>
      <c r="AB33">
        <v>2309.6999999999998</v>
      </c>
      <c r="AC33" s="1">
        <f>(Table2[[#This Row],[Close Price]]/Table2[[#This Row],[Day Low]])-1</f>
        <v>1.2886070771118696E-2</v>
      </c>
      <c r="AD33" s="1">
        <f>(Table2[[#This Row],[Day High]]/Table2[[#This Row],[Close Price]])-1</f>
        <v>1.830910070005376E-2</v>
      </c>
      <c r="AE33" s="1">
        <f>(Table2[[#This Row],[Close Price]]/Table2[[#This Row],[Current Week Low]])-1</f>
        <v>1.7069831127339175E-2</v>
      </c>
      <c r="AF33" s="1">
        <f>(Table2[[#This Row],[Current Week High]]/Table2[[#This Row],[Close Price]])-1</f>
        <v>3.6483575659665979E-2</v>
      </c>
      <c r="AG33" s="1">
        <f>(Table2[[#This Row],[Close Price]]/Table2[[#This Row],[Current Month Low]])-1</f>
        <v>0.16973307787197189</v>
      </c>
      <c r="AH33" s="1">
        <f>(Table2[[#This Row],[Current Month High]]/Table2[[#This Row],[Close Price]])-1</f>
        <v>3.6483575659665979E-2</v>
      </c>
      <c r="AI33">
        <v>20.4451624483934</v>
      </c>
      <c r="AJ33">
        <v>166.23655913978399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0.42</v>
      </c>
      <c r="AM33" t="s">
        <v>3172</v>
      </c>
      <c r="AN33">
        <v>5.24</v>
      </c>
      <c r="AO33" t="s">
        <v>3172</v>
      </c>
      <c r="AP33">
        <v>0.16773373435503899</v>
      </c>
      <c r="AQ33">
        <f>(Table2[[#This Row],[Sharpe Ratio]]-AVERAGE(Table2[Sharpe Ratio]))/_xlfn.STDEV.P(Table2[Sharpe Ratio])</f>
        <v>1.2948746109415363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9.0117449500912183</v>
      </c>
      <c r="AS33">
        <f>_xlfn.RANK.AVG(Table2[[#This Row],[1Y Return vs Nifty Z-Score]],Table2[1Y Return vs Nifty Z-Score])</f>
        <v>41</v>
      </c>
      <c r="AT33">
        <f>_xlfn.RANK.AVG(Table2[[#This Row],[6M Return vs Nifty Z-Score]],Table2[6M Return vs Nifty Z-Score])</f>
        <v>103</v>
      </c>
      <c r="AU33">
        <f>_xlfn.RANK.AVG(Table2[[#This Row],[Sharpe Ratio Z-Score]],Table2[Sharpe Ratio Z-Score])</f>
        <v>65</v>
      </c>
      <c r="AV33">
        <f>(Table2[[#This Row],[Rank 1Y]]+Table2[[#This Row],[Rank 6M]]+Table2[[#This Row],[Rank Sharpe]])/3</f>
        <v>69.666666666666671</v>
      </c>
    </row>
    <row r="34" spans="1:48" x14ac:dyDescent="0.3">
      <c r="A34" t="s">
        <v>1376</v>
      </c>
      <c r="B34" t="s">
        <v>1377</v>
      </c>
      <c r="C34" t="s">
        <v>3131</v>
      </c>
      <c r="D34" t="s">
        <v>51</v>
      </c>
      <c r="E34">
        <v>7963.40667605</v>
      </c>
      <c r="F34">
        <v>1570.1</v>
      </c>
      <c r="G34">
        <v>156.11001244384099</v>
      </c>
      <c r="H34">
        <f>(Table2[[#This Row],[1Y Return vs Nifty]]-AVERAGE(Table2[1Y Return vs Nifty]))/_xlfn.STDEV.P(Table2[1Y Return vs Nifty])</f>
        <v>2.798111220246438</v>
      </c>
      <c r="I34">
        <v>20.434462802046799</v>
      </c>
      <c r="J34">
        <f>(Table2[[#This Row],[1M Return vs Nifty]]-AVERAGE(Table2[1M Return vs Nifty]))/_xlfn.STDEV.P(Table2[1M Return vs Nifty])</f>
        <v>1.8196309679632288</v>
      </c>
      <c r="K34">
        <v>47.857713690723202</v>
      </c>
      <c r="L34">
        <f>(Table2[[#This Row],[6M Return vs Nifty]]-AVERAGE(Table2[6M Return vs Nifty]))/_xlfn.STDEV.P(Table2[6M Return vs Nifty])</f>
        <v>1.4411488843128075</v>
      </c>
      <c r="M34">
        <v>3.8026528861015798</v>
      </c>
      <c r="N34">
        <f>(Table2[[#This Row],[1W Return vs Nifty]]-AVERAGE(Table2[1W Return vs Nifty]))/_xlfn.STDEV.P(Table2[1W Return vs Nifty])</f>
        <v>0.94034843956190517</v>
      </c>
      <c r="O34">
        <v>1448.66</v>
      </c>
      <c r="P34">
        <v>1407.3157277764001</v>
      </c>
      <c r="Q34">
        <v>1205.5726091688</v>
      </c>
      <c r="R34">
        <v>72.530190486752204</v>
      </c>
      <c r="S34" s="1">
        <f>(Table2[[#This Row],[Close Price]]-Table2[[#This Row],[20D EMA]])/Table2[[#This Row],[20D EMA]]</f>
        <v>8.3829193875719507E-2</v>
      </c>
      <c r="T34" s="1">
        <f>(Table2[[#This Row],[Close Price]]-Table2[[#This Row],[50D EMA]])/Table2[[#This Row],[50D EMA]]</f>
        <v>0.11567004404960622</v>
      </c>
      <c r="U34" s="1">
        <f>(Table2[[#This Row],[Close Price]]-Table2[[#This Row],[200D EMA]])/Table2[[#This Row],[200D EMA]]</f>
        <v>0.30236867365668563</v>
      </c>
      <c r="V34">
        <v>1.19809782992562</v>
      </c>
      <c r="W34">
        <v>1494.05</v>
      </c>
      <c r="X34">
        <v>1622.65</v>
      </c>
      <c r="Y34">
        <v>1448.6</v>
      </c>
      <c r="Z34">
        <v>1622.65</v>
      </c>
      <c r="AA34">
        <v>1354.5</v>
      </c>
      <c r="AB34">
        <v>1622.65</v>
      </c>
      <c r="AC34" s="1">
        <f>(Table2[[#This Row],[Close Price]]/Table2[[#This Row],[Day Low]])-1</f>
        <v>5.0901910913289328E-2</v>
      </c>
      <c r="AD34" s="1">
        <f>(Table2[[#This Row],[Day High]]/Table2[[#This Row],[Close Price]])-1</f>
        <v>3.3469205783071221E-2</v>
      </c>
      <c r="AE34" s="1">
        <f>(Table2[[#This Row],[Close Price]]/Table2[[#This Row],[Current Week Low]])-1</f>
        <v>8.387408532376095E-2</v>
      </c>
      <c r="AF34" s="1">
        <f>(Table2[[#This Row],[Current Week High]]/Table2[[#This Row],[Close Price]])-1</f>
        <v>3.3469205783071221E-2</v>
      </c>
      <c r="AG34" s="1">
        <f>(Table2[[#This Row],[Close Price]]/Table2[[#This Row],[Current Month Low]])-1</f>
        <v>0.15917312661498695</v>
      </c>
      <c r="AH34" s="1">
        <f>(Table2[[#This Row],[Current Month High]]/Table2[[#This Row],[Close Price]])-1</f>
        <v>3.3469205783071221E-2</v>
      </c>
      <c r="AI34">
        <v>3.3469205783071199</v>
      </c>
      <c r="AJ34">
        <v>181.96103079823999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0.13</v>
      </c>
      <c r="AM34" t="s">
        <v>3172</v>
      </c>
      <c r="AN34">
        <v>8.25</v>
      </c>
      <c r="AO34" t="s">
        <v>3172</v>
      </c>
      <c r="AP34">
        <v>0.13366670267269201</v>
      </c>
      <c r="AQ34">
        <f>(Table2[[#This Row],[Sharpe Ratio]]-AVERAGE(Table2[Sharpe Ratio]))/_xlfn.STDEV.P(Table2[Sharpe Ratio])</f>
        <v>0.89987594365745838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7.8991154557418373</v>
      </c>
      <c r="AS34">
        <f>_xlfn.RANK.AVG(Table2[[#This Row],[1Y Return vs Nifty Z-Score]],Table2[1Y Return vs Nifty Z-Score])</f>
        <v>18</v>
      </c>
      <c r="AT34">
        <f>_xlfn.RANK.AVG(Table2[[#This Row],[6M Return vs Nifty Z-Score]],Table2[6M Return vs Nifty Z-Score])</f>
        <v>62</v>
      </c>
      <c r="AU34">
        <f>_xlfn.RANK.AVG(Table2[[#This Row],[Sharpe Ratio Z-Score]],Table2[Sharpe Ratio Z-Score])</f>
        <v>130</v>
      </c>
      <c r="AV34">
        <f>(Table2[[#This Row],[Rank 1Y]]+Table2[[#This Row],[Rank 6M]]+Table2[[#This Row],[Rank Sharpe]])/3</f>
        <v>70</v>
      </c>
    </row>
    <row r="35" spans="1:48" x14ac:dyDescent="0.3">
      <c r="A35" t="s">
        <v>218</v>
      </c>
      <c r="B35" t="s">
        <v>219</v>
      </c>
      <c r="C35" t="s">
        <v>3138</v>
      </c>
      <c r="D35" t="s">
        <v>220</v>
      </c>
      <c r="E35">
        <v>113411.962686225</v>
      </c>
      <c r="F35">
        <v>796.75</v>
      </c>
      <c r="G35">
        <v>66.548710448890304</v>
      </c>
      <c r="H35">
        <f>(Table2[[#This Row],[1Y Return vs Nifty]]-AVERAGE(Table2[1Y Return vs Nifty]))/_xlfn.STDEV.P(Table2[1Y Return vs Nifty])</f>
        <v>1.0368668102266716</v>
      </c>
      <c r="I35">
        <v>15.644684544727401</v>
      </c>
      <c r="J35">
        <f>(Table2[[#This Row],[1M Return vs Nifty]]-AVERAGE(Table2[1M Return vs Nifty]))/_xlfn.STDEV.P(Table2[1M Return vs Nifty])</f>
        <v>1.3653710087975472</v>
      </c>
      <c r="K35">
        <v>31.720598589567899</v>
      </c>
      <c r="L35">
        <f>(Table2[[#This Row],[6M Return vs Nifty]]-AVERAGE(Table2[6M Return vs Nifty]))/_xlfn.STDEV.P(Table2[6M Return vs Nifty])</f>
        <v>0.91028193219754505</v>
      </c>
      <c r="M35">
        <v>4.2464723972117797</v>
      </c>
      <c r="N35">
        <f>(Table2[[#This Row],[1W Return vs Nifty]]-AVERAGE(Table2[1W Return vs Nifty]))/_xlfn.STDEV.P(Table2[1W Return vs Nifty])</f>
        <v>1.0349719115153044</v>
      </c>
      <c r="O35">
        <v>737.01</v>
      </c>
      <c r="P35">
        <v>704.70997602495004</v>
      </c>
      <c r="Q35">
        <v>619.43882838828404</v>
      </c>
      <c r="R35">
        <v>79.676777872041598</v>
      </c>
      <c r="S35" s="1">
        <f>(Table2[[#This Row],[Close Price]]-Table2[[#This Row],[20D EMA]])/Table2[[#This Row],[20D EMA]]</f>
        <v>8.1057244813503224E-2</v>
      </c>
      <c r="T35" s="1">
        <f>(Table2[[#This Row],[Close Price]]-Table2[[#This Row],[50D EMA]])/Table2[[#This Row],[50D EMA]]</f>
        <v>0.13060695478474582</v>
      </c>
      <c r="U35" s="1">
        <f>(Table2[[#This Row],[Close Price]]-Table2[[#This Row],[200D EMA]])/Table2[[#This Row],[200D EMA]]</f>
        <v>0.28624484531113648</v>
      </c>
      <c r="V35">
        <v>1.50963432272828</v>
      </c>
      <c r="W35">
        <v>785.1</v>
      </c>
      <c r="X35">
        <v>805.2</v>
      </c>
      <c r="Y35">
        <v>785.1</v>
      </c>
      <c r="Z35">
        <v>809.9</v>
      </c>
      <c r="AA35">
        <v>650.9</v>
      </c>
      <c r="AB35">
        <v>809.9</v>
      </c>
      <c r="AC35" s="1">
        <f>(Table2[[#This Row],[Close Price]]/Table2[[#This Row],[Day Low]])-1</f>
        <v>1.4838874028786142E-2</v>
      </c>
      <c r="AD35" s="1">
        <f>(Table2[[#This Row],[Day High]]/Table2[[#This Row],[Close Price]])-1</f>
        <v>1.0605585189833677E-2</v>
      </c>
      <c r="AE35" s="1">
        <f>(Table2[[#This Row],[Close Price]]/Table2[[#This Row],[Current Week Low]])-1</f>
        <v>1.4838874028786142E-2</v>
      </c>
      <c r="AF35" s="1">
        <f>(Table2[[#This Row],[Current Week High]]/Table2[[#This Row],[Close Price]])-1</f>
        <v>1.6504549733291407E-2</v>
      </c>
      <c r="AG35" s="1">
        <f>(Table2[[#This Row],[Close Price]]/Table2[[#This Row],[Current Month Low]])-1</f>
        <v>0.22407435858042724</v>
      </c>
      <c r="AH35" s="1">
        <f>(Table2[[#This Row],[Current Month High]]/Table2[[#This Row],[Close Price]])-1</f>
        <v>1.6504549733291407E-2</v>
      </c>
      <c r="AI35">
        <v>1.65045497332914</v>
      </c>
      <c r="AJ35">
        <v>91.112976733029498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0.19</v>
      </c>
      <c r="AM35" t="s">
        <v>3172</v>
      </c>
      <c r="AN35">
        <v>16.37</v>
      </c>
      <c r="AO35" t="s">
        <v>3172</v>
      </c>
      <c r="AP35">
        <v>0.21501832668212101</v>
      </c>
      <c r="AQ35">
        <f>(Table2[[#This Row],[Sharpe Ratio]]-AVERAGE(Table2[Sharpe Ratio]))/_xlfn.STDEV.P(Table2[Sharpe Ratio])</f>
        <v>1.8431275707656423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6.1906192335027113</v>
      </c>
      <c r="AS35">
        <f>_xlfn.RANK.AVG(Table2[[#This Row],[1Y Return vs Nifty Z-Score]],Table2[1Y Return vs Nifty Z-Score])</f>
        <v>88</v>
      </c>
      <c r="AT35">
        <f>_xlfn.RANK.AVG(Table2[[#This Row],[6M Return vs Nifty Z-Score]],Table2[6M Return vs Nifty Z-Score])</f>
        <v>105</v>
      </c>
      <c r="AU35">
        <f>_xlfn.RANK.AVG(Table2[[#This Row],[Sharpe Ratio Z-Score]],Table2[Sharpe Ratio Z-Score])</f>
        <v>19</v>
      </c>
      <c r="AV35">
        <f>(Table2[[#This Row],[Rank 1Y]]+Table2[[#This Row],[Rank 6M]]+Table2[[#This Row],[Rank Sharpe]])/3</f>
        <v>70.666666666666671</v>
      </c>
    </row>
    <row r="36" spans="1:48" x14ac:dyDescent="0.3">
      <c r="A36" t="s">
        <v>1053</v>
      </c>
      <c r="B36" t="s">
        <v>1054</v>
      </c>
      <c r="C36" t="s">
        <v>3129</v>
      </c>
      <c r="D36" t="s">
        <v>373</v>
      </c>
      <c r="E36">
        <v>12582.71042584</v>
      </c>
      <c r="F36">
        <v>362.35</v>
      </c>
      <c r="G36">
        <v>46.6537905649107</v>
      </c>
      <c r="H36">
        <f>(Table2[[#This Row],[1Y Return vs Nifty]]-AVERAGE(Table2[1Y Return vs Nifty]))/_xlfn.STDEV.P(Table2[1Y Return vs Nifty])</f>
        <v>0.64562845556959381</v>
      </c>
      <c r="I36">
        <v>1.0408349272424999</v>
      </c>
      <c r="J36">
        <f>(Table2[[#This Row],[1M Return vs Nifty]]-AVERAGE(Table2[1M Return vs Nifty]))/_xlfn.STDEV.P(Table2[1M Return vs Nifty])</f>
        <v>-1.9650128822534106E-2</v>
      </c>
      <c r="K36">
        <v>69.954732248072801</v>
      </c>
      <c r="L36">
        <f>(Table2[[#This Row],[6M Return vs Nifty]]-AVERAGE(Table2[6M Return vs Nifty]))/_xlfn.STDEV.P(Table2[6M Return vs Nifty])</f>
        <v>2.1680803599106206</v>
      </c>
      <c r="M36">
        <v>4.2091868478920803E-2</v>
      </c>
      <c r="N36">
        <f>(Table2[[#This Row],[1W Return vs Nifty]]-AVERAGE(Table2[1W Return vs Nifty]))/_xlfn.STDEV.P(Table2[1W Return vs Nifty])</f>
        <v>0.13858706794047995</v>
      </c>
      <c r="O36">
        <v>367.78</v>
      </c>
      <c r="P36">
        <v>374.33885457933798</v>
      </c>
      <c r="Q36">
        <v>305.56010900534801</v>
      </c>
      <c r="R36">
        <v>49.778228010589899</v>
      </c>
      <c r="S36" s="1">
        <f>(Table2[[#This Row],[Close Price]]-Table2[[#This Row],[20D EMA]])/Table2[[#This Row],[20D EMA]]</f>
        <v>-1.4764261243134348E-2</v>
      </c>
      <c r="T36" s="1">
        <f>(Table2[[#This Row],[Close Price]]-Table2[[#This Row],[50D EMA]])/Table2[[#This Row],[50D EMA]]</f>
        <v>-3.2026743771523231E-2</v>
      </c>
      <c r="U36" s="1">
        <f>(Table2[[#This Row],[Close Price]]-Table2[[#This Row],[200D EMA]])/Table2[[#This Row],[200D EMA]]</f>
        <v>0.18585505542432587</v>
      </c>
      <c r="V36">
        <v>0.66510369803685498</v>
      </c>
      <c r="W36">
        <v>355.8</v>
      </c>
      <c r="X36">
        <v>375</v>
      </c>
      <c r="Y36">
        <v>348.1</v>
      </c>
      <c r="Z36">
        <v>375</v>
      </c>
      <c r="AA36">
        <v>332.2</v>
      </c>
      <c r="AB36">
        <v>406.85</v>
      </c>
      <c r="AC36" s="1">
        <f>(Table2[[#This Row],[Close Price]]/Table2[[#This Row],[Day Low]])-1</f>
        <v>1.8409218662169824E-2</v>
      </c>
      <c r="AD36" s="1">
        <f>(Table2[[#This Row],[Day High]]/Table2[[#This Row],[Close Price]])-1</f>
        <v>3.4910997654201692E-2</v>
      </c>
      <c r="AE36" s="1">
        <f>(Table2[[#This Row],[Close Price]]/Table2[[#This Row],[Current Week Low]])-1</f>
        <v>4.0936512496409172E-2</v>
      </c>
      <c r="AF36" s="1">
        <f>(Table2[[#This Row],[Current Week High]]/Table2[[#This Row],[Close Price]])-1</f>
        <v>3.4910997654201692E-2</v>
      </c>
      <c r="AG36" s="1">
        <f>(Table2[[#This Row],[Close Price]]/Table2[[#This Row],[Current Month Low]])-1</f>
        <v>9.0758579169175402E-2</v>
      </c>
      <c r="AH36" s="1">
        <f>(Table2[[#This Row],[Current Month High]]/Table2[[#This Row],[Close Price]])-1</f>
        <v>0.1228094383882985</v>
      </c>
      <c r="AI36">
        <v>23.623568373119799</v>
      </c>
      <c r="AJ36">
        <v>126.46875</v>
      </c>
      <c r="AK36" t="str">
        <f>IF(AND(Table2[[#This Row],[20D EMA]]&gt;Table2[[#This Row],[50D EMA]],Table2[[#This Row],[50D EMA]]&gt;Table2[[#This Row],[200D EMA]]),"Uptrend","Downtrend/NoTrend")</f>
        <v>Downtrend/NoTrend</v>
      </c>
      <c r="AL36">
        <v>-0.04</v>
      </c>
      <c r="AM36" t="s">
        <v>3173</v>
      </c>
      <c r="AN36">
        <v>-8.58</v>
      </c>
      <c r="AO36" t="s">
        <v>3173</v>
      </c>
      <c r="AP36">
        <v>0.182659372027762</v>
      </c>
      <c r="AQ36">
        <f>(Table2[[#This Row],[Sharpe Ratio]]-AVERAGE(Table2[Sharpe Ratio]))/_xlfn.STDEV.P(Table2[Sharpe Ratio])</f>
        <v>1.4679336271793855</v>
      </c>
      <c r="AR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">
        <f>_xlfn.RANK.AVG(Table2[[#This Row],[1Y Return vs Nifty Z-Score]],Table2[1Y Return vs Nifty Z-Score])</f>
        <v>141</v>
      </c>
      <c r="AT36">
        <f>_xlfn.RANK.AVG(Table2[[#This Row],[6M Return vs Nifty Z-Score]],Table2[6M Return vs Nifty Z-Score])</f>
        <v>24</v>
      </c>
      <c r="AU36">
        <f>_xlfn.RANK.AVG(Table2[[#This Row],[Sharpe Ratio Z-Score]],Table2[Sharpe Ratio Z-Score])</f>
        <v>47</v>
      </c>
      <c r="AV36">
        <f>(Table2[[#This Row],[Rank 1Y]]+Table2[[#This Row],[Rank 6M]]+Table2[[#This Row],[Rank Sharpe]])/3</f>
        <v>70.666666666666671</v>
      </c>
    </row>
    <row r="37" spans="1:48" x14ac:dyDescent="0.3">
      <c r="A37" t="s">
        <v>612</v>
      </c>
      <c r="B37" t="s">
        <v>613</v>
      </c>
      <c r="C37" t="s">
        <v>3127</v>
      </c>
      <c r="D37" t="s">
        <v>384</v>
      </c>
      <c r="E37">
        <v>30712.72426848</v>
      </c>
      <c r="F37">
        <v>6033.6</v>
      </c>
      <c r="G37">
        <v>73.197246664139797</v>
      </c>
      <c r="H37">
        <f>(Table2[[#This Row],[1Y Return vs Nifty]]-AVERAGE(Table2[1Y Return vs Nifty]))/_xlfn.STDEV.P(Table2[1Y Return vs Nifty])</f>
        <v>1.1676118639841784</v>
      </c>
      <c r="I37">
        <v>-5.8932743309511899</v>
      </c>
      <c r="J37">
        <f>(Table2[[#This Row],[1M Return vs Nifty]]-AVERAGE(Table2[1M Return vs Nifty]))/_xlfn.STDEV.P(Table2[1M Return vs Nifty])</f>
        <v>-0.67727727130329596</v>
      </c>
      <c r="K37">
        <v>53.047003255509402</v>
      </c>
      <c r="L37">
        <f>(Table2[[#This Row],[6M Return vs Nifty]]-AVERAGE(Table2[6M Return vs Nifty]))/_xlfn.STDEV.P(Table2[6M Return vs Nifty])</f>
        <v>1.6118623183828391</v>
      </c>
      <c r="M37">
        <v>8.3380313384939703E-2</v>
      </c>
      <c r="N37">
        <f>(Table2[[#This Row],[1W Return vs Nifty]]-AVERAGE(Table2[1W Return vs Nifty]))/_xlfn.STDEV.P(Table2[1W Return vs Nifty])</f>
        <v>0.14738987158196765</v>
      </c>
      <c r="O37">
        <v>6206.54</v>
      </c>
      <c r="P37">
        <v>6009.6275561872599</v>
      </c>
      <c r="Q37">
        <v>4707.07037021829</v>
      </c>
      <c r="R37">
        <v>37.625296211705198</v>
      </c>
      <c r="S37" s="1">
        <f>(Table2[[#This Row],[Close Price]]-Table2[[#This Row],[20D EMA]])/Table2[[#This Row],[20D EMA]]</f>
        <v>-2.7864156196528114E-2</v>
      </c>
      <c r="T37" s="1">
        <f>(Table2[[#This Row],[Close Price]]-Table2[[#This Row],[50D EMA]])/Table2[[#This Row],[50D EMA]]</f>
        <v>3.9890065713073138E-3</v>
      </c>
      <c r="U37" s="1">
        <f>(Table2[[#This Row],[Close Price]]-Table2[[#This Row],[200D EMA]])/Table2[[#This Row],[200D EMA]]</f>
        <v>0.28181640074358877</v>
      </c>
      <c r="V37">
        <v>0.64759884359185804</v>
      </c>
      <c r="W37">
        <v>6017</v>
      </c>
      <c r="X37">
        <v>6159.8</v>
      </c>
      <c r="Y37">
        <v>6017</v>
      </c>
      <c r="Z37">
        <v>6305.6</v>
      </c>
      <c r="AA37">
        <v>5820.8</v>
      </c>
      <c r="AB37">
        <v>6617.85</v>
      </c>
      <c r="AC37" s="1">
        <f>(Table2[[#This Row],[Close Price]]/Table2[[#This Row],[Day Low]])-1</f>
        <v>2.7588499252120258E-3</v>
      </c>
      <c r="AD37" s="1">
        <f>(Table2[[#This Row],[Day High]]/Table2[[#This Row],[Close Price]])-1</f>
        <v>2.0916202598780131E-2</v>
      </c>
      <c r="AE37" s="1">
        <f>(Table2[[#This Row],[Close Price]]/Table2[[#This Row],[Current Week Low]])-1</f>
        <v>2.7588499252120258E-3</v>
      </c>
      <c r="AF37" s="1">
        <f>(Table2[[#This Row],[Current Week High]]/Table2[[#This Row],[Close Price]])-1</f>
        <v>4.5080880403076007E-2</v>
      </c>
      <c r="AG37" s="1">
        <f>(Table2[[#This Row],[Close Price]]/Table2[[#This Row],[Current Month Low]])-1</f>
        <v>3.6558548653106149E-2</v>
      </c>
      <c r="AH37" s="1">
        <f>(Table2[[#This Row],[Current Month High]]/Table2[[#This Row],[Close Price]])-1</f>
        <v>9.6832736674622E-2</v>
      </c>
      <c r="AI37">
        <v>13.8623707239458</v>
      </c>
      <c r="AJ37">
        <v>106.782391144164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0.11</v>
      </c>
      <c r="AM37" t="s">
        <v>3172</v>
      </c>
      <c r="AN37">
        <v>-6.55</v>
      </c>
      <c r="AO37" t="s">
        <v>3173</v>
      </c>
      <c r="AP37">
        <v>0.15550237889447299</v>
      </c>
      <c r="AQ37">
        <f>(Table2[[#This Row],[Sharpe Ratio]]-AVERAGE(Table2[Sharpe Ratio]))/_xlfn.STDEV.P(Table2[Sharpe Ratio])</f>
        <v>1.1530551195619883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3.402641902207677</v>
      </c>
      <c r="AS37">
        <f>_xlfn.RANK.AVG(Table2[[#This Row],[1Y Return vs Nifty Z-Score]],Table2[1Y Return vs Nifty Z-Score])</f>
        <v>77</v>
      </c>
      <c r="AT37">
        <f>_xlfn.RANK.AVG(Table2[[#This Row],[6M Return vs Nifty Z-Score]],Table2[6M Return vs Nifty Z-Score])</f>
        <v>53</v>
      </c>
      <c r="AU37">
        <f>_xlfn.RANK.AVG(Table2[[#This Row],[Sharpe Ratio Z-Score]],Table2[Sharpe Ratio Z-Score])</f>
        <v>95</v>
      </c>
      <c r="AV37">
        <f>(Table2[[#This Row],[Rank 1Y]]+Table2[[#This Row],[Rank 6M]]+Table2[[#This Row],[Rank Sharpe]])/3</f>
        <v>75</v>
      </c>
    </row>
    <row r="38" spans="1:48" x14ac:dyDescent="0.3">
      <c r="A38" t="s">
        <v>245</v>
      </c>
      <c r="B38" t="s">
        <v>246</v>
      </c>
      <c r="C38" t="s">
        <v>3126</v>
      </c>
      <c r="D38" t="s">
        <v>247</v>
      </c>
      <c r="E38">
        <v>101937.6062144</v>
      </c>
      <c r="F38">
        <v>11742.4</v>
      </c>
      <c r="G38">
        <v>174.80579975776701</v>
      </c>
      <c r="H38">
        <f>(Table2[[#This Row],[1Y Return vs Nifty]]-AVERAGE(Table2[1Y Return vs Nifty]))/_xlfn.STDEV.P(Table2[1Y Return vs Nifty])</f>
        <v>3.1657683463054926</v>
      </c>
      <c r="I38">
        <v>10.229289646910299</v>
      </c>
      <c r="J38">
        <f>(Table2[[#This Row],[1M Return vs Nifty]]-AVERAGE(Table2[1M Return vs Nifty]))/_xlfn.STDEV.P(Table2[1M Return vs Nifty])</f>
        <v>0.85177790845114942</v>
      </c>
      <c r="K38">
        <v>49.165033215448702</v>
      </c>
      <c r="L38">
        <f>(Table2[[#This Row],[6M Return vs Nifty]]-AVERAGE(Table2[6M Return vs Nifty]))/_xlfn.STDEV.P(Table2[6M Return vs Nifty])</f>
        <v>1.4841561211814416</v>
      </c>
      <c r="M38">
        <v>2.8503095142147199</v>
      </c>
      <c r="N38">
        <f>(Table2[[#This Row],[1W Return vs Nifty]]-AVERAGE(Table2[1W Return vs Nifty]))/_xlfn.STDEV.P(Table2[1W Return vs Nifty])</f>
        <v>0.73730636032946073</v>
      </c>
      <c r="O38">
        <v>11454.85</v>
      </c>
      <c r="P38">
        <v>11289.8097902345</v>
      </c>
      <c r="Q38">
        <v>9569.1947777208607</v>
      </c>
      <c r="R38">
        <v>57.886544435273798</v>
      </c>
      <c r="S38" s="1">
        <f>(Table2[[#This Row],[Close Price]]-Table2[[#This Row],[20D EMA]])/Table2[[#This Row],[20D EMA]]</f>
        <v>2.5102904010091732E-2</v>
      </c>
      <c r="T38" s="1">
        <f>(Table2[[#This Row],[Close Price]]-Table2[[#This Row],[50D EMA]])/Table2[[#This Row],[50D EMA]]</f>
        <v>4.0088382193735714E-2</v>
      </c>
      <c r="U38" s="1">
        <f>(Table2[[#This Row],[Close Price]]-Table2[[#This Row],[200D EMA]])/Table2[[#This Row],[200D EMA]]</f>
        <v>0.22710429380524547</v>
      </c>
      <c r="V38">
        <v>0.50562694627448501</v>
      </c>
      <c r="W38">
        <v>11678.8</v>
      </c>
      <c r="X38">
        <v>11994.15</v>
      </c>
      <c r="Y38">
        <v>11630</v>
      </c>
      <c r="Z38">
        <v>12022</v>
      </c>
      <c r="AA38">
        <v>10725.15</v>
      </c>
      <c r="AB38">
        <v>12141.95</v>
      </c>
      <c r="AC38" s="1">
        <f>(Table2[[#This Row],[Close Price]]/Table2[[#This Row],[Day Low]])-1</f>
        <v>5.4457649758536952E-3</v>
      </c>
      <c r="AD38" s="1">
        <f>(Table2[[#This Row],[Day High]]/Table2[[#This Row],[Close Price]])-1</f>
        <v>2.1439399100694922E-2</v>
      </c>
      <c r="AE38" s="1">
        <f>(Table2[[#This Row],[Close Price]]/Table2[[#This Row],[Current Week Low]])-1</f>
        <v>9.6646603611350024E-3</v>
      </c>
      <c r="AF38" s="1">
        <f>(Table2[[#This Row],[Current Week High]]/Table2[[#This Row],[Close Price]])-1</f>
        <v>2.3811145932688405E-2</v>
      </c>
      <c r="AG38" s="1">
        <f>(Table2[[#This Row],[Close Price]]/Table2[[#This Row],[Current Month Low]])-1</f>
        <v>9.484715831480206E-2</v>
      </c>
      <c r="AH38" s="1">
        <f>(Table2[[#This Row],[Current Month High]]/Table2[[#This Row],[Close Price]])-1</f>
        <v>3.4026263796157696E-2</v>
      </c>
      <c r="AI38">
        <v>7.46525412181495</v>
      </c>
      <c r="AJ38">
        <v>196.69382856420901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0.01</v>
      </c>
      <c r="AM38" t="s">
        <v>3172</v>
      </c>
      <c r="AN38">
        <v>1.57</v>
      </c>
      <c r="AO38" t="s">
        <v>3172</v>
      </c>
      <c r="AP38">
        <v>0.112481354418925</v>
      </c>
      <c r="AQ38">
        <f>(Table2[[#This Row],[Sharpe Ratio]]-AVERAGE(Table2[Sharpe Ratio]))/_xlfn.STDEV.P(Table2[Sharpe Ratio])</f>
        <v>0.65423715703774543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6.8932458933052896</v>
      </c>
      <c r="AS38">
        <f>_xlfn.RANK.AVG(Table2[[#This Row],[1Y Return vs Nifty Z-Score]],Table2[1Y Return vs Nifty Z-Score])</f>
        <v>9</v>
      </c>
      <c r="AT38">
        <f>_xlfn.RANK.AVG(Table2[[#This Row],[6M Return vs Nifty Z-Score]],Table2[6M Return vs Nifty Z-Score])</f>
        <v>59</v>
      </c>
      <c r="AU38">
        <f>_xlfn.RANK.AVG(Table2[[#This Row],[Sharpe Ratio Z-Score]],Table2[Sharpe Ratio Z-Score])</f>
        <v>182</v>
      </c>
      <c r="AV38">
        <f>(Table2[[#This Row],[Rank 1Y]]+Table2[[#This Row],[Rank 6M]]+Table2[[#This Row],[Rank Sharpe]])/3</f>
        <v>83.333333333333329</v>
      </c>
    </row>
    <row r="39" spans="1:48" x14ac:dyDescent="0.3">
      <c r="A39" t="s">
        <v>587</v>
      </c>
      <c r="B39" t="s">
        <v>588</v>
      </c>
      <c r="C39" t="s">
        <v>3131</v>
      </c>
      <c r="D39" t="s">
        <v>51</v>
      </c>
      <c r="E39">
        <v>32766.328311540001</v>
      </c>
      <c r="F39">
        <v>1287.1500000000001</v>
      </c>
      <c r="G39">
        <v>75.978874525196403</v>
      </c>
      <c r="H39">
        <f>(Table2[[#This Row],[1Y Return vs Nifty]]-AVERAGE(Table2[1Y Return vs Nifty]))/_xlfn.STDEV.P(Table2[1Y Return vs Nifty])</f>
        <v>1.2223132407162562</v>
      </c>
      <c r="I39">
        <v>2.2441024924066699</v>
      </c>
      <c r="J39">
        <f>(Table2[[#This Row],[1M Return vs Nifty]]-AVERAGE(Table2[1M Return vs Nifty]))/_xlfn.STDEV.P(Table2[1M Return vs Nifty])</f>
        <v>9.4467111194077358E-2</v>
      </c>
      <c r="K39">
        <v>97.438499797721406</v>
      </c>
      <c r="L39">
        <f>(Table2[[#This Row],[6M Return vs Nifty]]-AVERAGE(Table2[6M Return vs Nifty]))/_xlfn.STDEV.P(Table2[6M Return vs Nifty])</f>
        <v>3.072221144695737</v>
      </c>
      <c r="M39">
        <v>-1.3959595747940301</v>
      </c>
      <c r="N39">
        <f>(Table2[[#This Row],[1W Return vs Nifty]]-AVERAGE(Table2[1W Return vs Nifty]))/_xlfn.STDEV.P(Table2[1W Return vs Nifty])</f>
        <v>-0.16800923304164719</v>
      </c>
      <c r="O39">
        <v>1274.81</v>
      </c>
      <c r="P39">
        <v>1223.8255419182899</v>
      </c>
      <c r="Q39">
        <v>962.037906423761</v>
      </c>
      <c r="R39">
        <v>53.804984824536703</v>
      </c>
      <c r="S39" s="1">
        <f>(Table2[[#This Row],[Close Price]]-Table2[[#This Row],[20D EMA]])/Table2[[#This Row],[20D EMA]]</f>
        <v>9.6798738635562528E-3</v>
      </c>
      <c r="T39" s="1">
        <f>(Table2[[#This Row],[Close Price]]-Table2[[#This Row],[50D EMA]])/Table2[[#This Row],[50D EMA]]</f>
        <v>5.1743043360945082E-2</v>
      </c>
      <c r="U39" s="1">
        <f>(Table2[[#This Row],[Close Price]]-Table2[[#This Row],[200D EMA]])/Table2[[#This Row],[200D EMA]]</f>
        <v>0.33794104307677131</v>
      </c>
      <c r="V39">
        <v>0.75779690451372395</v>
      </c>
      <c r="W39">
        <v>1276.6500000000001</v>
      </c>
      <c r="X39">
        <v>1305</v>
      </c>
      <c r="Y39">
        <v>1262.9000000000001</v>
      </c>
      <c r="Z39">
        <v>1343.95</v>
      </c>
      <c r="AA39">
        <v>1198.25</v>
      </c>
      <c r="AB39">
        <v>1353.95</v>
      </c>
      <c r="AC39" s="1">
        <f>(Table2[[#This Row],[Close Price]]/Table2[[#This Row],[Day Low]])-1</f>
        <v>8.224650452355764E-3</v>
      </c>
      <c r="AD39" s="1">
        <f>(Table2[[#This Row],[Day High]]/Table2[[#This Row],[Close Price]])-1</f>
        <v>1.3867847570213199E-2</v>
      </c>
      <c r="AE39" s="1">
        <f>(Table2[[#This Row],[Close Price]]/Table2[[#This Row],[Current Week Low]])-1</f>
        <v>1.9201837041729286E-2</v>
      </c>
      <c r="AF39" s="1">
        <f>(Table2[[#This Row],[Current Week High]]/Table2[[#This Row],[Close Price]])-1</f>
        <v>4.4128500951714944E-2</v>
      </c>
      <c r="AG39" s="1">
        <f>(Table2[[#This Row],[Close Price]]/Table2[[#This Row],[Current Month Low]])-1</f>
        <v>7.4191529313582416E-2</v>
      </c>
      <c r="AH39" s="1">
        <f>(Table2[[#This Row],[Current Month High]]/Table2[[#This Row],[Close Price]])-1</f>
        <v>5.1897603231946476E-2</v>
      </c>
      <c r="AI39">
        <v>5.1897603231946396</v>
      </c>
      <c r="AJ39">
        <v>119.95044429254899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0.18</v>
      </c>
      <c r="AM39" t="s">
        <v>3172</v>
      </c>
      <c r="AN39">
        <v>-2.78</v>
      </c>
      <c r="AO39" t="s">
        <v>3173</v>
      </c>
      <c r="AP39">
        <v>0.116951836150552</v>
      </c>
      <c r="AQ39">
        <f>(Table2[[#This Row],[Sharpe Ratio]]-AVERAGE(Table2[Sharpe Ratio]))/_xlfn.STDEV.P(Table2[Sharpe Ratio])</f>
        <v>0.70607126875536574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4.9270635323197896</v>
      </c>
      <c r="AS39">
        <f>_xlfn.RANK.AVG(Table2[[#This Row],[1Y Return vs Nifty Z-Score]],Table2[1Y Return vs Nifty Z-Score])</f>
        <v>75</v>
      </c>
      <c r="AT39">
        <f>_xlfn.RANK.AVG(Table2[[#This Row],[6M Return vs Nifty Z-Score]],Table2[6M Return vs Nifty Z-Score])</f>
        <v>12</v>
      </c>
      <c r="AU39">
        <f>_xlfn.RANK.AVG(Table2[[#This Row],[Sharpe Ratio Z-Score]],Table2[Sharpe Ratio Z-Score])</f>
        <v>166</v>
      </c>
      <c r="AV39">
        <f>(Table2[[#This Row],[Rank 1Y]]+Table2[[#This Row],[Rank 6M]]+Table2[[#This Row],[Rank Sharpe]])/3</f>
        <v>84.333333333333329</v>
      </c>
    </row>
    <row r="40" spans="1:48" x14ac:dyDescent="0.3">
      <c r="A40" t="s">
        <v>685</v>
      </c>
      <c r="B40" t="s">
        <v>686</v>
      </c>
      <c r="C40" t="s">
        <v>3136</v>
      </c>
      <c r="D40" t="s">
        <v>163</v>
      </c>
      <c r="E40">
        <v>26191.468246634999</v>
      </c>
      <c r="F40">
        <v>823.95</v>
      </c>
      <c r="G40">
        <v>77.979374449296699</v>
      </c>
      <c r="H40">
        <f>(Table2[[#This Row],[1Y Return vs Nifty]]-AVERAGE(Table2[1Y Return vs Nifty]))/_xlfn.STDEV.P(Table2[1Y Return vs Nifty])</f>
        <v>1.261653549868587</v>
      </c>
      <c r="I40">
        <v>11.4899459169021</v>
      </c>
      <c r="J40">
        <f>(Table2[[#This Row],[1M Return vs Nifty]]-AVERAGE(Table2[1M Return vs Nifty]))/_xlfn.STDEV.P(Table2[1M Return vs Nifty])</f>
        <v>0.97133786195282312</v>
      </c>
      <c r="K40">
        <v>37.893139144091002</v>
      </c>
      <c r="L40">
        <f>(Table2[[#This Row],[6M Return vs Nifty]]-AVERAGE(Table2[6M Return vs Nifty]))/_xlfn.STDEV.P(Table2[6M Return vs Nifty])</f>
        <v>1.1133416346565637</v>
      </c>
      <c r="M40">
        <v>15.5985352451385</v>
      </c>
      <c r="N40">
        <f>(Table2[[#This Row],[1W Return vs Nifty]]-AVERAGE(Table2[1W Return vs Nifty]))/_xlfn.STDEV.P(Table2[1W Return vs Nifty])</f>
        <v>3.4552611813966907</v>
      </c>
      <c r="O40">
        <v>700.56</v>
      </c>
      <c r="P40">
        <v>703.25130644435399</v>
      </c>
      <c r="Q40">
        <v>623.50454954344502</v>
      </c>
      <c r="R40">
        <v>80.855143605808493</v>
      </c>
      <c r="S40" s="1">
        <f>(Table2[[#This Row],[Close Price]]-Table2[[#This Row],[20D EMA]])/Table2[[#This Row],[20D EMA]]</f>
        <v>0.17613052415210703</v>
      </c>
      <c r="T40" s="1">
        <f>(Table2[[#This Row],[Close Price]]-Table2[[#This Row],[50D EMA]])/Table2[[#This Row],[50D EMA]]</f>
        <v>0.17162953335401526</v>
      </c>
      <c r="U40" s="1">
        <f>(Table2[[#This Row],[Close Price]]-Table2[[#This Row],[200D EMA]])/Table2[[#This Row],[200D EMA]]</f>
        <v>0.32148193722616653</v>
      </c>
      <c r="V40">
        <v>4.1223063855631299</v>
      </c>
      <c r="W40">
        <v>763.1</v>
      </c>
      <c r="X40">
        <v>885</v>
      </c>
      <c r="Y40">
        <v>694.2</v>
      </c>
      <c r="Z40">
        <v>885</v>
      </c>
      <c r="AA40">
        <v>613.04999999999995</v>
      </c>
      <c r="AB40">
        <v>885</v>
      </c>
      <c r="AC40" s="1">
        <f>(Table2[[#This Row],[Close Price]]/Table2[[#This Row],[Day Low]])-1</f>
        <v>7.9740532040361689E-2</v>
      </c>
      <c r="AD40" s="1">
        <f>(Table2[[#This Row],[Day High]]/Table2[[#This Row],[Close Price]])-1</f>
        <v>7.4094301838703691E-2</v>
      </c>
      <c r="AE40" s="1">
        <f>(Table2[[#This Row],[Close Price]]/Table2[[#This Row],[Current Week Low]])-1</f>
        <v>0.18690579083837511</v>
      </c>
      <c r="AF40" s="1">
        <f>(Table2[[#This Row],[Current Week High]]/Table2[[#This Row],[Close Price]])-1</f>
        <v>7.4094301838703691E-2</v>
      </c>
      <c r="AG40" s="1">
        <f>(Table2[[#This Row],[Close Price]]/Table2[[#This Row],[Current Month Low]])-1</f>
        <v>0.34401761683386356</v>
      </c>
      <c r="AH40" s="1">
        <f>(Table2[[#This Row],[Current Month High]]/Table2[[#This Row],[Close Price]])-1</f>
        <v>7.4094301838703691E-2</v>
      </c>
      <c r="AI40">
        <v>7.4094301838703602</v>
      </c>
      <c r="AJ40">
        <v>135.17910660767799</v>
      </c>
      <c r="AK40" t="str">
        <f>IF(AND(Table2[[#This Row],[20D EMA]]&gt;Table2[[#This Row],[50D EMA]],Table2[[#This Row],[50D EMA]]&gt;Table2[[#This Row],[200D EMA]]),"Uptrend","Downtrend/NoTrend")</f>
        <v>Downtrend/NoTrend</v>
      </c>
      <c r="AL40">
        <v>0.17</v>
      </c>
      <c r="AM40" t="s">
        <v>3172</v>
      </c>
      <c r="AN40">
        <v>21.08</v>
      </c>
      <c r="AO40" t="s">
        <v>3172</v>
      </c>
      <c r="AP40">
        <v>0.15461516350929999</v>
      </c>
      <c r="AQ40">
        <f>(Table2[[#This Row],[Sharpe Ratio]]-AVERAGE(Table2[Sharpe Ratio]))/_xlfn.STDEV.P(Table2[Sharpe Ratio])</f>
        <v>1.1427680802330271</v>
      </c>
      <c r="AR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">
        <f>_xlfn.RANK.AVG(Table2[[#This Row],[1Y Return vs Nifty Z-Score]],Table2[1Y Return vs Nifty Z-Score])</f>
        <v>69</v>
      </c>
      <c r="AT40">
        <f>_xlfn.RANK.AVG(Table2[[#This Row],[6M Return vs Nifty Z-Score]],Table2[6M Return vs Nifty Z-Score])</f>
        <v>88</v>
      </c>
      <c r="AU40">
        <f>_xlfn.RANK.AVG(Table2[[#This Row],[Sharpe Ratio Z-Score]],Table2[Sharpe Ratio Z-Score])</f>
        <v>96</v>
      </c>
      <c r="AV40">
        <f>(Table2[[#This Row],[Rank 1Y]]+Table2[[#This Row],[Rank 6M]]+Table2[[#This Row],[Rank Sharpe]])/3</f>
        <v>84.333333333333329</v>
      </c>
    </row>
    <row r="41" spans="1:48" x14ac:dyDescent="0.3">
      <c r="A41" t="s">
        <v>301</v>
      </c>
      <c r="B41" t="s">
        <v>302</v>
      </c>
      <c r="C41" t="s">
        <v>3136</v>
      </c>
      <c r="D41" t="s">
        <v>303</v>
      </c>
      <c r="E41">
        <v>86756.100305471904</v>
      </c>
      <c r="F41">
        <v>63.57</v>
      </c>
      <c r="G41">
        <v>40.982080802700203</v>
      </c>
      <c r="H41">
        <f>(Table2[[#This Row],[1Y Return vs Nifty]]-AVERAGE(Table2[1Y Return vs Nifty]))/_xlfn.STDEV.P(Table2[1Y Return vs Nifty])</f>
        <v>0.53409292748503157</v>
      </c>
      <c r="I41">
        <v>-5.9467664109859504</v>
      </c>
      <c r="J41">
        <f>(Table2[[#This Row],[1M Return vs Nifty]]-AVERAGE(Table2[1M Return vs Nifty]))/_xlfn.STDEV.P(Table2[1M Return vs Nifty])</f>
        <v>-0.68235043101693094</v>
      </c>
      <c r="K41">
        <v>35.251539298598601</v>
      </c>
      <c r="L41">
        <f>(Table2[[#This Row],[6M Return vs Nifty]]-AVERAGE(Table2[6M Return vs Nifty]))/_xlfn.STDEV.P(Table2[6M Return vs Nifty])</f>
        <v>1.026440224466814</v>
      </c>
      <c r="M41">
        <v>2.7671143965053302</v>
      </c>
      <c r="N41">
        <f>(Table2[[#This Row],[1W Return vs Nifty]]-AVERAGE(Table2[1W Return vs Nifty]))/_xlfn.STDEV.P(Table2[1W Return vs Nifty])</f>
        <v>0.71956894525380954</v>
      </c>
      <c r="O41">
        <v>64.61</v>
      </c>
      <c r="P41">
        <v>68.153504655224793</v>
      </c>
      <c r="Q41">
        <v>58.8881266689352</v>
      </c>
      <c r="R41">
        <v>49.944883182372003</v>
      </c>
      <c r="S41" s="1">
        <f>(Table2[[#This Row],[Close Price]]-Table2[[#This Row],[20D EMA]])/Table2[[#This Row],[20D EMA]]</f>
        <v>-1.6096579476861154E-2</v>
      </c>
      <c r="T41" s="1">
        <f>(Table2[[#This Row],[Close Price]]-Table2[[#This Row],[50D EMA]])/Table2[[#This Row],[50D EMA]]</f>
        <v>-6.7252662624054979E-2</v>
      </c>
      <c r="U41" s="1">
        <f>(Table2[[#This Row],[Close Price]]-Table2[[#This Row],[200D EMA]])/Table2[[#This Row],[200D EMA]]</f>
        <v>7.950453845112028E-2</v>
      </c>
      <c r="V41">
        <v>1.5245178631763401</v>
      </c>
      <c r="W41">
        <v>63.3</v>
      </c>
      <c r="X41">
        <v>64.849999999999994</v>
      </c>
      <c r="Y41">
        <v>63.3</v>
      </c>
      <c r="Z41">
        <v>67.5</v>
      </c>
      <c r="AA41">
        <v>53.45</v>
      </c>
      <c r="AB41">
        <v>69.849999999999994</v>
      </c>
      <c r="AC41" s="1">
        <f>(Table2[[#This Row],[Close Price]]/Table2[[#This Row],[Day Low]])-1</f>
        <v>4.2654028436019953E-3</v>
      </c>
      <c r="AD41" s="1">
        <f>(Table2[[#This Row],[Day High]]/Table2[[#This Row],[Close Price]])-1</f>
        <v>2.0135283938964799E-2</v>
      </c>
      <c r="AE41" s="1">
        <f>(Table2[[#This Row],[Close Price]]/Table2[[#This Row],[Current Week Low]])-1</f>
        <v>4.2654028436019953E-3</v>
      </c>
      <c r="AF41" s="1">
        <f>(Table2[[#This Row],[Current Week High]]/Table2[[#This Row],[Close Price]])-1</f>
        <v>6.1821613968853217E-2</v>
      </c>
      <c r="AG41" s="1">
        <f>(Table2[[#This Row],[Close Price]]/Table2[[#This Row],[Current Month Low]])-1</f>
        <v>0.18933582787652004</v>
      </c>
      <c r="AH41" s="1">
        <f>(Table2[[#This Row],[Current Month High]]/Table2[[#This Row],[Close Price]])-1</f>
        <v>9.8788736825546453E-2</v>
      </c>
      <c r="AI41">
        <v>35.3468617272298</v>
      </c>
      <c r="AJ41">
        <v>87.522123893805301</v>
      </c>
      <c r="AK41" t="str">
        <f>IF(AND(Table2[[#This Row],[20D EMA]]&gt;Table2[[#This Row],[50D EMA]],Table2[[#This Row],[50D EMA]]&gt;Table2[[#This Row],[200D EMA]]),"Uptrend","Downtrend/NoTrend")</f>
        <v>Downtrend/NoTrend</v>
      </c>
      <c r="AL41">
        <v>-0.1</v>
      </c>
      <c r="AM41" t="s">
        <v>3173</v>
      </c>
      <c r="AN41">
        <v>-8.2899999999999991</v>
      </c>
      <c r="AO41" t="s">
        <v>3173</v>
      </c>
      <c r="AP41">
        <v>0.197795521859298</v>
      </c>
      <c r="AQ41">
        <f>(Table2[[#This Row],[Sharpe Ratio]]-AVERAGE(Table2[Sharpe Ratio]))/_xlfn.STDEV.P(Table2[Sharpe Ratio])</f>
        <v>1.6434334789720775</v>
      </c>
      <c r="AR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">
        <f>_xlfn.RANK.AVG(Table2[[#This Row],[1Y Return vs Nifty Z-Score]],Table2[1Y Return vs Nifty Z-Score])</f>
        <v>156</v>
      </c>
      <c r="AT41">
        <f>_xlfn.RANK.AVG(Table2[[#This Row],[6M Return vs Nifty Z-Score]],Table2[6M Return vs Nifty Z-Score])</f>
        <v>94</v>
      </c>
      <c r="AU41">
        <f>_xlfn.RANK.AVG(Table2[[#This Row],[Sharpe Ratio Z-Score]],Table2[Sharpe Ratio Z-Score])</f>
        <v>34</v>
      </c>
      <c r="AV41">
        <f>(Table2[[#This Row],[Rank 1Y]]+Table2[[#This Row],[Rank 6M]]+Table2[[#This Row],[Rank Sharpe]])/3</f>
        <v>94.666666666666671</v>
      </c>
    </row>
    <row r="42" spans="1:48" x14ac:dyDescent="0.3">
      <c r="A42" t="s">
        <v>285</v>
      </c>
      <c r="B42" t="s">
        <v>286</v>
      </c>
      <c r="C42" t="s">
        <v>3126</v>
      </c>
      <c r="D42" t="s">
        <v>247</v>
      </c>
      <c r="E42">
        <v>91473.253260284997</v>
      </c>
      <c r="F42">
        <v>5968.95</v>
      </c>
      <c r="G42">
        <v>65.068497375931798</v>
      </c>
      <c r="H42">
        <f>(Table2[[#This Row],[1Y Return vs Nifty]]-AVERAGE(Table2[1Y Return vs Nifty]))/_xlfn.STDEV.P(Table2[1Y Return vs Nifty])</f>
        <v>1.0077580663572119</v>
      </c>
      <c r="I42">
        <v>3.8857313946379102</v>
      </c>
      <c r="J42">
        <f>(Table2[[#This Row],[1M Return vs Nifty]]-AVERAGE(Table2[1M Return vs Nifty]))/_xlfn.STDEV.P(Table2[1M Return vs Nifty])</f>
        <v>0.25015830148105983</v>
      </c>
      <c r="K42">
        <v>54.348485731149601</v>
      </c>
      <c r="L42">
        <f>(Table2[[#This Row],[6M Return vs Nifty]]-AVERAGE(Table2[6M Return vs Nifty]))/_xlfn.STDEV.P(Table2[6M Return vs Nifty])</f>
        <v>1.6546775323007887</v>
      </c>
      <c r="M42">
        <v>1.6925265942812</v>
      </c>
      <c r="N42">
        <f>(Table2[[#This Row],[1W Return vs Nifty]]-AVERAGE(Table2[1W Return vs Nifty]))/_xlfn.STDEV.P(Table2[1W Return vs Nifty])</f>
        <v>0.4904640361188603</v>
      </c>
      <c r="O42">
        <v>5685.53</v>
      </c>
      <c r="P42">
        <v>5485.38688312455</v>
      </c>
      <c r="Q42">
        <v>4645.7228083126502</v>
      </c>
      <c r="R42">
        <v>75.348870736099101</v>
      </c>
      <c r="S42" s="1">
        <f>(Table2[[#This Row],[Close Price]]-Table2[[#This Row],[20D EMA]])/Table2[[#This Row],[20D EMA]]</f>
        <v>4.9849354413748603E-2</v>
      </c>
      <c r="T42" s="1">
        <f>(Table2[[#This Row],[Close Price]]-Table2[[#This Row],[50D EMA]])/Table2[[#This Row],[50D EMA]]</f>
        <v>8.8154787835130019E-2</v>
      </c>
      <c r="U42" s="1">
        <f>(Table2[[#This Row],[Close Price]]-Table2[[#This Row],[200D EMA]])/Table2[[#This Row],[200D EMA]]</f>
        <v>0.28482697876844537</v>
      </c>
      <c r="V42">
        <v>0.96180584935069702</v>
      </c>
      <c r="W42">
        <v>5921.3</v>
      </c>
      <c r="X42">
        <v>6011.75</v>
      </c>
      <c r="Y42">
        <v>5805.45</v>
      </c>
      <c r="Z42">
        <v>6011.75</v>
      </c>
      <c r="AA42">
        <v>5298</v>
      </c>
      <c r="AB42">
        <v>6011.75</v>
      </c>
      <c r="AC42" s="1">
        <f>(Table2[[#This Row],[Close Price]]/Table2[[#This Row],[Day Low]])-1</f>
        <v>8.0472193606133668E-3</v>
      </c>
      <c r="AD42" s="1">
        <f>(Table2[[#This Row],[Day High]]/Table2[[#This Row],[Close Price]])-1</f>
        <v>7.1704403622077084E-3</v>
      </c>
      <c r="AE42" s="1">
        <f>(Table2[[#This Row],[Close Price]]/Table2[[#This Row],[Current Week Low]])-1</f>
        <v>2.8163191483864258E-2</v>
      </c>
      <c r="AF42" s="1">
        <f>(Table2[[#This Row],[Current Week High]]/Table2[[#This Row],[Close Price]])-1</f>
        <v>7.1704403622077084E-3</v>
      </c>
      <c r="AG42" s="1">
        <f>(Table2[[#This Row],[Close Price]]/Table2[[#This Row],[Current Month Low]])-1</f>
        <v>0.1266421291053228</v>
      </c>
      <c r="AH42" s="1">
        <f>(Table2[[#This Row],[Current Month High]]/Table2[[#This Row],[Close Price]])-1</f>
        <v>7.1704403622077084E-3</v>
      </c>
      <c r="AI42">
        <v>0.71704403622076995</v>
      </c>
      <c r="AJ42">
        <v>90.372839191171707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0.1</v>
      </c>
      <c r="AM42" t="s">
        <v>3172</v>
      </c>
      <c r="AN42">
        <v>4.4000000000000004</v>
      </c>
      <c r="AO42" t="s">
        <v>3172</v>
      </c>
      <c r="AP42">
        <v>0.12605580907178199</v>
      </c>
      <c r="AQ42">
        <f>(Table2[[#This Row],[Sharpe Ratio]]-AVERAGE(Table2[Sharpe Ratio]))/_xlfn.STDEV.P(Table2[Sharpe Ratio])</f>
        <v>0.81162954587228853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4.2146874821302092</v>
      </c>
      <c r="AS42">
        <f>_xlfn.RANK.AVG(Table2[[#This Row],[1Y Return vs Nifty Z-Score]],Table2[1Y Return vs Nifty Z-Score])</f>
        <v>95</v>
      </c>
      <c r="AT42">
        <f>_xlfn.RANK.AVG(Table2[[#This Row],[6M Return vs Nifty Z-Score]],Table2[6M Return vs Nifty Z-Score])</f>
        <v>52</v>
      </c>
      <c r="AU42">
        <f>_xlfn.RANK.AVG(Table2[[#This Row],[Sharpe Ratio Z-Score]],Table2[Sharpe Ratio Z-Score])</f>
        <v>142</v>
      </c>
      <c r="AV42">
        <f>(Table2[[#This Row],[Rank 1Y]]+Table2[[#This Row],[Rank 6M]]+Table2[[#This Row],[Rank Sharpe]])/3</f>
        <v>96.333333333333329</v>
      </c>
    </row>
    <row r="43" spans="1:48" x14ac:dyDescent="0.3">
      <c r="A43" t="s">
        <v>487</v>
      </c>
      <c r="B43" t="s">
        <v>488</v>
      </c>
      <c r="C43" t="s">
        <v>3131</v>
      </c>
      <c r="D43" t="s">
        <v>51</v>
      </c>
      <c r="E43">
        <v>42933.516994619997</v>
      </c>
      <c r="F43">
        <v>1521.45</v>
      </c>
      <c r="G43">
        <v>71.080231180067301</v>
      </c>
      <c r="H43">
        <f>(Table2[[#This Row],[1Y Return vs Nifty]]-AVERAGE(Table2[1Y Return vs Nifty]))/_xlfn.STDEV.P(Table2[1Y Return vs Nifty])</f>
        <v>1.1259802484962953</v>
      </c>
      <c r="I43">
        <v>-10.502803433899899</v>
      </c>
      <c r="J43">
        <f>(Table2[[#This Row],[1M Return vs Nifty]]-AVERAGE(Table2[1M Return vs Nifty]))/_xlfn.STDEV.P(Table2[1M Return vs Nifty])</f>
        <v>-1.1144424989166442</v>
      </c>
      <c r="K43">
        <v>30.520438137590698</v>
      </c>
      <c r="L43">
        <f>(Table2[[#This Row],[6M Return vs Nifty]]-AVERAGE(Table2[6M Return vs Nifty]))/_xlfn.STDEV.P(Table2[6M Return vs Nifty])</f>
        <v>0.87079993574423864</v>
      </c>
      <c r="M43">
        <v>-1.9739200005529001</v>
      </c>
      <c r="N43">
        <f>(Table2[[#This Row],[1W Return vs Nifty]]-AVERAGE(Table2[1W Return vs Nifty]))/_xlfn.STDEV.P(Table2[1W Return vs Nifty])</f>
        <v>-0.29123189623679901</v>
      </c>
      <c r="O43">
        <v>1582.2</v>
      </c>
      <c r="P43">
        <v>1621.36144719611</v>
      </c>
      <c r="Q43">
        <v>1370.75567768525</v>
      </c>
      <c r="R43">
        <v>40.087214145614702</v>
      </c>
      <c r="S43" s="1">
        <f>(Table2[[#This Row],[Close Price]]-Table2[[#This Row],[20D EMA]])/Table2[[#This Row],[20D EMA]]</f>
        <v>-3.839590443686007E-2</v>
      </c>
      <c r="T43" s="1">
        <f>(Table2[[#This Row],[Close Price]]-Table2[[#This Row],[50D EMA]])/Table2[[#This Row],[50D EMA]]</f>
        <v>-6.1621945784446235E-2</v>
      </c>
      <c r="U43" s="1">
        <f>(Table2[[#This Row],[Close Price]]-Table2[[#This Row],[200D EMA]])/Table2[[#This Row],[200D EMA]]</f>
        <v>0.10993521658741007</v>
      </c>
      <c r="V43">
        <v>0.86865821269682097</v>
      </c>
      <c r="W43">
        <v>1491.1</v>
      </c>
      <c r="X43">
        <v>1533</v>
      </c>
      <c r="Y43">
        <v>1478.1</v>
      </c>
      <c r="Z43">
        <v>1533</v>
      </c>
      <c r="AA43">
        <v>1451</v>
      </c>
      <c r="AB43">
        <v>1776.75</v>
      </c>
      <c r="AC43" s="1">
        <f>(Table2[[#This Row],[Close Price]]/Table2[[#This Row],[Day Low]])-1</f>
        <v>2.0354100999262492E-2</v>
      </c>
      <c r="AD43" s="1">
        <f>(Table2[[#This Row],[Day High]]/Table2[[#This Row],[Close Price]])-1</f>
        <v>7.5914423740510717E-3</v>
      </c>
      <c r="AE43" s="1">
        <f>(Table2[[#This Row],[Close Price]]/Table2[[#This Row],[Current Week Low]])-1</f>
        <v>2.9328191597320918E-2</v>
      </c>
      <c r="AF43" s="1">
        <f>(Table2[[#This Row],[Current Week High]]/Table2[[#This Row],[Close Price]])-1</f>
        <v>7.5914423740510717E-3</v>
      </c>
      <c r="AG43" s="1">
        <f>(Table2[[#This Row],[Close Price]]/Table2[[#This Row],[Current Month Low]])-1</f>
        <v>4.8552722260509995E-2</v>
      </c>
      <c r="AH43" s="1">
        <f>(Table2[[#This Row],[Current Month High]]/Table2[[#This Row],[Close Price]])-1</f>
        <v>0.16780045351473927</v>
      </c>
      <c r="AI43">
        <v>20.342436491504799</v>
      </c>
      <c r="AJ43">
        <v>99.012426422498294</v>
      </c>
      <c r="AK43" t="str">
        <f>IF(AND(Table2[[#This Row],[20D EMA]]&gt;Table2[[#This Row],[50D EMA]],Table2[[#This Row],[50D EMA]]&gt;Table2[[#This Row],[200D EMA]]),"Uptrend","Downtrend/NoTrend")</f>
        <v>Downtrend/NoTrend</v>
      </c>
      <c r="AL43">
        <v>-0.06</v>
      </c>
      <c r="AM43" t="s">
        <v>3173</v>
      </c>
      <c r="AN43">
        <v>-13.99</v>
      </c>
      <c r="AO43" t="s">
        <v>3173</v>
      </c>
      <c r="AP43">
        <v>0.15312156167018701</v>
      </c>
      <c r="AQ43">
        <f>(Table2[[#This Row],[Sharpe Ratio]]-AVERAGE(Table2[Sharpe Ratio]))/_xlfn.STDEV.P(Table2[Sharpe Ratio])</f>
        <v>1.1254501424272396</v>
      </c>
      <c r="AR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">
        <f>_xlfn.RANK.AVG(Table2[[#This Row],[1Y Return vs Nifty Z-Score]],Table2[1Y Return vs Nifty Z-Score])</f>
        <v>81</v>
      </c>
      <c r="AT43">
        <f>_xlfn.RANK.AVG(Table2[[#This Row],[6M Return vs Nifty Z-Score]],Table2[6M Return vs Nifty Z-Score])</f>
        <v>111</v>
      </c>
      <c r="AU43">
        <f>_xlfn.RANK.AVG(Table2[[#This Row],[Sharpe Ratio Z-Score]],Table2[Sharpe Ratio Z-Score])</f>
        <v>99</v>
      </c>
      <c r="AV43">
        <f>(Table2[[#This Row],[Rank 1Y]]+Table2[[#This Row],[Rank 6M]]+Table2[[#This Row],[Rank Sharpe]])/3</f>
        <v>97</v>
      </c>
    </row>
    <row r="44" spans="1:48" x14ac:dyDescent="0.3">
      <c r="A44" t="s">
        <v>289</v>
      </c>
      <c r="B44" t="s">
        <v>290</v>
      </c>
      <c r="C44" t="s">
        <v>3130</v>
      </c>
      <c r="D44" t="s">
        <v>139</v>
      </c>
      <c r="E44">
        <v>90489.872340000002</v>
      </c>
      <c r="F44">
        <v>434</v>
      </c>
      <c r="G44">
        <v>141.529611212254</v>
      </c>
      <c r="H44">
        <f>(Table2[[#This Row],[1Y Return vs Nifty]]-AVERAGE(Table2[1Y Return vs Nifty]))/_xlfn.STDEV.P(Table2[1Y Return vs Nifty])</f>
        <v>2.5113841451261401</v>
      </c>
      <c r="I44">
        <v>5.8541376287673597</v>
      </c>
      <c r="J44">
        <f>(Table2[[#This Row],[1M Return vs Nifty]]-AVERAGE(Table2[1M Return vs Nifty]))/_xlfn.STDEV.P(Table2[1M Return vs Nifty])</f>
        <v>0.43684087580915371</v>
      </c>
      <c r="K44">
        <v>9.7293097734700904</v>
      </c>
      <c r="L44">
        <f>(Table2[[#This Row],[6M Return vs Nifty]]-AVERAGE(Table2[6M Return vs Nifty]))/_xlfn.STDEV.P(Table2[6M Return vs Nifty])</f>
        <v>0.18682867591801999</v>
      </c>
      <c r="M44">
        <v>0.95313473752852895</v>
      </c>
      <c r="N44">
        <f>(Table2[[#This Row],[1W Return vs Nifty]]-AVERAGE(Table2[1W Return vs Nifty]))/_xlfn.STDEV.P(Table2[1W Return vs Nifty])</f>
        <v>0.33282377274919467</v>
      </c>
      <c r="O44">
        <v>441.45</v>
      </c>
      <c r="P44">
        <v>468.10857981663003</v>
      </c>
      <c r="Q44">
        <v>416.37561308641102</v>
      </c>
      <c r="R44">
        <v>48.614708907959901</v>
      </c>
      <c r="S44" s="1">
        <f>(Table2[[#This Row],[Close Price]]-Table2[[#This Row],[20D EMA]])/Table2[[#This Row],[20D EMA]]</f>
        <v>-1.6876203420545903E-2</v>
      </c>
      <c r="T44" s="1">
        <f>(Table2[[#This Row],[Close Price]]-Table2[[#This Row],[50D EMA]])/Table2[[#This Row],[50D EMA]]</f>
        <v>-7.2864675605799026E-2</v>
      </c>
      <c r="U44" s="1">
        <f>(Table2[[#This Row],[Close Price]]-Table2[[#This Row],[200D EMA]])/Table2[[#This Row],[200D EMA]]</f>
        <v>4.2328095977925022E-2</v>
      </c>
      <c r="V44">
        <v>0.53410145954727195</v>
      </c>
      <c r="W44">
        <v>432.2</v>
      </c>
      <c r="X44">
        <v>443.9</v>
      </c>
      <c r="Y44">
        <v>432.2</v>
      </c>
      <c r="Z44">
        <v>462.9</v>
      </c>
      <c r="AA44">
        <v>409.5</v>
      </c>
      <c r="AB44">
        <v>486.7</v>
      </c>
      <c r="AC44" s="1">
        <f>(Table2[[#This Row],[Close Price]]/Table2[[#This Row],[Day Low]])-1</f>
        <v>4.1647385469689713E-3</v>
      </c>
      <c r="AD44" s="1">
        <f>(Table2[[#This Row],[Day High]]/Table2[[#This Row],[Close Price]])-1</f>
        <v>2.2811059907833942E-2</v>
      </c>
      <c r="AE44" s="1">
        <f>(Table2[[#This Row],[Close Price]]/Table2[[#This Row],[Current Week Low]])-1</f>
        <v>4.1647385469689713E-3</v>
      </c>
      <c r="AF44" s="1">
        <f>(Table2[[#This Row],[Current Week High]]/Table2[[#This Row],[Close Price]])-1</f>
        <v>6.6589861751152002E-2</v>
      </c>
      <c r="AG44" s="1">
        <f>(Table2[[#This Row],[Close Price]]/Table2[[#This Row],[Current Month Low]])-1</f>
        <v>5.9829059829059839E-2</v>
      </c>
      <c r="AH44" s="1">
        <f>(Table2[[#This Row],[Current Month High]]/Table2[[#This Row],[Close Price]])-1</f>
        <v>0.12142857142857144</v>
      </c>
      <c r="AI44">
        <v>49.078341013824797</v>
      </c>
      <c r="AJ44">
        <v>167.73596545342301</v>
      </c>
      <c r="AK44" t="str">
        <f>IF(AND(Table2[[#This Row],[20D EMA]]&gt;Table2[[#This Row],[50D EMA]],Table2[[#This Row],[50D EMA]]&gt;Table2[[#This Row],[200D EMA]]),"Uptrend","Downtrend/NoTrend")</f>
        <v>Downtrend/NoTrend</v>
      </c>
      <c r="AL44">
        <v>-0.2</v>
      </c>
      <c r="AM44" t="s">
        <v>3173</v>
      </c>
      <c r="AN44">
        <v>-7.59</v>
      </c>
      <c r="AO44" t="s">
        <v>3173</v>
      </c>
      <c r="AP44">
        <v>0.202635091931234</v>
      </c>
      <c r="AQ44">
        <f>(Table2[[#This Row],[Sharpe Ratio]]-AVERAGE(Table2[Sharpe Ratio]))/_xlfn.STDEV.P(Table2[Sharpe Ratio])</f>
        <v>1.6995470772000441</v>
      </c>
      <c r="AR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">
        <f>_xlfn.RANK.AVG(Table2[[#This Row],[1Y Return vs Nifty Z-Score]],Table2[1Y Return vs Nifty Z-Score])</f>
        <v>25</v>
      </c>
      <c r="AT44">
        <f>_xlfn.RANK.AVG(Table2[[#This Row],[6M Return vs Nifty Z-Score]],Table2[6M Return vs Nifty Z-Score])</f>
        <v>242</v>
      </c>
      <c r="AU44">
        <f>_xlfn.RANK.AVG(Table2[[#This Row],[Sharpe Ratio Z-Score]],Table2[Sharpe Ratio Z-Score])</f>
        <v>28</v>
      </c>
      <c r="AV44">
        <f>(Table2[[#This Row],[Rank 1Y]]+Table2[[#This Row],[Rank 6M]]+Table2[[#This Row],[Rank Sharpe]])/3</f>
        <v>98.333333333333329</v>
      </c>
    </row>
    <row r="45" spans="1:48" x14ac:dyDescent="0.3">
      <c r="A45" t="s">
        <v>1335</v>
      </c>
      <c r="B45" t="s">
        <v>1336</v>
      </c>
      <c r="C45" t="s">
        <v>3130</v>
      </c>
      <c r="D45" t="s">
        <v>48</v>
      </c>
      <c r="E45">
        <v>8510.3569113600006</v>
      </c>
      <c r="F45">
        <v>495.4</v>
      </c>
      <c r="G45">
        <v>63.371513924256199</v>
      </c>
      <c r="H45">
        <f>(Table2[[#This Row],[1Y Return vs Nifty]]-AVERAGE(Table2[1Y Return vs Nifty]))/_xlfn.STDEV.P(Table2[1Y Return vs Nifty])</f>
        <v>0.97438648117940607</v>
      </c>
      <c r="I45">
        <v>-5.9505295041829704</v>
      </c>
      <c r="J45">
        <f>(Table2[[#This Row],[1M Return vs Nifty]]-AVERAGE(Table2[1M Return vs Nifty]))/_xlfn.STDEV.P(Table2[1M Return vs Nifty])</f>
        <v>-0.68270732072459184</v>
      </c>
      <c r="K45">
        <v>18.243587506270501</v>
      </c>
      <c r="L45">
        <f>(Table2[[#This Row],[6M Return vs Nifty]]-AVERAGE(Table2[6M Return vs Nifty]))/_xlfn.STDEV.P(Table2[6M Return vs Nifty])</f>
        <v>0.46692512693428651</v>
      </c>
      <c r="M45">
        <v>-6.4757850162412796</v>
      </c>
      <c r="N45">
        <f>(Table2[[#This Row],[1W Return vs Nifty]]-AVERAGE(Table2[1W Return vs Nifty]))/_xlfn.STDEV.P(Table2[1W Return vs Nifty])</f>
        <v>-1.2510412047198769</v>
      </c>
      <c r="O45">
        <v>526.16</v>
      </c>
      <c r="P45">
        <v>537.09859505769305</v>
      </c>
      <c r="Q45">
        <v>461.47974323195803</v>
      </c>
      <c r="R45">
        <v>32.527100870382696</v>
      </c>
      <c r="S45" s="1">
        <f>(Table2[[#This Row],[Close Price]]-Table2[[#This Row],[20D EMA]])/Table2[[#This Row],[20D EMA]]</f>
        <v>-5.8461304546145648E-2</v>
      </c>
      <c r="T45" s="1">
        <f>(Table2[[#This Row],[Close Price]]-Table2[[#This Row],[50D EMA]])/Table2[[#This Row],[50D EMA]]</f>
        <v>-7.7636760627187953E-2</v>
      </c>
      <c r="U45" s="1">
        <f>(Table2[[#This Row],[Close Price]]-Table2[[#This Row],[200D EMA]])/Table2[[#This Row],[200D EMA]]</f>
        <v>7.3503240966727085E-2</v>
      </c>
      <c r="V45">
        <v>0.72457820437161102</v>
      </c>
      <c r="W45">
        <v>494</v>
      </c>
      <c r="X45">
        <v>507</v>
      </c>
      <c r="Y45">
        <v>494</v>
      </c>
      <c r="Z45">
        <v>508.9</v>
      </c>
      <c r="AA45">
        <v>480</v>
      </c>
      <c r="AB45">
        <v>574.1</v>
      </c>
      <c r="AC45" s="1">
        <f>(Table2[[#This Row],[Close Price]]/Table2[[#This Row],[Day Low]])-1</f>
        <v>2.834008097166052E-3</v>
      </c>
      <c r="AD45" s="1">
        <f>(Table2[[#This Row],[Day High]]/Table2[[#This Row],[Close Price]])-1</f>
        <v>2.3415421881308074E-2</v>
      </c>
      <c r="AE45" s="1">
        <f>(Table2[[#This Row],[Close Price]]/Table2[[#This Row],[Current Week Low]])-1</f>
        <v>2.834008097166052E-3</v>
      </c>
      <c r="AF45" s="1">
        <f>(Table2[[#This Row],[Current Week High]]/Table2[[#This Row],[Close Price]])-1</f>
        <v>2.7250706499798216E-2</v>
      </c>
      <c r="AG45" s="1">
        <f>(Table2[[#This Row],[Close Price]]/Table2[[#This Row],[Current Month Low]])-1</f>
        <v>3.2083333333333242E-2</v>
      </c>
      <c r="AH45" s="1">
        <f>(Table2[[#This Row],[Current Month High]]/Table2[[#This Row],[Close Price]])-1</f>
        <v>0.15886152603956405</v>
      </c>
      <c r="AI45">
        <v>40.149374243035901</v>
      </c>
      <c r="AJ45">
        <v>93.440062475595397</v>
      </c>
      <c r="AK45" t="str">
        <f>IF(AND(Table2[[#This Row],[20D EMA]]&gt;Table2[[#This Row],[50D EMA]],Table2[[#This Row],[50D EMA]]&gt;Table2[[#This Row],[200D EMA]]),"Uptrend","Downtrend/NoTrend")</f>
        <v>Downtrend/NoTrend</v>
      </c>
      <c r="AL45">
        <v>0</v>
      </c>
      <c r="AM45" t="s">
        <v>3174</v>
      </c>
      <c r="AN45">
        <v>-12.08</v>
      </c>
      <c r="AO45" t="s">
        <v>3173</v>
      </c>
      <c r="AP45">
        <v>0.20582117569462899</v>
      </c>
      <c r="AQ45">
        <f>(Table2[[#This Row],[Sharpe Ratio]]-AVERAGE(Table2[Sharpe Ratio]))/_xlfn.STDEV.P(Table2[Sharpe Ratio])</f>
        <v>1.7364889173970752</v>
      </c>
      <c r="AR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">
        <f>_xlfn.RANK.AVG(Table2[[#This Row],[1Y Return vs Nifty Z-Score]],Table2[1Y Return vs Nifty Z-Score])</f>
        <v>99</v>
      </c>
      <c r="AT45">
        <f>_xlfn.RANK.AVG(Table2[[#This Row],[6M Return vs Nifty Z-Score]],Table2[6M Return vs Nifty Z-Score])</f>
        <v>174</v>
      </c>
      <c r="AU45">
        <f>_xlfn.RANK.AVG(Table2[[#This Row],[Sharpe Ratio Z-Score]],Table2[Sharpe Ratio Z-Score])</f>
        <v>25</v>
      </c>
      <c r="AV45">
        <f>(Table2[[#This Row],[Rank 1Y]]+Table2[[#This Row],[Rank 6M]]+Table2[[#This Row],[Rank Sharpe]])/3</f>
        <v>99.333333333333329</v>
      </c>
    </row>
    <row r="46" spans="1:48" x14ac:dyDescent="0.3">
      <c r="A46" t="s">
        <v>499</v>
      </c>
      <c r="B46" t="s">
        <v>500</v>
      </c>
      <c r="C46" t="s">
        <v>3127</v>
      </c>
      <c r="D46" t="s">
        <v>501</v>
      </c>
      <c r="E46">
        <v>42366.684438224998</v>
      </c>
      <c r="F46">
        <v>1092.1500000000001</v>
      </c>
      <c r="G46">
        <v>78.664546218523498</v>
      </c>
      <c r="H46">
        <f>(Table2[[#This Row],[1Y Return vs Nifty]]-AVERAGE(Table2[1Y Return vs Nifty]))/_xlfn.STDEV.P(Table2[1Y Return vs Nifty])</f>
        <v>1.2751276164751899</v>
      </c>
      <c r="I46">
        <v>7.0711438614956101</v>
      </c>
      <c r="J46">
        <f>(Table2[[#This Row],[1M Return vs Nifty]]-AVERAGE(Table2[1M Return vs Nifty]))/_xlfn.STDEV.P(Table2[1M Return vs Nifty])</f>
        <v>0.55226108356902404</v>
      </c>
      <c r="K46">
        <v>27.5557771755666</v>
      </c>
      <c r="L46">
        <f>(Table2[[#This Row],[6M Return vs Nifty]]-AVERAGE(Table2[6M Return vs Nifty]))/_xlfn.STDEV.P(Table2[6M Return vs Nifty])</f>
        <v>0.77327069838680296</v>
      </c>
      <c r="M46">
        <v>0.699296110031289</v>
      </c>
      <c r="N46">
        <f>(Table2[[#This Row],[1W Return vs Nifty]]-AVERAGE(Table2[1W Return vs Nifty]))/_xlfn.STDEV.P(Table2[1W Return vs Nifty])</f>
        <v>0.27870471838497468</v>
      </c>
      <c r="O46">
        <v>1061.4000000000001</v>
      </c>
      <c r="P46">
        <v>1051.72569463796</v>
      </c>
      <c r="Q46">
        <v>918.41198920475301</v>
      </c>
      <c r="R46">
        <v>63.689006965882903</v>
      </c>
      <c r="S46" s="1">
        <f>(Table2[[#This Row],[Close Price]]-Table2[[#This Row],[20D EMA]])/Table2[[#This Row],[20D EMA]]</f>
        <v>2.8971170152628602E-2</v>
      </c>
      <c r="T46" s="1">
        <f>(Table2[[#This Row],[Close Price]]-Table2[[#This Row],[50D EMA]])/Table2[[#This Row],[50D EMA]]</f>
        <v>3.8436167879263884E-2</v>
      </c>
      <c r="U46" s="1">
        <f>(Table2[[#This Row],[Close Price]]-Table2[[#This Row],[200D EMA]])/Table2[[#This Row],[200D EMA]]</f>
        <v>0.18917219378384389</v>
      </c>
      <c r="V46">
        <v>0.73540083871183104</v>
      </c>
      <c r="W46">
        <v>1083</v>
      </c>
      <c r="X46">
        <v>1100</v>
      </c>
      <c r="Y46">
        <v>1076.5</v>
      </c>
      <c r="Z46">
        <v>1115.6500000000001</v>
      </c>
      <c r="AA46">
        <v>1001.05</v>
      </c>
      <c r="AB46">
        <v>1115.6500000000001</v>
      </c>
      <c r="AC46" s="1">
        <f>(Table2[[#This Row],[Close Price]]/Table2[[#This Row],[Day Low]])-1</f>
        <v>8.4487534626038752E-3</v>
      </c>
      <c r="AD46" s="1">
        <f>(Table2[[#This Row],[Day High]]/Table2[[#This Row],[Close Price]])-1</f>
        <v>7.1876573730713655E-3</v>
      </c>
      <c r="AE46" s="1">
        <f>(Table2[[#This Row],[Close Price]]/Table2[[#This Row],[Current Week Low]])-1</f>
        <v>1.4537854156990271E-2</v>
      </c>
      <c r="AF46" s="1">
        <f>(Table2[[#This Row],[Current Week High]]/Table2[[#This Row],[Close Price]])-1</f>
        <v>2.1517190862061053E-2</v>
      </c>
      <c r="AG46" s="1">
        <f>(Table2[[#This Row],[Close Price]]/Table2[[#This Row],[Current Month Low]])-1</f>
        <v>9.1004445332401041E-2</v>
      </c>
      <c r="AH46" s="1">
        <f>(Table2[[#This Row],[Current Month High]]/Table2[[#This Row],[Close Price]])-1</f>
        <v>2.1517190862061053E-2</v>
      </c>
      <c r="AI46">
        <v>11.248454882571</v>
      </c>
      <c r="AJ46">
        <v>102.437442075996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-0.02</v>
      </c>
      <c r="AM46" t="s">
        <v>3173</v>
      </c>
      <c r="AN46">
        <v>3.4</v>
      </c>
      <c r="AO46" t="s">
        <v>3172</v>
      </c>
      <c r="AP46">
        <v>0.14924781145028701</v>
      </c>
      <c r="AQ46">
        <f>(Table2[[#This Row],[Sharpe Ratio]]-AVERAGE(Table2[Sharpe Ratio]))/_xlfn.STDEV.P(Table2[Sharpe Ratio])</f>
        <v>1.0805349825589148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3.9598990993749066</v>
      </c>
      <c r="AS46">
        <f>_xlfn.RANK.AVG(Table2[[#This Row],[1Y Return vs Nifty Z-Score]],Table2[1Y Return vs Nifty Z-Score])</f>
        <v>67</v>
      </c>
      <c r="AT46">
        <f>_xlfn.RANK.AVG(Table2[[#This Row],[6M Return vs Nifty Z-Score]],Table2[6M Return vs Nifty Z-Score])</f>
        <v>127</v>
      </c>
      <c r="AU46">
        <f>_xlfn.RANK.AVG(Table2[[#This Row],[Sharpe Ratio Z-Score]],Table2[Sharpe Ratio Z-Score])</f>
        <v>107</v>
      </c>
      <c r="AV46">
        <f>(Table2[[#This Row],[Rank 1Y]]+Table2[[#This Row],[Rank 6M]]+Table2[[#This Row],[Rank Sharpe]])/3</f>
        <v>100.33333333333333</v>
      </c>
    </row>
    <row r="47" spans="1:48" x14ac:dyDescent="0.3">
      <c r="A47" t="s">
        <v>524</v>
      </c>
      <c r="B47" t="s">
        <v>525</v>
      </c>
      <c r="C47" t="s">
        <v>3136</v>
      </c>
      <c r="D47" t="s">
        <v>232</v>
      </c>
      <c r="E47">
        <v>39073.929257825002</v>
      </c>
      <c r="F47">
        <v>9727.5499999999993</v>
      </c>
      <c r="G47">
        <v>53.251132565547699</v>
      </c>
      <c r="H47">
        <f>(Table2[[#This Row],[1Y Return vs Nifty]]-AVERAGE(Table2[1Y Return vs Nifty]))/_xlfn.STDEV.P(Table2[1Y Return vs Nifty])</f>
        <v>0.77536676286067829</v>
      </c>
      <c r="I47">
        <v>1.13014736282455</v>
      </c>
      <c r="J47">
        <f>(Table2[[#This Row],[1M Return vs Nifty]]-AVERAGE(Table2[1M Return vs Nifty]))/_xlfn.STDEV.P(Table2[1M Return vs Nifty])</f>
        <v>-1.11797861133509E-2</v>
      </c>
      <c r="K47">
        <v>15.944211048358</v>
      </c>
      <c r="L47">
        <f>(Table2[[#This Row],[6M Return vs Nifty]]-AVERAGE(Table2[6M Return vs Nifty]))/_xlfn.STDEV.P(Table2[6M Return vs Nifty])</f>
        <v>0.3912819302212503</v>
      </c>
      <c r="M47">
        <v>4.9388805426491098</v>
      </c>
      <c r="N47">
        <f>(Table2[[#This Row],[1W Return vs Nifty]]-AVERAGE(Table2[1W Return vs Nifty]))/_xlfn.STDEV.P(Table2[1W Return vs Nifty])</f>
        <v>1.182595125659728</v>
      </c>
      <c r="O47">
        <v>9402.1299999999992</v>
      </c>
      <c r="P47">
        <v>9438.7556137404899</v>
      </c>
      <c r="Q47">
        <v>8241.2360839345401</v>
      </c>
      <c r="R47">
        <v>62.516221951979098</v>
      </c>
      <c r="S47" s="1">
        <f>(Table2[[#This Row],[Close Price]]-Table2[[#This Row],[20D EMA]])/Table2[[#This Row],[20D EMA]]</f>
        <v>3.4611306161476188E-2</v>
      </c>
      <c r="T47" s="1">
        <f>(Table2[[#This Row],[Close Price]]-Table2[[#This Row],[50D EMA]])/Table2[[#This Row],[50D EMA]]</f>
        <v>3.0596658932359289E-2</v>
      </c>
      <c r="U47" s="1">
        <f>(Table2[[#This Row],[Close Price]]-Table2[[#This Row],[200D EMA]])/Table2[[#This Row],[200D EMA]]</f>
        <v>0.18035084797083759</v>
      </c>
      <c r="V47">
        <v>1.22373493270691</v>
      </c>
      <c r="W47">
        <v>9530</v>
      </c>
      <c r="X47">
        <v>9860</v>
      </c>
      <c r="Y47">
        <v>9411</v>
      </c>
      <c r="Z47">
        <v>9860</v>
      </c>
      <c r="AA47">
        <v>8574.35</v>
      </c>
      <c r="AB47">
        <v>10263.200000000001</v>
      </c>
      <c r="AC47" s="1">
        <f>(Table2[[#This Row],[Close Price]]/Table2[[#This Row],[Day Low]])-1</f>
        <v>2.0729275970619021E-2</v>
      </c>
      <c r="AD47" s="1">
        <f>(Table2[[#This Row],[Day High]]/Table2[[#This Row],[Close Price]])-1</f>
        <v>1.3615967021500808E-2</v>
      </c>
      <c r="AE47" s="1">
        <f>(Table2[[#This Row],[Close Price]]/Table2[[#This Row],[Current Week Low]])-1</f>
        <v>3.3636170438848145E-2</v>
      </c>
      <c r="AF47" s="1">
        <f>(Table2[[#This Row],[Current Week High]]/Table2[[#This Row],[Close Price]])-1</f>
        <v>1.3615967021500808E-2</v>
      </c>
      <c r="AG47" s="1">
        <f>(Table2[[#This Row],[Close Price]]/Table2[[#This Row],[Current Month Low]])-1</f>
        <v>0.13449415990716473</v>
      </c>
      <c r="AH47" s="1">
        <f>(Table2[[#This Row],[Current Month High]]/Table2[[#This Row],[Close Price]])-1</f>
        <v>5.5065252812887211E-2</v>
      </c>
      <c r="AI47">
        <v>13.0808888157861</v>
      </c>
      <c r="AJ47">
        <v>88.847796544360307</v>
      </c>
      <c r="AK47" t="str">
        <f>IF(AND(Table2[[#This Row],[20D EMA]]&gt;Table2[[#This Row],[50D EMA]],Table2[[#This Row],[50D EMA]]&gt;Table2[[#This Row],[200D EMA]]),"Uptrend","Downtrend/NoTrend")</f>
        <v>Downtrend/NoTrend</v>
      </c>
      <c r="AL47">
        <v>0.16</v>
      </c>
      <c r="AM47" t="s">
        <v>3172</v>
      </c>
      <c r="AN47">
        <v>3.58</v>
      </c>
      <c r="AO47" t="s">
        <v>3172</v>
      </c>
      <c r="AP47">
        <v>0.27526770498345499</v>
      </c>
      <c r="AQ47">
        <f>(Table2[[#This Row],[Sharpe Ratio]]-AVERAGE(Table2[Sharpe Ratio]))/_xlfn.STDEV.P(Table2[Sharpe Ratio])</f>
        <v>2.5417039643776849</v>
      </c>
      <c r="AR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">
        <f>_xlfn.RANK.AVG(Table2[[#This Row],[1Y Return vs Nifty Z-Score]],Table2[1Y Return vs Nifty Z-Score])</f>
        <v>123</v>
      </c>
      <c r="AT47">
        <f>_xlfn.RANK.AVG(Table2[[#This Row],[6M Return vs Nifty Z-Score]],Table2[6M Return vs Nifty Z-Score])</f>
        <v>193</v>
      </c>
      <c r="AU47">
        <f>_xlfn.RANK.AVG(Table2[[#This Row],[Sharpe Ratio Z-Score]],Table2[Sharpe Ratio Z-Score])</f>
        <v>3</v>
      </c>
      <c r="AV47">
        <f>(Table2[[#This Row],[Rank 1Y]]+Table2[[#This Row],[Rank 6M]]+Table2[[#This Row],[Rank Sharpe]])/3</f>
        <v>106.33333333333333</v>
      </c>
    </row>
    <row r="48" spans="1:48" x14ac:dyDescent="0.3">
      <c r="A48" t="s">
        <v>950</v>
      </c>
      <c r="B48" t="s">
        <v>951</v>
      </c>
      <c r="C48" t="s">
        <v>3141</v>
      </c>
      <c r="D48" t="s">
        <v>280</v>
      </c>
      <c r="E48">
        <v>15526.924215539901</v>
      </c>
      <c r="F48">
        <v>411.35</v>
      </c>
      <c r="G48">
        <v>39.562415371765603</v>
      </c>
      <c r="H48">
        <f>(Table2[[#This Row],[1Y Return vs Nifty]]-AVERAGE(Table2[1Y Return vs Nifty]))/_xlfn.STDEV.P(Table2[1Y Return vs Nifty])</f>
        <v>0.50617486746762763</v>
      </c>
      <c r="I48">
        <v>-7.2893979062694596</v>
      </c>
      <c r="J48">
        <f>(Table2[[#This Row],[1M Return vs Nifty]]-AVERAGE(Table2[1M Return vs Nifty]))/_xlfn.STDEV.P(Table2[1M Return vs Nifty])</f>
        <v>-0.80968487020313618</v>
      </c>
      <c r="K48">
        <v>61.317139893948699</v>
      </c>
      <c r="L48">
        <f>(Table2[[#This Row],[6M Return vs Nifty]]-AVERAGE(Table2[6M Return vs Nifty]))/_xlfn.STDEV.P(Table2[6M Return vs Nifty])</f>
        <v>1.8839271951160239</v>
      </c>
      <c r="M48">
        <v>-1.7201908842009199</v>
      </c>
      <c r="N48">
        <f>(Table2[[#This Row],[1W Return vs Nifty]]-AVERAGE(Table2[1W Return vs Nifty]))/_xlfn.STDEV.P(Table2[1W Return vs Nifty])</f>
        <v>-0.23713618993304664</v>
      </c>
      <c r="O48">
        <v>415.16</v>
      </c>
      <c r="P48">
        <v>436.32288470181902</v>
      </c>
      <c r="Q48">
        <v>364.88284255962498</v>
      </c>
      <c r="R48">
        <v>54.005929071786703</v>
      </c>
      <c r="S48" s="1">
        <f>(Table2[[#This Row],[Close Price]]-Table2[[#This Row],[20D EMA]])/Table2[[#This Row],[20D EMA]]</f>
        <v>-9.1771846998747516E-3</v>
      </c>
      <c r="T48" s="1">
        <f>(Table2[[#This Row],[Close Price]]-Table2[[#This Row],[50D EMA]])/Table2[[#This Row],[50D EMA]]</f>
        <v>-5.7234872562059974E-2</v>
      </c>
      <c r="U48" s="1">
        <f>(Table2[[#This Row],[Close Price]]-Table2[[#This Row],[200D EMA]])/Table2[[#This Row],[200D EMA]]</f>
        <v>0.12734815677934189</v>
      </c>
      <c r="V48">
        <v>0.47158043335857702</v>
      </c>
      <c r="W48">
        <v>393.05</v>
      </c>
      <c r="X48">
        <v>415</v>
      </c>
      <c r="Y48">
        <v>391.35</v>
      </c>
      <c r="Z48">
        <v>415</v>
      </c>
      <c r="AA48">
        <v>381.55</v>
      </c>
      <c r="AB48">
        <v>448.9</v>
      </c>
      <c r="AC48" s="1">
        <f>(Table2[[#This Row],[Close Price]]/Table2[[#This Row],[Day Low]])-1</f>
        <v>4.6558961964126677E-2</v>
      </c>
      <c r="AD48" s="1">
        <f>(Table2[[#This Row],[Day High]]/Table2[[#This Row],[Close Price]])-1</f>
        <v>8.8732223167617974E-3</v>
      </c>
      <c r="AE48" s="1">
        <f>(Table2[[#This Row],[Close Price]]/Table2[[#This Row],[Current Week Low]])-1</f>
        <v>5.1105148843745951E-2</v>
      </c>
      <c r="AF48" s="1">
        <f>(Table2[[#This Row],[Current Week High]]/Table2[[#This Row],[Close Price]])-1</f>
        <v>8.8732223167617974E-3</v>
      </c>
      <c r="AG48" s="1">
        <f>(Table2[[#This Row],[Close Price]]/Table2[[#This Row],[Current Month Low]])-1</f>
        <v>7.810247673961479E-2</v>
      </c>
      <c r="AH48" s="1">
        <f>(Table2[[#This Row],[Current Month High]]/Table2[[#This Row],[Close Price]])-1</f>
        <v>9.128479397107081E-2</v>
      </c>
      <c r="AI48">
        <v>42.068797860702503</v>
      </c>
      <c r="AJ48">
        <v>96.818181818181799</v>
      </c>
      <c r="AK48" t="str">
        <f>IF(AND(Table2[[#This Row],[20D EMA]]&gt;Table2[[#This Row],[50D EMA]],Table2[[#This Row],[50D EMA]]&gt;Table2[[#This Row],[200D EMA]]),"Uptrend","Downtrend/NoTrend")</f>
        <v>Downtrend/NoTrend</v>
      </c>
      <c r="AL48">
        <v>-0.05</v>
      </c>
      <c r="AM48" t="s">
        <v>3173</v>
      </c>
      <c r="AN48">
        <v>-7.15</v>
      </c>
      <c r="AO48" t="s">
        <v>3173</v>
      </c>
      <c r="AP48">
        <v>0.13479712988793699</v>
      </c>
      <c r="AQ48">
        <f>(Table2[[#This Row],[Sharpe Ratio]]-AVERAGE(Table2[Sharpe Ratio]))/_xlfn.STDEV.P(Table2[Sharpe Ratio])</f>
        <v>0.91298296300821669</v>
      </c>
      <c r="AR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">
        <f>_xlfn.RANK.AVG(Table2[[#This Row],[1Y Return vs Nifty Z-Score]],Table2[1Y Return vs Nifty Z-Score])</f>
        <v>166</v>
      </c>
      <c r="AT48">
        <f>_xlfn.RANK.AVG(Table2[[#This Row],[6M Return vs Nifty Z-Score]],Table2[6M Return vs Nifty Z-Score])</f>
        <v>34</v>
      </c>
      <c r="AU48">
        <f>_xlfn.RANK.AVG(Table2[[#This Row],[Sharpe Ratio Z-Score]],Table2[Sharpe Ratio Z-Score])</f>
        <v>124</v>
      </c>
      <c r="AV48">
        <f>(Table2[[#This Row],[Rank 1Y]]+Table2[[#This Row],[Rank 6M]]+Table2[[#This Row],[Rank Sharpe]])/3</f>
        <v>108</v>
      </c>
    </row>
    <row r="49" spans="1:48" x14ac:dyDescent="0.3">
      <c r="A49" t="s">
        <v>1325</v>
      </c>
      <c r="B49" t="s">
        <v>1326</v>
      </c>
      <c r="C49" t="s">
        <v>3141</v>
      </c>
      <c r="D49" t="s">
        <v>280</v>
      </c>
      <c r="E49">
        <v>8654.7995228700001</v>
      </c>
      <c r="F49">
        <v>2006.15</v>
      </c>
      <c r="G49">
        <v>93.4776016370554</v>
      </c>
      <c r="H49">
        <f>(Table2[[#This Row],[1Y Return vs Nifty]]-AVERAGE(Table2[1Y Return vs Nifty]))/_xlfn.STDEV.P(Table2[1Y Return vs Nifty])</f>
        <v>1.566429891789066</v>
      </c>
      <c r="I49">
        <v>4.6879554630190903</v>
      </c>
      <c r="J49">
        <f>(Table2[[#This Row],[1M Return vs Nifty]]-AVERAGE(Table2[1M Return vs Nifty]))/_xlfn.STDEV.P(Table2[1M Return vs Nifty])</f>
        <v>0.32624079485905361</v>
      </c>
      <c r="K49">
        <v>58.470928163754699</v>
      </c>
      <c r="L49">
        <f>(Table2[[#This Row],[6M Return vs Nifty]]-AVERAGE(Table2[6M Return vs Nifty]))/_xlfn.STDEV.P(Table2[6M Return vs Nifty])</f>
        <v>1.7902946135293298</v>
      </c>
      <c r="M49">
        <v>-3.3095723535756401</v>
      </c>
      <c r="N49">
        <f>(Table2[[#This Row],[1W Return vs Nifty]]-AVERAGE(Table2[1W Return vs Nifty]))/_xlfn.STDEV.P(Table2[1W Return vs Nifty])</f>
        <v>-0.57599644534279348</v>
      </c>
      <c r="O49">
        <v>2029.18</v>
      </c>
      <c r="P49">
        <v>2033.0942115361499</v>
      </c>
      <c r="Q49">
        <v>1677.82398143259</v>
      </c>
      <c r="R49">
        <v>49.171566490083002</v>
      </c>
      <c r="S49" s="1">
        <f>(Table2[[#This Row],[Close Price]]-Table2[[#This Row],[20D EMA]])/Table2[[#This Row],[20D EMA]]</f>
        <v>-1.1349412077785101E-2</v>
      </c>
      <c r="T49" s="1">
        <f>(Table2[[#This Row],[Close Price]]-Table2[[#This Row],[50D EMA]])/Table2[[#This Row],[50D EMA]]</f>
        <v>-1.3252810117339101E-2</v>
      </c>
      <c r="U49" s="1">
        <f>(Table2[[#This Row],[Close Price]]-Table2[[#This Row],[200D EMA]])/Table2[[#This Row],[200D EMA]]</f>
        <v>0.19568561553582803</v>
      </c>
      <c r="V49">
        <v>0.78290443937528997</v>
      </c>
      <c r="W49">
        <v>1960.15</v>
      </c>
      <c r="X49">
        <v>2027</v>
      </c>
      <c r="Y49">
        <v>1940.05</v>
      </c>
      <c r="Z49">
        <v>2027</v>
      </c>
      <c r="AA49">
        <v>1890</v>
      </c>
      <c r="AB49">
        <v>2242.5500000000002</v>
      </c>
      <c r="AC49" s="1">
        <f>(Table2[[#This Row],[Close Price]]/Table2[[#This Row],[Day Low]])-1</f>
        <v>2.346759176593638E-2</v>
      </c>
      <c r="AD49" s="1">
        <f>(Table2[[#This Row],[Day High]]/Table2[[#This Row],[Close Price]])-1</f>
        <v>1.039304139770203E-2</v>
      </c>
      <c r="AE49" s="1">
        <f>(Table2[[#This Row],[Close Price]]/Table2[[#This Row],[Current Week Low]])-1</f>
        <v>3.4071286822504598E-2</v>
      </c>
      <c r="AF49" s="1">
        <f>(Table2[[#This Row],[Current Week High]]/Table2[[#This Row],[Close Price]])-1</f>
        <v>1.039304139770203E-2</v>
      </c>
      <c r="AG49" s="1">
        <f>(Table2[[#This Row],[Close Price]]/Table2[[#This Row],[Current Month Low]])-1</f>
        <v>6.1455026455026429E-2</v>
      </c>
      <c r="AH49" s="1">
        <f>(Table2[[#This Row],[Current Month High]]/Table2[[#This Row],[Close Price]])-1</f>
        <v>0.11783764922862194</v>
      </c>
      <c r="AI49">
        <v>19.968596565560802</v>
      </c>
      <c r="AJ49">
        <v>125.892354464587</v>
      </c>
      <c r="AK49" t="str">
        <f>IF(AND(Table2[[#This Row],[20D EMA]]&gt;Table2[[#This Row],[50D EMA]],Table2[[#This Row],[50D EMA]]&gt;Table2[[#This Row],[200D EMA]]),"Uptrend","Downtrend/NoTrend")</f>
        <v>Downtrend/NoTrend</v>
      </c>
      <c r="AL49">
        <v>0.22</v>
      </c>
      <c r="AM49" t="s">
        <v>3172</v>
      </c>
      <c r="AN49">
        <v>-7.19</v>
      </c>
      <c r="AO49" t="s">
        <v>3173</v>
      </c>
      <c r="AP49">
        <v>9.3126625542836003E-2</v>
      </c>
      <c r="AQ49">
        <f>(Table2[[#This Row],[Sharpe Ratio]]-AVERAGE(Table2[Sharpe Ratio]))/_xlfn.STDEV.P(Table2[Sharpe Ratio])</f>
        <v>0.42982394185112904</v>
      </c>
      <c r="AR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">
        <f>_xlfn.RANK.AVG(Table2[[#This Row],[1Y Return vs Nifty Z-Score]],Table2[1Y Return vs Nifty Z-Score])</f>
        <v>49</v>
      </c>
      <c r="AT49">
        <f>_xlfn.RANK.AVG(Table2[[#This Row],[6M Return vs Nifty Z-Score]],Table2[6M Return vs Nifty Z-Score])</f>
        <v>44</v>
      </c>
      <c r="AU49">
        <f>_xlfn.RANK.AVG(Table2[[#This Row],[Sharpe Ratio Z-Score]],Table2[Sharpe Ratio Z-Score])</f>
        <v>240</v>
      </c>
      <c r="AV49">
        <f>(Table2[[#This Row],[Rank 1Y]]+Table2[[#This Row],[Rank 6M]]+Table2[[#This Row],[Rank Sharpe]])/3</f>
        <v>111</v>
      </c>
    </row>
    <row r="50" spans="1:48" x14ac:dyDescent="0.3">
      <c r="A50" t="s">
        <v>55</v>
      </c>
      <c r="B50" t="s">
        <v>56</v>
      </c>
      <c r="C50" t="s">
        <v>3132</v>
      </c>
      <c r="D50" t="s">
        <v>57</v>
      </c>
      <c r="E50">
        <v>357831.46918603999</v>
      </c>
      <c r="F50">
        <v>2985.2</v>
      </c>
      <c r="G50">
        <v>72.249387463993997</v>
      </c>
      <c r="H50">
        <f>(Table2[[#This Row],[1Y Return vs Nifty]]-AVERAGE(Table2[1Y Return vs Nifty]))/_xlfn.STDEV.P(Table2[1Y Return vs Nifty])</f>
        <v>1.14897198626292</v>
      </c>
      <c r="I50">
        <v>11.6039913132607</v>
      </c>
      <c r="J50">
        <f>(Table2[[#This Row],[1M Return vs Nifty]]-AVERAGE(Table2[1M Return vs Nifty]))/_xlfn.STDEV.P(Table2[1M Return vs Nifty])</f>
        <v>0.98215386518089032</v>
      </c>
      <c r="K50">
        <v>11.7179452798177</v>
      </c>
      <c r="L50">
        <f>(Table2[[#This Row],[6M Return vs Nifty]]-AVERAGE(Table2[6M Return vs Nifty]))/_xlfn.STDEV.P(Table2[6M Return vs Nifty])</f>
        <v>0.25224934519535364</v>
      </c>
      <c r="M50">
        <v>3.6561507805764801</v>
      </c>
      <c r="N50">
        <f>(Table2[[#This Row],[1W Return vs Nifty]]-AVERAGE(Table2[1W Return vs Nifty]))/_xlfn.STDEV.P(Table2[1W Return vs Nifty])</f>
        <v>0.90911381033483141</v>
      </c>
      <c r="O50">
        <v>2922.33</v>
      </c>
      <c r="P50">
        <v>2905.8310213108898</v>
      </c>
      <c r="Q50">
        <v>2566.6826440582799</v>
      </c>
      <c r="R50">
        <v>58.091742689856297</v>
      </c>
      <c r="S50" s="1">
        <f>(Table2[[#This Row],[Close Price]]-Table2[[#This Row],[20D EMA]])/Table2[[#This Row],[20D EMA]]</f>
        <v>2.1513655199789171E-2</v>
      </c>
      <c r="T50" s="1">
        <f>(Table2[[#This Row],[Close Price]]-Table2[[#This Row],[50D EMA]])/Table2[[#This Row],[50D EMA]]</f>
        <v>2.7313693778829837E-2</v>
      </c>
      <c r="U50" s="1">
        <f>(Table2[[#This Row],[Close Price]]-Table2[[#This Row],[200D EMA]])/Table2[[#This Row],[200D EMA]]</f>
        <v>0.1630576950798974</v>
      </c>
      <c r="V50">
        <v>1.06308373031946</v>
      </c>
      <c r="W50">
        <v>2952.5</v>
      </c>
      <c r="X50">
        <v>3068.1</v>
      </c>
      <c r="Y50">
        <v>2952.5</v>
      </c>
      <c r="Z50">
        <v>3149.65</v>
      </c>
      <c r="AA50">
        <v>2736.25</v>
      </c>
      <c r="AB50">
        <v>3149.65</v>
      </c>
      <c r="AC50" s="1">
        <f>(Table2[[#This Row],[Close Price]]/Table2[[#This Row],[Day Low]])-1</f>
        <v>1.1075359864521461E-2</v>
      </c>
      <c r="AD50" s="1">
        <f>(Table2[[#This Row],[Day High]]/Table2[[#This Row],[Close Price]])-1</f>
        <v>2.7770333645986911E-2</v>
      </c>
      <c r="AE50" s="1">
        <f>(Table2[[#This Row],[Close Price]]/Table2[[#This Row],[Current Week Low]])-1</f>
        <v>1.1075359864521461E-2</v>
      </c>
      <c r="AF50" s="1">
        <f>(Table2[[#This Row],[Current Week High]]/Table2[[#This Row],[Close Price]])-1</f>
        <v>5.5088436285676057E-2</v>
      </c>
      <c r="AG50" s="1">
        <f>(Table2[[#This Row],[Close Price]]/Table2[[#This Row],[Current Month Low]])-1</f>
        <v>9.0982183645500259E-2</v>
      </c>
      <c r="AH50" s="1">
        <f>(Table2[[#This Row],[Current Month High]]/Table2[[#This Row],[Close Price]])-1</f>
        <v>5.5088436285676057E-2</v>
      </c>
      <c r="AI50">
        <v>7.9358166956987803</v>
      </c>
      <c r="AJ50">
        <v>93.573906559024707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0.21</v>
      </c>
      <c r="AM50" t="s">
        <v>3172</v>
      </c>
      <c r="AN50">
        <v>1.73</v>
      </c>
      <c r="AO50" t="s">
        <v>3172</v>
      </c>
      <c r="AP50">
        <v>0.195722770456456</v>
      </c>
      <c r="AQ50">
        <f>(Table2[[#This Row],[Sharpe Ratio]]-AVERAGE(Table2[Sharpe Ratio]))/_xlfn.STDEV.P(Table2[Sharpe Ratio])</f>
        <v>1.6194004475836092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4.9118894545576053</v>
      </c>
      <c r="AS50">
        <f>_xlfn.RANK.AVG(Table2[[#This Row],[1Y Return vs Nifty Z-Score]],Table2[1Y Return vs Nifty Z-Score])</f>
        <v>79</v>
      </c>
      <c r="AT50">
        <f>_xlfn.RANK.AVG(Table2[[#This Row],[6M Return vs Nifty Z-Score]],Table2[6M Return vs Nifty Z-Score])</f>
        <v>220</v>
      </c>
      <c r="AU50">
        <f>_xlfn.RANK.AVG(Table2[[#This Row],[Sharpe Ratio Z-Score]],Table2[Sharpe Ratio Z-Score])</f>
        <v>36</v>
      </c>
      <c r="AV50">
        <f>(Table2[[#This Row],[Rank 1Y]]+Table2[[#This Row],[Rank 6M]]+Table2[[#This Row],[Rank Sharpe]])/3</f>
        <v>111.66666666666667</v>
      </c>
    </row>
    <row r="51" spans="1:48" x14ac:dyDescent="0.3">
      <c r="A51" t="s">
        <v>477</v>
      </c>
      <c r="B51" t="s">
        <v>478</v>
      </c>
      <c r="C51" t="s">
        <v>3137</v>
      </c>
      <c r="D51" t="s">
        <v>173</v>
      </c>
      <c r="E51">
        <v>45906.611516065001</v>
      </c>
      <c r="F51">
        <v>249.95</v>
      </c>
      <c r="G51">
        <v>151.00109905352301</v>
      </c>
      <c r="H51">
        <f>(Table2[[#This Row],[1Y Return vs Nifty]]-AVERAGE(Table2[1Y Return vs Nifty]))/_xlfn.STDEV.P(Table2[1Y Return vs Nifty])</f>
        <v>2.6976432173306253</v>
      </c>
      <c r="I51">
        <v>14.635135238945001</v>
      </c>
      <c r="J51">
        <f>(Table2[[#This Row],[1M Return vs Nifty]]-AVERAGE(Table2[1M Return vs Nifty]))/_xlfn.STDEV.P(Table2[1M Return vs Nifty])</f>
        <v>1.2696259029109316</v>
      </c>
      <c r="K51">
        <v>23.218127494786899</v>
      </c>
      <c r="L51">
        <f>(Table2[[#This Row],[6M Return vs Nifty]]-AVERAGE(Table2[6M Return vs Nifty]))/_xlfn.STDEV.P(Table2[6M Return vs Nifty])</f>
        <v>0.63057388728117947</v>
      </c>
      <c r="M51">
        <v>1.6019762550169401</v>
      </c>
      <c r="N51">
        <f>(Table2[[#This Row],[1W Return vs Nifty]]-AVERAGE(Table2[1W Return vs Nifty]))/_xlfn.STDEV.P(Table2[1W Return vs Nifty])</f>
        <v>0.47115846871307093</v>
      </c>
      <c r="O51">
        <v>236.42</v>
      </c>
      <c r="P51">
        <v>222.09068278161701</v>
      </c>
      <c r="Q51">
        <v>186.037044625134</v>
      </c>
      <c r="R51">
        <v>63.947024894478901</v>
      </c>
      <c r="S51" s="1">
        <f>(Table2[[#This Row],[Close Price]]-Table2[[#This Row],[20D EMA]])/Table2[[#This Row],[20D EMA]]</f>
        <v>5.7228660857795453E-2</v>
      </c>
      <c r="T51" s="1">
        <f>(Table2[[#This Row],[Close Price]]-Table2[[#This Row],[50D EMA]])/Table2[[#This Row],[50D EMA]]</f>
        <v>0.12544117956437284</v>
      </c>
      <c r="U51" s="1">
        <f>(Table2[[#This Row],[Close Price]]-Table2[[#This Row],[200D EMA]])/Table2[[#This Row],[200D EMA]]</f>
        <v>0.34354961671021522</v>
      </c>
      <c r="V51">
        <v>1.7858393822981999</v>
      </c>
      <c r="W51">
        <v>248.01</v>
      </c>
      <c r="X51">
        <v>257.19</v>
      </c>
      <c r="Y51">
        <v>246.61</v>
      </c>
      <c r="Z51">
        <v>262.99</v>
      </c>
      <c r="AA51">
        <v>218.6</v>
      </c>
      <c r="AB51">
        <v>262.99</v>
      </c>
      <c r="AC51" s="1">
        <f>(Table2[[#This Row],[Close Price]]/Table2[[#This Row],[Day Low]])-1</f>
        <v>7.8222652312407437E-3</v>
      </c>
      <c r="AD51" s="1">
        <f>(Table2[[#This Row],[Day High]]/Table2[[#This Row],[Close Price]])-1</f>
        <v>2.8965793158631792E-2</v>
      </c>
      <c r="AE51" s="1">
        <f>(Table2[[#This Row],[Close Price]]/Table2[[#This Row],[Current Week Low]])-1</f>
        <v>1.3543651920035593E-2</v>
      </c>
      <c r="AF51" s="1">
        <f>(Table2[[#This Row],[Current Week High]]/Table2[[#This Row],[Close Price]])-1</f>
        <v>5.217043408681743E-2</v>
      </c>
      <c r="AG51" s="1">
        <f>(Table2[[#This Row],[Close Price]]/Table2[[#This Row],[Current Month Low]])-1</f>
        <v>0.14341262580054903</v>
      </c>
      <c r="AH51" s="1">
        <f>(Table2[[#This Row],[Current Month High]]/Table2[[#This Row],[Close Price]])-1</f>
        <v>5.217043408681743E-2</v>
      </c>
      <c r="AI51">
        <v>5.2170434086817403</v>
      </c>
      <c r="AJ51">
        <v>174.36882546652001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0.46</v>
      </c>
      <c r="AM51" t="s">
        <v>3172</v>
      </c>
      <c r="AN51">
        <v>2.0299999999999998</v>
      </c>
      <c r="AO51" t="s">
        <v>3172</v>
      </c>
      <c r="AP51">
        <v>0.11417202998491099</v>
      </c>
      <c r="AQ51">
        <f>(Table2[[#This Row],[Sharpe Ratio]]-AVERAGE(Table2[Sharpe Ratio]))/_xlfn.STDEV.P(Table2[Sharpe Ratio])</f>
        <v>0.67384011515869824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5.7428415913945052</v>
      </c>
      <c r="AS51">
        <f>_xlfn.RANK.AVG(Table2[[#This Row],[1Y Return vs Nifty Z-Score]],Table2[1Y Return vs Nifty Z-Score])</f>
        <v>20</v>
      </c>
      <c r="AT51">
        <f>_xlfn.RANK.AVG(Table2[[#This Row],[6M Return vs Nifty Z-Score]],Table2[6M Return vs Nifty Z-Score])</f>
        <v>150</v>
      </c>
      <c r="AU51">
        <f>_xlfn.RANK.AVG(Table2[[#This Row],[Sharpe Ratio Z-Score]],Table2[Sharpe Ratio Z-Score])</f>
        <v>173</v>
      </c>
      <c r="AV51">
        <f>(Table2[[#This Row],[Rank 1Y]]+Table2[[#This Row],[Rank 6M]]+Table2[[#This Row],[Rank Sharpe]])/3</f>
        <v>114.33333333333333</v>
      </c>
    </row>
    <row r="52" spans="1:48" x14ac:dyDescent="0.3">
      <c r="A52" t="s">
        <v>703</v>
      </c>
      <c r="B52" t="s">
        <v>704</v>
      </c>
      <c r="C52" t="s">
        <v>3139</v>
      </c>
      <c r="D52" t="s">
        <v>705</v>
      </c>
      <c r="E52">
        <v>24700.040212250002</v>
      </c>
      <c r="F52">
        <v>358.3</v>
      </c>
      <c r="G52">
        <v>88.847756750733595</v>
      </c>
      <c r="H52">
        <f>(Table2[[#This Row],[1Y Return vs Nifty]]-AVERAGE(Table2[1Y Return vs Nifty]))/_xlfn.STDEV.P(Table2[1Y Return vs Nifty])</f>
        <v>1.4753828855077973</v>
      </c>
      <c r="I52">
        <v>6.2362155340001397</v>
      </c>
      <c r="J52">
        <f>(Table2[[#This Row],[1M Return vs Nifty]]-AVERAGE(Table2[1M Return vs Nifty]))/_xlfn.STDEV.P(Table2[1M Return vs Nifty])</f>
        <v>0.47307693608270091</v>
      </c>
      <c r="K52">
        <v>79.015504793066995</v>
      </c>
      <c r="L52">
        <f>(Table2[[#This Row],[6M Return vs Nifty]]-AVERAGE(Table2[6M Return vs Nifty]))/_xlfn.STDEV.P(Table2[6M Return vs Nifty])</f>
        <v>2.4661549955948114</v>
      </c>
      <c r="M52">
        <v>1.6417960603423301</v>
      </c>
      <c r="N52">
        <f>(Table2[[#This Row],[1W Return vs Nifty]]-AVERAGE(Table2[1W Return vs Nifty]))/_xlfn.STDEV.P(Table2[1W Return vs Nifty])</f>
        <v>0.47964815458328336</v>
      </c>
      <c r="O52">
        <v>348.44</v>
      </c>
      <c r="P52">
        <v>334.32788615480302</v>
      </c>
      <c r="Q52">
        <v>269.03758530802799</v>
      </c>
      <c r="R52">
        <v>60.180546653858798</v>
      </c>
      <c r="S52" s="1">
        <f>(Table2[[#This Row],[Close Price]]-Table2[[#This Row],[20D EMA]])/Table2[[#This Row],[20D EMA]]</f>
        <v>2.8297554815750241E-2</v>
      </c>
      <c r="T52" s="1">
        <f>(Table2[[#This Row],[Close Price]]-Table2[[#This Row],[50D EMA]])/Table2[[#This Row],[50D EMA]]</f>
        <v>7.1702406044876668E-2</v>
      </c>
      <c r="U52" s="1">
        <f>(Table2[[#This Row],[Close Price]]-Table2[[#This Row],[200D EMA]])/Table2[[#This Row],[200D EMA]]</f>
        <v>0.33178418022810163</v>
      </c>
      <c r="V52">
        <v>0.68649954720697204</v>
      </c>
      <c r="W52">
        <v>356.55</v>
      </c>
      <c r="X52">
        <v>368.95</v>
      </c>
      <c r="Y52">
        <v>352</v>
      </c>
      <c r="Z52">
        <v>368.95</v>
      </c>
      <c r="AA52">
        <v>334.65</v>
      </c>
      <c r="AB52">
        <v>390.85</v>
      </c>
      <c r="AC52" s="1">
        <f>(Table2[[#This Row],[Close Price]]/Table2[[#This Row],[Day Low]])-1</f>
        <v>4.9081475248913264E-3</v>
      </c>
      <c r="AD52" s="1">
        <f>(Table2[[#This Row],[Day High]]/Table2[[#This Row],[Close Price]])-1</f>
        <v>2.9723695227462876E-2</v>
      </c>
      <c r="AE52" s="1">
        <f>(Table2[[#This Row],[Close Price]]/Table2[[#This Row],[Current Week Low]])-1</f>
        <v>1.7897727272727204E-2</v>
      </c>
      <c r="AF52" s="1">
        <f>(Table2[[#This Row],[Current Week High]]/Table2[[#This Row],[Close Price]])-1</f>
        <v>2.9723695227462876E-2</v>
      </c>
      <c r="AG52" s="1">
        <f>(Table2[[#This Row],[Close Price]]/Table2[[#This Row],[Current Month Low]])-1</f>
        <v>7.0670850141939523E-2</v>
      </c>
      <c r="AH52" s="1">
        <f>(Table2[[#This Row],[Current Month High]]/Table2[[#This Row],[Close Price]])-1</f>
        <v>9.0845660061401157E-2</v>
      </c>
      <c r="AI52">
        <v>9.0845660061401095</v>
      </c>
      <c r="AJ52">
        <v>113.27380952380901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0.08</v>
      </c>
      <c r="AM52" t="s">
        <v>3172</v>
      </c>
      <c r="AN52">
        <v>-5.82</v>
      </c>
      <c r="AO52" t="s">
        <v>3173</v>
      </c>
      <c r="AP52">
        <v>8.1858532394706002E-2</v>
      </c>
      <c r="AQ52">
        <f>(Table2[[#This Row],[Sharpe Ratio]]-AVERAGE(Table2[Sharpe Ratio]))/_xlfn.STDEV.P(Table2[Sharpe Ratio])</f>
        <v>0.2991732348025728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5.1934362065711657</v>
      </c>
      <c r="AS52">
        <f>_xlfn.RANK.AVG(Table2[[#This Row],[1Y Return vs Nifty Z-Score]],Table2[1Y Return vs Nifty Z-Score])</f>
        <v>55</v>
      </c>
      <c r="AT52">
        <f>_xlfn.RANK.AVG(Table2[[#This Row],[6M Return vs Nifty Z-Score]],Table2[6M Return vs Nifty Z-Score])</f>
        <v>17</v>
      </c>
      <c r="AU52">
        <f>_xlfn.RANK.AVG(Table2[[#This Row],[Sharpe Ratio Z-Score]],Table2[Sharpe Ratio Z-Score])</f>
        <v>275</v>
      </c>
      <c r="AV52">
        <f>(Table2[[#This Row],[Rank 1Y]]+Table2[[#This Row],[Rank 6M]]+Table2[[#This Row],[Rank Sharpe]])/3</f>
        <v>115.66666666666667</v>
      </c>
    </row>
    <row r="53" spans="1:48" x14ac:dyDescent="0.3">
      <c r="A53" t="s">
        <v>1470</v>
      </c>
      <c r="B53" t="s">
        <v>1471</v>
      </c>
      <c r="C53" t="s">
        <v>3136</v>
      </c>
      <c r="D53" t="s">
        <v>163</v>
      </c>
      <c r="E53">
        <v>7043.0999831399904</v>
      </c>
      <c r="F53">
        <v>450.95</v>
      </c>
      <c r="G53">
        <v>37.904487356703399</v>
      </c>
      <c r="H53">
        <f>(Table2[[#This Row],[1Y Return vs Nifty]]-AVERAGE(Table2[1Y Return vs Nifty]))/_xlfn.STDEV.P(Table2[1Y Return vs Nifty])</f>
        <v>0.47357131678556974</v>
      </c>
      <c r="I53">
        <v>19.460973574811401</v>
      </c>
      <c r="J53">
        <f>(Table2[[#This Row],[1M Return vs Nifty]]-AVERAGE(Table2[1M Return vs Nifty]))/_xlfn.STDEV.P(Table2[1M Return vs Nifty])</f>
        <v>1.7273057802707885</v>
      </c>
      <c r="K53">
        <v>29.443254795048301</v>
      </c>
      <c r="L53">
        <f>(Table2[[#This Row],[6M Return vs Nifty]]-AVERAGE(Table2[6M Return vs Nifty]))/_xlfn.STDEV.P(Table2[6M Return vs Nifty])</f>
        <v>0.83536354985120664</v>
      </c>
      <c r="M53">
        <v>8.0772367530781892</v>
      </c>
      <c r="N53">
        <f>(Table2[[#This Row],[1W Return vs Nifty]]-AVERAGE(Table2[1W Return vs Nifty]))/_xlfn.STDEV.P(Table2[1W Return vs Nifty])</f>
        <v>1.8517008171027904</v>
      </c>
      <c r="O53">
        <v>425.98</v>
      </c>
      <c r="P53">
        <v>414.30996482886201</v>
      </c>
      <c r="Q53">
        <v>367.071289400002</v>
      </c>
      <c r="R53">
        <v>67.548052436123399</v>
      </c>
      <c r="S53" s="1">
        <f>(Table2[[#This Row],[Close Price]]-Table2[[#This Row],[20D EMA]])/Table2[[#This Row],[20D EMA]]</f>
        <v>5.8617775482416944E-2</v>
      </c>
      <c r="T53" s="1">
        <f>(Table2[[#This Row],[Close Price]]-Table2[[#This Row],[50D EMA]])/Table2[[#This Row],[50D EMA]]</f>
        <v>8.8436287517904111E-2</v>
      </c>
      <c r="U53" s="1">
        <f>(Table2[[#This Row],[Close Price]]-Table2[[#This Row],[200D EMA]])/Table2[[#This Row],[200D EMA]]</f>
        <v>0.22850795750629885</v>
      </c>
      <c r="V53">
        <v>1.29332655825103</v>
      </c>
      <c r="W53">
        <v>449.55</v>
      </c>
      <c r="X53">
        <v>465</v>
      </c>
      <c r="Y53">
        <v>449.55</v>
      </c>
      <c r="Z53">
        <v>469.75</v>
      </c>
      <c r="AA53">
        <v>400.05</v>
      </c>
      <c r="AB53">
        <v>469.75</v>
      </c>
      <c r="AC53" s="1">
        <f>(Table2[[#This Row],[Close Price]]/Table2[[#This Row],[Day Low]])-1</f>
        <v>3.1142253364475625E-3</v>
      </c>
      <c r="AD53" s="1">
        <f>(Table2[[#This Row],[Day High]]/Table2[[#This Row],[Close Price]])-1</f>
        <v>3.1156447499722795E-2</v>
      </c>
      <c r="AE53" s="1">
        <f>(Table2[[#This Row],[Close Price]]/Table2[[#This Row],[Current Week Low]])-1</f>
        <v>3.1142253364475625E-3</v>
      </c>
      <c r="AF53" s="1">
        <f>(Table2[[#This Row],[Current Week High]]/Table2[[#This Row],[Close Price]])-1</f>
        <v>4.1689766049451293E-2</v>
      </c>
      <c r="AG53" s="1">
        <f>(Table2[[#This Row],[Close Price]]/Table2[[#This Row],[Current Month Low]])-1</f>
        <v>0.12723409573803268</v>
      </c>
      <c r="AH53" s="1">
        <f>(Table2[[#This Row],[Current Month High]]/Table2[[#This Row],[Close Price]])-1</f>
        <v>4.1689766049451293E-2</v>
      </c>
      <c r="AI53">
        <v>4.1689766049451196</v>
      </c>
      <c r="AJ53">
        <v>75.501070247129803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0.12</v>
      </c>
      <c r="AM53" t="s">
        <v>3172</v>
      </c>
      <c r="AN53">
        <v>2.87</v>
      </c>
      <c r="AO53" t="s">
        <v>3172</v>
      </c>
      <c r="AP53">
        <v>0.179022424071516</v>
      </c>
      <c r="AQ53">
        <f>(Table2[[#This Row],[Sharpe Ratio]]-AVERAGE(Table2[Sharpe Ratio]))/_xlfn.STDEV.P(Table2[Sharpe Ratio])</f>
        <v>1.4257641300217232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6.3137055940320792</v>
      </c>
      <c r="AS53">
        <f>_xlfn.RANK.AVG(Table2[[#This Row],[1Y Return vs Nifty Z-Score]],Table2[1Y Return vs Nifty Z-Score])</f>
        <v>176</v>
      </c>
      <c r="AT53">
        <f>_xlfn.RANK.AVG(Table2[[#This Row],[6M Return vs Nifty Z-Score]],Table2[6M Return vs Nifty Z-Score])</f>
        <v>120</v>
      </c>
      <c r="AU53">
        <f>_xlfn.RANK.AVG(Table2[[#This Row],[Sharpe Ratio Z-Score]],Table2[Sharpe Ratio Z-Score])</f>
        <v>51</v>
      </c>
      <c r="AV53">
        <f>(Table2[[#This Row],[Rank 1Y]]+Table2[[#This Row],[Rank 6M]]+Table2[[#This Row],[Rank Sharpe]])/3</f>
        <v>115.66666666666667</v>
      </c>
    </row>
    <row r="54" spans="1:48" x14ac:dyDescent="0.3">
      <c r="A54" t="s">
        <v>1112</v>
      </c>
      <c r="B54" t="s">
        <v>1113</v>
      </c>
      <c r="C54" t="s">
        <v>3140</v>
      </c>
      <c r="D54" t="s">
        <v>440</v>
      </c>
      <c r="E54">
        <v>11065.839189525001</v>
      </c>
      <c r="F54">
        <v>1662.75</v>
      </c>
      <c r="G54">
        <v>58.705939556972297</v>
      </c>
      <c r="H54">
        <f>(Table2[[#This Row],[1Y Return vs Nifty]]-AVERAGE(Table2[1Y Return vs Nifty]))/_xlfn.STDEV.P(Table2[1Y Return vs Nifty])</f>
        <v>0.88263684611521764</v>
      </c>
      <c r="I54">
        <v>9.9697959761759201</v>
      </c>
      <c r="J54">
        <f>(Table2[[#This Row],[1M Return vs Nifty]]-AVERAGE(Table2[1M Return vs Nifty]))/_xlfn.STDEV.P(Table2[1M Return vs Nifty])</f>
        <v>0.827167670160594</v>
      </c>
      <c r="K54">
        <v>21.152281110186198</v>
      </c>
      <c r="L54">
        <f>(Table2[[#This Row],[6M Return vs Nifty]]-AVERAGE(Table2[6M Return vs Nifty]))/_xlfn.STDEV.P(Table2[6M Return vs Nifty])</f>
        <v>0.56261319127965004</v>
      </c>
      <c r="M54">
        <v>15.5944910217701</v>
      </c>
      <c r="N54">
        <f>(Table2[[#This Row],[1W Return vs Nifty]]-AVERAGE(Table2[1W Return vs Nifty]))/_xlfn.STDEV.P(Table2[1W Return vs Nifty])</f>
        <v>3.4543989424754775</v>
      </c>
      <c r="O54">
        <v>1596.74</v>
      </c>
      <c r="P54">
        <v>1662.4229851750299</v>
      </c>
      <c r="Q54">
        <v>1564.61700821358</v>
      </c>
      <c r="R54">
        <v>59.569848080558501</v>
      </c>
      <c r="S54" s="1">
        <f>(Table2[[#This Row],[Close Price]]-Table2[[#This Row],[20D EMA]])/Table2[[#This Row],[20D EMA]]</f>
        <v>4.1340481230507153E-2</v>
      </c>
      <c r="T54" s="1">
        <f>(Table2[[#This Row],[Close Price]]-Table2[[#This Row],[50D EMA]])/Table2[[#This Row],[50D EMA]]</f>
        <v>1.967097591204577E-4</v>
      </c>
      <c r="U54" s="1">
        <f>(Table2[[#This Row],[Close Price]]-Table2[[#This Row],[200D EMA]])/Table2[[#This Row],[200D EMA]]</f>
        <v>6.2720136155534012E-2</v>
      </c>
      <c r="V54">
        <v>1.4089405807815201</v>
      </c>
      <c r="W54">
        <v>1650.9</v>
      </c>
      <c r="X54">
        <v>1715.9</v>
      </c>
      <c r="Y54">
        <v>1650.9</v>
      </c>
      <c r="Z54">
        <v>1771.85</v>
      </c>
      <c r="AA54">
        <v>1325</v>
      </c>
      <c r="AB54">
        <v>1771.85</v>
      </c>
      <c r="AC54" s="1">
        <f>(Table2[[#This Row],[Close Price]]/Table2[[#This Row],[Day Low]])-1</f>
        <v>7.1779029620206991E-3</v>
      </c>
      <c r="AD54" s="1">
        <f>(Table2[[#This Row],[Day High]]/Table2[[#This Row],[Close Price]])-1</f>
        <v>3.1965118027364348E-2</v>
      </c>
      <c r="AE54" s="1">
        <f>(Table2[[#This Row],[Close Price]]/Table2[[#This Row],[Current Week Low]])-1</f>
        <v>7.1779029620206991E-3</v>
      </c>
      <c r="AF54" s="1">
        <f>(Table2[[#This Row],[Current Week High]]/Table2[[#This Row],[Close Price]])-1</f>
        <v>6.5614193354382788E-2</v>
      </c>
      <c r="AG54" s="1">
        <f>(Table2[[#This Row],[Close Price]]/Table2[[#This Row],[Current Month Low]])-1</f>
        <v>0.25490566037735851</v>
      </c>
      <c r="AH54" s="1">
        <f>(Table2[[#This Row],[Current Month High]]/Table2[[#This Row],[Close Price]])-1</f>
        <v>6.5614193354382788E-2</v>
      </c>
      <c r="AI54">
        <v>43.136370470605897</v>
      </c>
      <c r="AJ54">
        <v>85.083901525785507</v>
      </c>
      <c r="AK54" t="str">
        <f>IF(AND(Table2[[#This Row],[20D EMA]]&gt;Table2[[#This Row],[50D EMA]],Table2[[#This Row],[50D EMA]]&gt;Table2[[#This Row],[200D EMA]]),"Uptrend","Downtrend/NoTrend")</f>
        <v>Downtrend/NoTrend</v>
      </c>
      <c r="AL54">
        <v>-0.12</v>
      </c>
      <c r="AM54" t="s">
        <v>3173</v>
      </c>
      <c r="AN54">
        <v>2.5</v>
      </c>
      <c r="AO54" t="s">
        <v>3172</v>
      </c>
      <c r="AP54">
        <v>0.16122646228844301</v>
      </c>
      <c r="AQ54">
        <f>(Table2[[#This Row],[Sharpe Ratio]]-AVERAGE(Table2[Sharpe Ratio]))/_xlfn.STDEV.P(Table2[Sharpe Ratio])</f>
        <v>1.2194244273761672</v>
      </c>
      <c r="AR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">
        <f>_xlfn.RANK.AVG(Table2[[#This Row],[1Y Return vs Nifty Z-Score]],Table2[1Y Return vs Nifty Z-Score])</f>
        <v>111</v>
      </c>
      <c r="AT54">
        <f>_xlfn.RANK.AVG(Table2[[#This Row],[6M Return vs Nifty Z-Score]],Table2[6M Return vs Nifty Z-Score])</f>
        <v>157</v>
      </c>
      <c r="AU54">
        <f>_xlfn.RANK.AVG(Table2[[#This Row],[Sharpe Ratio Z-Score]],Table2[Sharpe Ratio Z-Score])</f>
        <v>82</v>
      </c>
      <c r="AV54">
        <f>(Table2[[#This Row],[Rank 1Y]]+Table2[[#This Row],[Rank 6M]]+Table2[[#This Row],[Rank Sharpe]])/3</f>
        <v>116.66666666666667</v>
      </c>
    </row>
    <row r="55" spans="1:48" x14ac:dyDescent="0.3">
      <c r="A55" t="s">
        <v>646</v>
      </c>
      <c r="B55" t="s">
        <v>647</v>
      </c>
      <c r="C55" t="s">
        <v>3131</v>
      </c>
      <c r="D55" t="s">
        <v>648</v>
      </c>
      <c r="E55">
        <v>28005.414368850001</v>
      </c>
      <c r="F55">
        <v>2763.9</v>
      </c>
      <c r="G55">
        <v>78.612359222154794</v>
      </c>
      <c r="H55">
        <f>(Table2[[#This Row],[1Y Return vs Nifty]]-AVERAGE(Table2[1Y Return vs Nifty]))/_xlfn.STDEV.P(Table2[1Y Return vs Nifty])</f>
        <v>1.2741013467182443</v>
      </c>
      <c r="I55">
        <v>18.092606608022201</v>
      </c>
      <c r="J55">
        <f>(Table2[[#This Row],[1M Return vs Nifty]]-AVERAGE(Table2[1M Return vs Nifty]))/_xlfn.STDEV.P(Table2[1M Return vs Nifty])</f>
        <v>1.5975306029945853</v>
      </c>
      <c r="K55">
        <v>47.493205498193703</v>
      </c>
      <c r="L55">
        <f>(Table2[[#This Row],[6M Return vs Nifty]]-AVERAGE(Table2[6M Return vs Nifty]))/_xlfn.STDEV.P(Table2[6M Return vs Nifty])</f>
        <v>1.4291575617017835</v>
      </c>
      <c r="M55">
        <v>12.5119083808898</v>
      </c>
      <c r="N55">
        <f>(Table2[[#This Row],[1W Return vs Nifty]]-AVERAGE(Table2[1W Return vs Nifty]))/_xlfn.STDEV.P(Table2[1W Return vs Nifty])</f>
        <v>2.797184320852077</v>
      </c>
      <c r="O55">
        <v>2698.9</v>
      </c>
      <c r="P55">
        <v>2567.98408608421</v>
      </c>
      <c r="Q55">
        <v>2101.5778944702802</v>
      </c>
      <c r="R55">
        <v>52.925611236363402</v>
      </c>
      <c r="S55" s="1">
        <f>(Table2[[#This Row],[Close Price]]-Table2[[#This Row],[20D EMA]])/Table2[[#This Row],[20D EMA]]</f>
        <v>2.4083886027640888E-2</v>
      </c>
      <c r="T55" s="1">
        <f>(Table2[[#This Row],[Close Price]]-Table2[[#This Row],[50D EMA]])/Table2[[#This Row],[50D EMA]]</f>
        <v>7.629171651703355E-2</v>
      </c>
      <c r="U55" s="1">
        <f>(Table2[[#This Row],[Close Price]]-Table2[[#This Row],[200D EMA]])/Table2[[#This Row],[200D EMA]]</f>
        <v>0.31515467843111455</v>
      </c>
      <c r="V55">
        <v>1.7299451588318699</v>
      </c>
      <c r="W55">
        <v>2747</v>
      </c>
      <c r="X55">
        <v>2985</v>
      </c>
      <c r="Y55">
        <v>2596.0500000000002</v>
      </c>
      <c r="Z55">
        <v>3095</v>
      </c>
      <c r="AA55">
        <v>2504</v>
      </c>
      <c r="AB55">
        <v>3357.8</v>
      </c>
      <c r="AC55" s="1">
        <f>(Table2[[#This Row],[Close Price]]/Table2[[#This Row],[Day Low]])-1</f>
        <v>6.1521659992720412E-3</v>
      </c>
      <c r="AD55" s="1">
        <f>(Table2[[#This Row],[Day High]]/Table2[[#This Row],[Close Price]])-1</f>
        <v>7.9995658308911199E-2</v>
      </c>
      <c r="AE55" s="1">
        <f>(Table2[[#This Row],[Close Price]]/Table2[[#This Row],[Current Week Low]])-1</f>
        <v>6.4655919570116183E-2</v>
      </c>
      <c r="AF55" s="1">
        <f>(Table2[[#This Row],[Current Week High]]/Table2[[#This Row],[Close Price]])-1</f>
        <v>0.11979449328846914</v>
      </c>
      <c r="AG55" s="1">
        <f>(Table2[[#This Row],[Close Price]]/Table2[[#This Row],[Current Month Low]])-1</f>
        <v>0.10379392971246015</v>
      </c>
      <c r="AH55" s="1">
        <f>(Table2[[#This Row],[Current Month High]]/Table2[[#This Row],[Close Price]])-1</f>
        <v>0.21487752813054017</v>
      </c>
      <c r="AI55">
        <v>21.487752813054001</v>
      </c>
      <c r="AJ55">
        <v>103.078618662747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0.13</v>
      </c>
      <c r="AM55" t="s">
        <v>3172</v>
      </c>
      <c r="AN55">
        <v>-2.65</v>
      </c>
      <c r="AO55" t="s">
        <v>3173</v>
      </c>
      <c r="AP55">
        <v>9.9504516515303995E-2</v>
      </c>
      <c r="AQ55">
        <f>(Table2[[#This Row],[Sharpe Ratio]]-AVERAGE(Table2[Sharpe Ratio]))/_xlfn.STDEV.P(Table2[Sharpe Ratio])</f>
        <v>0.50377398415884933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7.6017478164255392</v>
      </c>
      <c r="AS55">
        <f>_xlfn.RANK.AVG(Table2[[#This Row],[1Y Return vs Nifty Z-Score]],Table2[1Y Return vs Nifty Z-Score])</f>
        <v>68</v>
      </c>
      <c r="AT55">
        <f>_xlfn.RANK.AVG(Table2[[#This Row],[6M Return vs Nifty Z-Score]],Table2[6M Return vs Nifty Z-Score])</f>
        <v>63</v>
      </c>
      <c r="AU55">
        <f>_xlfn.RANK.AVG(Table2[[#This Row],[Sharpe Ratio Z-Score]],Table2[Sharpe Ratio Z-Score])</f>
        <v>221</v>
      </c>
      <c r="AV55">
        <f>(Table2[[#This Row],[Rank 1Y]]+Table2[[#This Row],[Rank 6M]]+Table2[[#This Row],[Rank Sharpe]])/3</f>
        <v>117.33333333333333</v>
      </c>
    </row>
    <row r="56" spans="1:48" x14ac:dyDescent="0.3">
      <c r="A56" t="s">
        <v>1298</v>
      </c>
      <c r="B56" t="s">
        <v>1299</v>
      </c>
      <c r="C56" t="s">
        <v>3131</v>
      </c>
      <c r="D56" t="s">
        <v>51</v>
      </c>
      <c r="E56">
        <v>8790.6754997499993</v>
      </c>
      <c r="F56">
        <v>2147.5</v>
      </c>
      <c r="G56">
        <v>70.413822379360596</v>
      </c>
      <c r="H56">
        <f>(Table2[[#This Row],[1Y Return vs Nifty]]-AVERAGE(Table2[1Y Return vs Nifty]))/_xlfn.STDEV.P(Table2[1Y Return vs Nifty])</f>
        <v>1.1128751601502278</v>
      </c>
      <c r="I56">
        <v>42.012879902964897</v>
      </c>
      <c r="J56">
        <f>(Table2[[#This Row],[1M Return vs Nifty]]-AVERAGE(Table2[1M Return vs Nifty]))/_xlfn.STDEV.P(Table2[1M Return vs Nifty])</f>
        <v>3.8661162840932719</v>
      </c>
      <c r="K56">
        <v>72.877492968540494</v>
      </c>
      <c r="L56">
        <f>(Table2[[#This Row],[6M Return vs Nifty]]-AVERAGE(Table2[6M Return vs Nifty]))/_xlfn.STDEV.P(Table2[6M Return vs Nifty])</f>
        <v>2.2642311939172401</v>
      </c>
      <c r="M56">
        <v>-1.3384564100073599</v>
      </c>
      <c r="N56">
        <f>(Table2[[#This Row],[1W Return vs Nifty]]-AVERAGE(Table2[1W Return vs Nifty]))/_xlfn.STDEV.P(Table2[1W Return vs Nifty])</f>
        <v>-0.15574940902712309</v>
      </c>
      <c r="O56">
        <v>1985.15</v>
      </c>
      <c r="P56">
        <v>1802.6477698040501</v>
      </c>
      <c r="Q56">
        <v>1463.3604919422401</v>
      </c>
      <c r="R56">
        <v>68.938393339608794</v>
      </c>
      <c r="S56" s="1">
        <f>(Table2[[#This Row],[Close Price]]-Table2[[#This Row],[20D EMA]])/Table2[[#This Row],[20D EMA]]</f>
        <v>8.1782233080623587E-2</v>
      </c>
      <c r="T56" s="1">
        <f>(Table2[[#This Row],[Close Price]]-Table2[[#This Row],[50D EMA]])/Table2[[#This Row],[50D EMA]]</f>
        <v>0.19130316857931473</v>
      </c>
      <c r="U56" s="1">
        <f>(Table2[[#This Row],[Close Price]]-Table2[[#This Row],[200D EMA]])/Table2[[#This Row],[200D EMA]]</f>
        <v>0.46751262715159009</v>
      </c>
      <c r="V56">
        <v>0.95025509961363896</v>
      </c>
      <c r="W56">
        <v>2111.9</v>
      </c>
      <c r="X56">
        <v>2170</v>
      </c>
      <c r="Y56">
        <v>2097</v>
      </c>
      <c r="Z56">
        <v>2170</v>
      </c>
      <c r="AA56">
        <v>1923.5</v>
      </c>
      <c r="AB56">
        <v>2184.15</v>
      </c>
      <c r="AC56" s="1">
        <f>(Table2[[#This Row],[Close Price]]/Table2[[#This Row],[Day Low]])-1</f>
        <v>1.6856858752781756E-2</v>
      </c>
      <c r="AD56" s="1">
        <f>(Table2[[#This Row],[Day High]]/Table2[[#This Row],[Close Price]])-1</f>
        <v>1.0477299185098987E-2</v>
      </c>
      <c r="AE56" s="1">
        <f>(Table2[[#This Row],[Close Price]]/Table2[[#This Row],[Current Week Low]])-1</f>
        <v>2.4082021936099096E-2</v>
      </c>
      <c r="AF56" s="1">
        <f>(Table2[[#This Row],[Current Week High]]/Table2[[#This Row],[Close Price]])-1</f>
        <v>1.0477299185098987E-2</v>
      </c>
      <c r="AG56" s="1">
        <f>(Table2[[#This Row],[Close Price]]/Table2[[#This Row],[Current Month Low]])-1</f>
        <v>0.11645438003639197</v>
      </c>
      <c r="AH56" s="1">
        <f>(Table2[[#This Row],[Current Month High]]/Table2[[#This Row],[Close Price]])-1</f>
        <v>1.7066356228172319E-2</v>
      </c>
      <c r="AI56">
        <v>1.7066356228172299</v>
      </c>
      <c r="AJ56">
        <v>113.798596246702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0.56000000000000005</v>
      </c>
      <c r="AM56" t="s">
        <v>3172</v>
      </c>
      <c r="AN56">
        <v>3.05</v>
      </c>
      <c r="AO56" t="s">
        <v>3172</v>
      </c>
      <c r="AP56">
        <v>8.7465491661205E-2</v>
      </c>
      <c r="AQ56">
        <f>(Table2[[#This Row],[Sharpe Ratio]]-AVERAGE(Table2[Sharpe Ratio]))/_xlfn.STDEV.P(Table2[Sharpe Ratio])</f>
        <v>0.36418451780586597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7.4516577469394827</v>
      </c>
      <c r="AS56">
        <f>_xlfn.RANK.AVG(Table2[[#This Row],[1Y Return vs Nifty Z-Score]],Table2[1Y Return vs Nifty Z-Score])</f>
        <v>83</v>
      </c>
      <c r="AT56">
        <f>_xlfn.RANK.AVG(Table2[[#This Row],[6M Return vs Nifty Z-Score]],Table2[6M Return vs Nifty Z-Score])</f>
        <v>21</v>
      </c>
      <c r="AU56">
        <f>_xlfn.RANK.AVG(Table2[[#This Row],[Sharpe Ratio Z-Score]],Table2[Sharpe Ratio Z-Score])</f>
        <v>258</v>
      </c>
      <c r="AV56">
        <f>(Table2[[#This Row],[Rank 1Y]]+Table2[[#This Row],[Rank 6M]]+Table2[[#This Row],[Rank Sharpe]])/3</f>
        <v>120.66666666666667</v>
      </c>
    </row>
    <row r="57" spans="1:48" x14ac:dyDescent="0.3">
      <c r="A57" t="s">
        <v>540</v>
      </c>
      <c r="B57" t="s">
        <v>541</v>
      </c>
      <c r="C57" t="s">
        <v>3135</v>
      </c>
      <c r="D57" t="s">
        <v>271</v>
      </c>
      <c r="E57">
        <v>37309.831356540002</v>
      </c>
      <c r="F57">
        <v>1814.55</v>
      </c>
      <c r="G57">
        <v>62.792108417703702</v>
      </c>
      <c r="H57">
        <f>(Table2[[#This Row],[1Y Return vs Nifty]]-AVERAGE(Table2[1Y Return vs Nifty]))/_xlfn.STDEV.P(Table2[1Y Return vs Nifty])</f>
        <v>0.96299233340777357</v>
      </c>
      <c r="I57">
        <v>-0.159350897007739</v>
      </c>
      <c r="J57">
        <f>(Table2[[#This Row],[1M Return vs Nifty]]-AVERAGE(Table2[1M Return vs Nifty]))/_xlfn.STDEV.P(Table2[1M Return vs Nifty])</f>
        <v>-0.13347509821062906</v>
      </c>
      <c r="K57">
        <v>16.645725516048099</v>
      </c>
      <c r="L57">
        <f>(Table2[[#This Row],[6M Return vs Nifty]]-AVERAGE(Table2[6M Return vs Nifty]))/_xlfn.STDEV.P(Table2[6M Return vs Nifty])</f>
        <v>0.41435983757909906</v>
      </c>
      <c r="M57">
        <v>-1.3667538857997299</v>
      </c>
      <c r="N57">
        <f>(Table2[[#This Row],[1W Return vs Nifty]]-AVERAGE(Table2[1W Return vs Nifty]))/_xlfn.STDEV.P(Table2[1W Return vs Nifty])</f>
        <v>-0.16178250432816871</v>
      </c>
      <c r="O57">
        <v>1839.4</v>
      </c>
      <c r="P57">
        <v>1855.9574656362799</v>
      </c>
      <c r="Q57">
        <v>1618.2301852615401</v>
      </c>
      <c r="R57">
        <v>45.330273258693602</v>
      </c>
      <c r="S57" s="1">
        <f>(Table2[[#This Row],[Close Price]]-Table2[[#This Row],[20D EMA]])/Table2[[#This Row],[20D EMA]]</f>
        <v>-1.3509840165271358E-2</v>
      </c>
      <c r="T57" s="1">
        <f>(Table2[[#This Row],[Close Price]]-Table2[[#This Row],[50D EMA]])/Table2[[#This Row],[50D EMA]]</f>
        <v>-2.2310568212340055E-2</v>
      </c>
      <c r="U57" s="1">
        <f>(Table2[[#This Row],[Close Price]]-Table2[[#This Row],[200D EMA]])/Table2[[#This Row],[200D EMA]]</f>
        <v>0.1213176076719459</v>
      </c>
      <c r="V57">
        <v>0.58466526542559405</v>
      </c>
      <c r="W57">
        <v>1780.5</v>
      </c>
      <c r="X57">
        <v>1857.05</v>
      </c>
      <c r="Y57">
        <v>1780.5</v>
      </c>
      <c r="Z57">
        <v>1880</v>
      </c>
      <c r="AA57">
        <v>1730.1</v>
      </c>
      <c r="AB57">
        <v>1931.1</v>
      </c>
      <c r="AC57" s="1">
        <f>(Table2[[#This Row],[Close Price]]/Table2[[#This Row],[Day Low]])-1</f>
        <v>1.912384161752323E-2</v>
      </c>
      <c r="AD57" s="1">
        <f>(Table2[[#This Row],[Day High]]/Table2[[#This Row],[Close Price]])-1</f>
        <v>2.3421785015568686E-2</v>
      </c>
      <c r="AE57" s="1">
        <f>(Table2[[#This Row],[Close Price]]/Table2[[#This Row],[Current Week Low]])-1</f>
        <v>1.912384161752323E-2</v>
      </c>
      <c r="AF57" s="1">
        <f>(Table2[[#This Row],[Current Week High]]/Table2[[#This Row],[Close Price]])-1</f>
        <v>3.6069548923975736E-2</v>
      </c>
      <c r="AG57" s="1">
        <f>(Table2[[#This Row],[Close Price]]/Table2[[#This Row],[Current Month Low]])-1</f>
        <v>4.881220738685621E-2</v>
      </c>
      <c r="AH57" s="1">
        <f>(Table2[[#This Row],[Current Month High]]/Table2[[#This Row],[Close Price]])-1</f>
        <v>6.4230801025047413E-2</v>
      </c>
      <c r="AI57">
        <v>21.2173817199856</v>
      </c>
      <c r="AJ57">
        <v>101.270034939825</v>
      </c>
      <c r="AK57" t="str">
        <f>IF(AND(Table2[[#This Row],[20D EMA]]&gt;Table2[[#This Row],[50D EMA]],Table2[[#This Row],[50D EMA]]&gt;Table2[[#This Row],[200D EMA]]),"Uptrend","Downtrend/NoTrend")</f>
        <v>Downtrend/NoTrend</v>
      </c>
      <c r="AL57">
        <v>0.14000000000000001</v>
      </c>
      <c r="AM57" t="s">
        <v>3172</v>
      </c>
      <c r="AN57">
        <v>-3.54</v>
      </c>
      <c r="AO57" t="s">
        <v>3173</v>
      </c>
      <c r="AP57">
        <v>0.16159438380010699</v>
      </c>
      <c r="AQ57">
        <f>(Table2[[#This Row],[Sharpe Ratio]]-AVERAGE(Table2[Sharpe Ratio]))/_xlfn.STDEV.P(Table2[Sharpe Ratio])</f>
        <v>1.2236903848017366</v>
      </c>
      <c r="AR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">
        <f>_xlfn.RANK.AVG(Table2[[#This Row],[1Y Return vs Nifty Z-Score]],Table2[1Y Return vs Nifty Z-Score])</f>
        <v>100</v>
      </c>
      <c r="AT57">
        <f>_xlfn.RANK.AVG(Table2[[#This Row],[6M Return vs Nifty Z-Score]],Table2[6M Return vs Nifty Z-Score])</f>
        <v>187</v>
      </c>
      <c r="AU57">
        <f>_xlfn.RANK.AVG(Table2[[#This Row],[Sharpe Ratio Z-Score]],Table2[Sharpe Ratio Z-Score])</f>
        <v>80</v>
      </c>
      <c r="AV57">
        <f>(Table2[[#This Row],[Rank 1Y]]+Table2[[#This Row],[Rank 6M]]+Table2[[#This Row],[Rank Sharpe]])/3</f>
        <v>122.33333333333333</v>
      </c>
    </row>
    <row r="58" spans="1:48" x14ac:dyDescent="0.3">
      <c r="A58" t="s">
        <v>445</v>
      </c>
      <c r="B58" t="s">
        <v>446</v>
      </c>
      <c r="C58" t="s">
        <v>3131</v>
      </c>
      <c r="D58" t="s">
        <v>250</v>
      </c>
      <c r="E58">
        <v>50174.518516079901</v>
      </c>
      <c r="F58">
        <v>664.6</v>
      </c>
      <c r="G58">
        <v>64.738678773375597</v>
      </c>
      <c r="H58">
        <f>(Table2[[#This Row],[1Y Return vs Nifty]]-AVERAGE(Table2[1Y Return vs Nifty]))/_xlfn.STDEV.P(Table2[1Y Return vs Nifty])</f>
        <v>1.0012721047071078</v>
      </c>
      <c r="I58">
        <v>19.427976644092599</v>
      </c>
      <c r="J58">
        <f>(Table2[[#This Row],[1M Return vs Nifty]]-AVERAGE(Table2[1M Return vs Nifty]))/_xlfn.STDEV.P(Table2[1M Return vs Nifty])</f>
        <v>1.7241763693470133</v>
      </c>
      <c r="K58">
        <v>40.6919334097865</v>
      </c>
      <c r="L58">
        <f>(Table2[[#This Row],[6M Return vs Nifty]]-AVERAGE(Table2[6M Return vs Nifty]))/_xlfn.STDEV.P(Table2[6M Return vs Nifty])</f>
        <v>1.2054143113471496</v>
      </c>
      <c r="M58">
        <v>4.1578756170413298</v>
      </c>
      <c r="N58">
        <f>(Table2[[#This Row],[1W Return vs Nifty]]-AVERAGE(Table2[1W Return vs Nifty]))/_xlfn.STDEV.P(Table2[1W Return vs Nifty])</f>
        <v>1.0160828479798834</v>
      </c>
      <c r="O58">
        <v>643.5</v>
      </c>
      <c r="P58">
        <v>612.73790752184004</v>
      </c>
      <c r="Q58">
        <v>518.09009438227201</v>
      </c>
      <c r="R58">
        <v>56.3057856744894</v>
      </c>
      <c r="S58" s="1">
        <f>(Table2[[#This Row],[Close Price]]-Table2[[#This Row],[20D EMA]])/Table2[[#This Row],[20D EMA]]</f>
        <v>3.2789432789432825E-2</v>
      </c>
      <c r="T58" s="1">
        <f>(Table2[[#This Row],[Close Price]]-Table2[[#This Row],[50D EMA]])/Table2[[#This Row],[50D EMA]]</f>
        <v>8.4639928167511716E-2</v>
      </c>
      <c r="U58" s="1">
        <f>(Table2[[#This Row],[Close Price]]-Table2[[#This Row],[200D EMA]])/Table2[[#This Row],[200D EMA]]</f>
        <v>0.28278847097513871</v>
      </c>
      <c r="V58">
        <v>1.66350309970719</v>
      </c>
      <c r="W58">
        <v>661.05</v>
      </c>
      <c r="X58">
        <v>707</v>
      </c>
      <c r="Y58">
        <v>661.05</v>
      </c>
      <c r="Z58">
        <v>740.35</v>
      </c>
      <c r="AA58">
        <v>604.9</v>
      </c>
      <c r="AB58">
        <v>740.35</v>
      </c>
      <c r="AC58" s="1">
        <f>(Table2[[#This Row],[Close Price]]/Table2[[#This Row],[Day Low]])-1</f>
        <v>5.3702443082974671E-3</v>
      </c>
      <c r="AD58" s="1">
        <f>(Table2[[#This Row],[Day High]]/Table2[[#This Row],[Close Price]])-1</f>
        <v>6.3797773096599508E-2</v>
      </c>
      <c r="AE58" s="1">
        <f>(Table2[[#This Row],[Close Price]]/Table2[[#This Row],[Current Week Low]])-1</f>
        <v>5.3702443082974671E-3</v>
      </c>
      <c r="AF58" s="1">
        <f>(Table2[[#This Row],[Current Week High]]/Table2[[#This Row],[Close Price]])-1</f>
        <v>0.11397833283177849</v>
      </c>
      <c r="AG58" s="1">
        <f>(Table2[[#This Row],[Close Price]]/Table2[[#This Row],[Current Month Low]])-1</f>
        <v>9.8693999008100608E-2</v>
      </c>
      <c r="AH58" s="1">
        <f>(Table2[[#This Row],[Current Month High]]/Table2[[#This Row],[Close Price]])-1</f>
        <v>0.11397833283177849</v>
      </c>
      <c r="AI58">
        <v>11.3978332831778</v>
      </c>
      <c r="AJ58">
        <v>82.032319912352705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0.25</v>
      </c>
      <c r="AM58" t="s">
        <v>3172</v>
      </c>
      <c r="AN58">
        <v>6.91</v>
      </c>
      <c r="AO58" t="s">
        <v>3172</v>
      </c>
      <c r="AP58">
        <v>0.108044216861284</v>
      </c>
      <c r="AQ58">
        <f>(Table2[[#This Row],[Sharpe Ratio]]-AVERAGE(Table2[Sharpe Ratio]))/_xlfn.STDEV.P(Table2[Sharpe Ratio])</f>
        <v>0.60278966263415978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5.5497352960153146</v>
      </c>
      <c r="AS58">
        <f>_xlfn.RANK.AVG(Table2[[#This Row],[1Y Return vs Nifty Z-Score]],Table2[1Y Return vs Nifty Z-Score])</f>
        <v>96</v>
      </c>
      <c r="AT58">
        <f>_xlfn.RANK.AVG(Table2[[#This Row],[6M Return vs Nifty Z-Score]],Table2[6M Return vs Nifty Z-Score])</f>
        <v>80</v>
      </c>
      <c r="AU58">
        <f>_xlfn.RANK.AVG(Table2[[#This Row],[Sharpe Ratio Z-Score]],Table2[Sharpe Ratio Z-Score])</f>
        <v>197</v>
      </c>
      <c r="AV58">
        <f>(Table2[[#This Row],[Rank 1Y]]+Table2[[#This Row],[Rank 6M]]+Table2[[#This Row],[Rank Sharpe]])/3</f>
        <v>124.33333333333333</v>
      </c>
    </row>
    <row r="59" spans="1:48" x14ac:dyDescent="0.3">
      <c r="A59" t="s">
        <v>732</v>
      </c>
      <c r="B59" t="s">
        <v>733</v>
      </c>
      <c r="C59" t="s">
        <v>3136</v>
      </c>
      <c r="D59" t="s">
        <v>117</v>
      </c>
      <c r="E59">
        <v>23302.41230027</v>
      </c>
      <c r="F59">
        <v>838.1</v>
      </c>
      <c r="G59">
        <v>65.729779202123794</v>
      </c>
      <c r="H59">
        <f>(Table2[[#This Row],[1Y Return vs Nifty]]-AVERAGE(Table2[1Y Return vs Nifty]))/_xlfn.STDEV.P(Table2[1Y Return vs Nifty])</f>
        <v>1.0207623315240355</v>
      </c>
      <c r="I59">
        <v>2.6620934791239299</v>
      </c>
      <c r="J59">
        <f>(Table2[[#This Row],[1M Return vs Nifty]]-AVERAGE(Table2[1M Return vs Nifty]))/_xlfn.STDEV.P(Table2[1M Return vs Nifty])</f>
        <v>0.13410914854051392</v>
      </c>
      <c r="K59">
        <v>27.588922974833199</v>
      </c>
      <c r="L59">
        <f>(Table2[[#This Row],[6M Return vs Nifty]]-AVERAGE(Table2[6M Return vs Nifty]))/_xlfn.STDEV.P(Table2[6M Return vs Nifty])</f>
        <v>0.77436110452952323</v>
      </c>
      <c r="M59">
        <v>-1.1851855891660601</v>
      </c>
      <c r="N59">
        <f>(Table2[[#This Row],[1W Return vs Nifty]]-AVERAGE(Table2[1W Return vs Nifty]))/_xlfn.STDEV.P(Table2[1W Return vs Nifty])</f>
        <v>-0.12307167212260441</v>
      </c>
      <c r="O59">
        <v>829.77</v>
      </c>
      <c r="P59">
        <v>835.96361820598099</v>
      </c>
      <c r="Q59">
        <v>729.93184594320496</v>
      </c>
      <c r="R59">
        <v>57.068452686940503</v>
      </c>
      <c r="S59" s="1">
        <f>(Table2[[#This Row],[Close Price]]-Table2[[#This Row],[20D EMA]])/Table2[[#This Row],[20D EMA]]</f>
        <v>1.0038926449498104E-2</v>
      </c>
      <c r="T59" s="1">
        <f>(Table2[[#This Row],[Close Price]]-Table2[[#This Row],[50D EMA]])/Table2[[#This Row],[50D EMA]]</f>
        <v>2.5555918313811439E-3</v>
      </c>
      <c r="U59" s="1">
        <f>(Table2[[#This Row],[Close Price]]-Table2[[#This Row],[200D EMA]])/Table2[[#This Row],[200D EMA]]</f>
        <v>0.14818938871891812</v>
      </c>
      <c r="V59">
        <v>0.44678305252850098</v>
      </c>
      <c r="W59">
        <v>811</v>
      </c>
      <c r="X59">
        <v>840.8</v>
      </c>
      <c r="Y59">
        <v>811</v>
      </c>
      <c r="Z59">
        <v>840.8</v>
      </c>
      <c r="AA59">
        <v>778.65</v>
      </c>
      <c r="AB59">
        <v>889.3</v>
      </c>
      <c r="AC59" s="1">
        <f>(Table2[[#This Row],[Close Price]]/Table2[[#This Row],[Day Low]])-1</f>
        <v>3.3415536374845844E-2</v>
      </c>
      <c r="AD59" s="1">
        <f>(Table2[[#This Row],[Day High]]/Table2[[#This Row],[Close Price]])-1</f>
        <v>3.2215726047011284E-3</v>
      </c>
      <c r="AE59" s="1">
        <f>(Table2[[#This Row],[Close Price]]/Table2[[#This Row],[Current Week Low]])-1</f>
        <v>3.3415536374845844E-2</v>
      </c>
      <c r="AF59" s="1">
        <f>(Table2[[#This Row],[Current Week High]]/Table2[[#This Row],[Close Price]])-1</f>
        <v>3.2215726047011284E-3</v>
      </c>
      <c r="AG59" s="1">
        <f>(Table2[[#This Row],[Close Price]]/Table2[[#This Row],[Current Month Low]])-1</f>
        <v>7.6350093109869732E-2</v>
      </c>
      <c r="AH59" s="1">
        <f>(Table2[[#This Row],[Current Month High]]/Table2[[#This Row],[Close Price]])-1</f>
        <v>6.1090561985443159E-2</v>
      </c>
      <c r="AI59">
        <v>14.1749194606848</v>
      </c>
      <c r="AJ59">
        <v>89.486773683020502</v>
      </c>
      <c r="AK59" t="str">
        <f>IF(AND(Table2[[#This Row],[20D EMA]]&gt;Table2[[#This Row],[50D EMA]],Table2[[#This Row],[50D EMA]]&gt;Table2[[#This Row],[200D EMA]]),"Uptrend","Downtrend/NoTrend")</f>
        <v>Downtrend/NoTrend</v>
      </c>
      <c r="AL59">
        <v>0.04</v>
      </c>
      <c r="AM59" t="s">
        <v>3172</v>
      </c>
      <c r="AN59">
        <v>-5</v>
      </c>
      <c r="AO59" t="s">
        <v>3173</v>
      </c>
      <c r="AP59">
        <v>0.11939304720346799</v>
      </c>
      <c r="AQ59">
        <f>(Table2[[#This Row],[Sharpe Ratio]]-AVERAGE(Table2[Sharpe Ratio]))/_xlfn.STDEV.P(Table2[Sharpe Ratio])</f>
        <v>0.73437649714896969</v>
      </c>
      <c r="AR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">
        <f>_xlfn.RANK.AVG(Table2[[#This Row],[1Y Return vs Nifty Z-Score]],Table2[1Y Return vs Nifty Z-Score])</f>
        <v>90</v>
      </c>
      <c r="AT59">
        <f>_xlfn.RANK.AVG(Table2[[#This Row],[6M Return vs Nifty Z-Score]],Table2[6M Return vs Nifty Z-Score])</f>
        <v>126</v>
      </c>
      <c r="AU59">
        <f>_xlfn.RANK.AVG(Table2[[#This Row],[Sharpe Ratio Z-Score]],Table2[Sharpe Ratio Z-Score])</f>
        <v>161</v>
      </c>
      <c r="AV59">
        <f>(Table2[[#This Row],[Rank 1Y]]+Table2[[#This Row],[Rank 6M]]+Table2[[#This Row],[Rank Sharpe]])/3</f>
        <v>125.66666666666667</v>
      </c>
    </row>
    <row r="60" spans="1:48" x14ac:dyDescent="0.3">
      <c r="A60" t="s">
        <v>428</v>
      </c>
      <c r="B60" t="s">
        <v>429</v>
      </c>
      <c r="C60" t="s">
        <v>3136</v>
      </c>
      <c r="D60" t="s">
        <v>163</v>
      </c>
      <c r="E60">
        <v>52287.120081000001</v>
      </c>
      <c r="F60">
        <v>12337.2</v>
      </c>
      <c r="G60">
        <v>123.62079879835601</v>
      </c>
      <c r="H60">
        <f>(Table2[[#This Row],[1Y Return vs Nifty]]-AVERAGE(Table2[1Y Return vs Nifty]))/_xlfn.STDEV.P(Table2[1Y Return vs Nifty])</f>
        <v>2.1592030685731358</v>
      </c>
      <c r="I60">
        <v>-12.3091182636808</v>
      </c>
      <c r="J60">
        <f>(Table2[[#This Row],[1M Return vs Nifty]]-AVERAGE(Table2[1M Return vs Nifty]))/_xlfn.STDEV.P(Table2[1M Return vs Nifty])</f>
        <v>-1.2857524128072824</v>
      </c>
      <c r="K60">
        <v>8.9401427946529797</v>
      </c>
      <c r="L60">
        <f>(Table2[[#This Row],[6M Return vs Nifty]]-AVERAGE(Table2[6M Return vs Nifty]))/_xlfn.STDEV.P(Table2[6M Return vs Nifty])</f>
        <v>0.16086724067209701</v>
      </c>
      <c r="M60">
        <v>-0.62685623150234804</v>
      </c>
      <c r="N60">
        <f>(Table2[[#This Row],[1W Return vs Nifty]]-AVERAGE(Table2[1W Return vs Nifty]))/_xlfn.STDEV.P(Table2[1W Return vs Nifty])</f>
        <v>-4.0344036088869458E-3</v>
      </c>
      <c r="O60">
        <v>12769.04</v>
      </c>
      <c r="P60">
        <v>13148.219587519799</v>
      </c>
      <c r="Q60">
        <v>10964.021269450401</v>
      </c>
      <c r="R60">
        <v>47.534588734721702</v>
      </c>
      <c r="S60" s="1">
        <f>(Table2[[#This Row],[Close Price]]-Table2[[#This Row],[20D EMA]])/Table2[[#This Row],[20D EMA]]</f>
        <v>-3.3819300432922139E-2</v>
      </c>
      <c r="T60" s="1">
        <f>(Table2[[#This Row],[Close Price]]-Table2[[#This Row],[50D EMA]])/Table2[[#This Row],[50D EMA]]</f>
        <v>-6.1682844747254828E-2</v>
      </c>
      <c r="U60" s="1">
        <f>(Table2[[#This Row],[Close Price]]-Table2[[#This Row],[200D EMA]])/Table2[[#This Row],[200D EMA]]</f>
        <v>0.12524407758818895</v>
      </c>
      <c r="V60">
        <v>2.2716192120429701</v>
      </c>
      <c r="W60">
        <v>12245</v>
      </c>
      <c r="X60">
        <v>12825</v>
      </c>
      <c r="Y60">
        <v>11500</v>
      </c>
      <c r="Z60">
        <v>12825</v>
      </c>
      <c r="AA60">
        <v>10925.45</v>
      </c>
      <c r="AB60">
        <v>14945</v>
      </c>
      <c r="AC60" s="1">
        <f>(Table2[[#This Row],[Close Price]]/Table2[[#This Row],[Day Low]])-1</f>
        <v>7.5296039199674869E-3</v>
      </c>
      <c r="AD60" s="1">
        <f>(Table2[[#This Row],[Day High]]/Table2[[#This Row],[Close Price]])-1</f>
        <v>3.9538955354537331E-2</v>
      </c>
      <c r="AE60" s="1">
        <f>(Table2[[#This Row],[Close Price]]/Table2[[#This Row],[Current Week Low]])-1</f>
        <v>7.2799999999999976E-2</v>
      </c>
      <c r="AF60" s="1">
        <f>(Table2[[#This Row],[Current Week High]]/Table2[[#This Row],[Close Price]])-1</f>
        <v>3.9538955354537331E-2</v>
      </c>
      <c r="AG60" s="1">
        <f>(Table2[[#This Row],[Close Price]]/Table2[[#This Row],[Current Month Low]])-1</f>
        <v>0.12921664553862766</v>
      </c>
      <c r="AH60" s="1">
        <f>(Table2[[#This Row],[Current Month High]]/Table2[[#This Row],[Close Price]])-1</f>
        <v>0.21137697370554087</v>
      </c>
      <c r="AI60">
        <v>34.146726972084402</v>
      </c>
      <c r="AJ60">
        <v>165.25908406794201</v>
      </c>
      <c r="AK60" t="str">
        <f>IF(AND(Table2[[#This Row],[20D EMA]]&gt;Table2[[#This Row],[50D EMA]],Table2[[#This Row],[50D EMA]]&gt;Table2[[#This Row],[200D EMA]]),"Uptrend","Downtrend/NoTrend")</f>
        <v>Downtrend/NoTrend</v>
      </c>
      <c r="AL60">
        <v>0.13</v>
      </c>
      <c r="AM60" t="s">
        <v>3172</v>
      </c>
      <c r="AN60">
        <v>-16.739999999999998</v>
      </c>
      <c r="AO60" t="s">
        <v>3173</v>
      </c>
      <c r="AP60">
        <v>0.15128202027075499</v>
      </c>
      <c r="AQ60">
        <f>(Table2[[#This Row],[Sharpe Ratio]]-AVERAGE(Table2[Sharpe Ratio]))/_xlfn.STDEV.P(Table2[Sharpe Ratio])</f>
        <v>1.1041211223950642</v>
      </c>
      <c r="AR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">
        <f>_xlfn.RANK.AVG(Table2[[#This Row],[1Y Return vs Nifty Z-Score]],Table2[1Y Return vs Nifty Z-Score])</f>
        <v>32</v>
      </c>
      <c r="AT60">
        <f>_xlfn.RANK.AVG(Table2[[#This Row],[6M Return vs Nifty Z-Score]],Table2[6M Return vs Nifty Z-Score])</f>
        <v>249</v>
      </c>
      <c r="AU60">
        <f>_xlfn.RANK.AVG(Table2[[#This Row],[Sharpe Ratio Z-Score]],Table2[Sharpe Ratio Z-Score])</f>
        <v>104</v>
      </c>
      <c r="AV60">
        <f>(Table2[[#This Row],[Rank 1Y]]+Table2[[#This Row],[Rank 6M]]+Table2[[#This Row],[Rank Sharpe]])/3</f>
        <v>128.33333333333334</v>
      </c>
    </row>
    <row r="61" spans="1:48" x14ac:dyDescent="0.3">
      <c r="A61" t="s">
        <v>832</v>
      </c>
      <c r="B61" t="s">
        <v>833</v>
      </c>
      <c r="C61" t="s">
        <v>3131</v>
      </c>
      <c r="D61" t="s">
        <v>51</v>
      </c>
      <c r="E61">
        <v>18216.415818645</v>
      </c>
      <c r="F61">
        <v>1150.05</v>
      </c>
      <c r="G61">
        <v>134.776999071614</v>
      </c>
      <c r="H61">
        <f>(Table2[[#This Row],[1Y Return vs Nifty]]-AVERAGE(Table2[1Y Return vs Nifty]))/_xlfn.STDEV.P(Table2[1Y Return vs Nifty])</f>
        <v>2.37859241342036</v>
      </c>
      <c r="I61">
        <v>5.9249458812973197</v>
      </c>
      <c r="J61">
        <f>(Table2[[#This Row],[1M Return vs Nifty]]-AVERAGE(Table2[1M Return vs Nifty]))/_xlfn.STDEV.P(Table2[1M Return vs Nifty])</f>
        <v>0.44355629188372875</v>
      </c>
      <c r="K61">
        <v>61.1511092194581</v>
      </c>
      <c r="L61">
        <f>(Table2[[#This Row],[6M Return vs Nifty]]-AVERAGE(Table2[6M Return vs Nifty]))/_xlfn.STDEV.P(Table2[6M Return vs Nifty])</f>
        <v>1.8784652400161215</v>
      </c>
      <c r="M61">
        <v>-6.9012655110844499</v>
      </c>
      <c r="N61">
        <f>(Table2[[#This Row],[1W Return vs Nifty]]-AVERAGE(Table2[1W Return vs Nifty]))/_xlfn.STDEV.P(Table2[1W Return vs Nifty])</f>
        <v>-1.3417547507958503</v>
      </c>
      <c r="O61">
        <v>1162.6500000000001</v>
      </c>
      <c r="P61">
        <v>1127.6680964038801</v>
      </c>
      <c r="Q61">
        <v>877.59729971115303</v>
      </c>
      <c r="R61">
        <v>46.993882516735503</v>
      </c>
      <c r="S61" s="1">
        <f>(Table2[[#This Row],[Close Price]]-Table2[[#This Row],[20D EMA]])/Table2[[#This Row],[20D EMA]]</f>
        <v>-1.0837311314669192E-2</v>
      </c>
      <c r="T61" s="1">
        <f>(Table2[[#This Row],[Close Price]]-Table2[[#This Row],[50D EMA]])/Table2[[#This Row],[50D EMA]]</f>
        <v>1.9847953194291366E-2</v>
      </c>
      <c r="U61" s="1">
        <f>(Table2[[#This Row],[Close Price]]-Table2[[#This Row],[200D EMA]])/Table2[[#This Row],[200D EMA]]</f>
        <v>0.31045298382130432</v>
      </c>
      <c r="V61">
        <v>0.39803629253962203</v>
      </c>
      <c r="W61">
        <v>1100.0999999999999</v>
      </c>
      <c r="X61">
        <v>1159.95</v>
      </c>
      <c r="Y61">
        <v>1095.0999999999999</v>
      </c>
      <c r="Z61">
        <v>1165.3</v>
      </c>
      <c r="AA61">
        <v>1085.8</v>
      </c>
      <c r="AB61">
        <v>1309.9000000000001</v>
      </c>
      <c r="AC61" s="1">
        <f>(Table2[[#This Row],[Close Price]]/Table2[[#This Row],[Day Low]])-1</f>
        <v>4.5404963185164959E-2</v>
      </c>
      <c r="AD61" s="1">
        <f>(Table2[[#This Row],[Day High]]/Table2[[#This Row],[Close Price]])-1</f>
        <v>8.6083213773315848E-3</v>
      </c>
      <c r="AE61" s="1">
        <f>(Table2[[#This Row],[Close Price]]/Table2[[#This Row],[Current Week Low]])-1</f>
        <v>5.017806593005214E-2</v>
      </c>
      <c r="AF61" s="1">
        <f>(Table2[[#This Row],[Current Week High]]/Table2[[#This Row],[Close Price]])-1</f>
        <v>1.3260293030737724E-2</v>
      </c>
      <c r="AG61" s="1">
        <f>(Table2[[#This Row],[Close Price]]/Table2[[#This Row],[Current Month Low]])-1</f>
        <v>5.9172960029471255E-2</v>
      </c>
      <c r="AH61" s="1">
        <f>(Table2[[#This Row],[Current Month High]]/Table2[[#This Row],[Close Price]])-1</f>
        <v>0.13899395678448778</v>
      </c>
      <c r="AI61">
        <v>13.8993956784487</v>
      </c>
      <c r="AJ61">
        <v>180.91108939911999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0.28999999999999998</v>
      </c>
      <c r="AM61" t="s">
        <v>3172</v>
      </c>
      <c r="AN61">
        <v>-7.73</v>
      </c>
      <c r="AO61" t="s">
        <v>3173</v>
      </c>
      <c r="AP61">
        <v>6.5228642412791998E-2</v>
      </c>
      <c r="AQ61">
        <f>(Table2[[#This Row],[Sharpe Ratio]]-AVERAGE(Table2[Sharpe Ratio]))/_xlfn.STDEV.P(Table2[Sharpe Ratio])</f>
        <v>0.10635384151974939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3.4652130360441094</v>
      </c>
      <c r="AS61">
        <f>_xlfn.RANK.AVG(Table2[[#This Row],[1Y Return vs Nifty Z-Score]],Table2[1Y Return vs Nifty Z-Score])</f>
        <v>28</v>
      </c>
      <c r="AT61">
        <f>_xlfn.RANK.AVG(Table2[[#This Row],[6M Return vs Nifty Z-Score]],Table2[6M Return vs Nifty Z-Score])</f>
        <v>36</v>
      </c>
      <c r="AU61">
        <f>_xlfn.RANK.AVG(Table2[[#This Row],[Sharpe Ratio Z-Score]],Table2[Sharpe Ratio Z-Score])</f>
        <v>321</v>
      </c>
      <c r="AV61">
        <f>(Table2[[#This Row],[Rank 1Y]]+Table2[[#This Row],[Rank 6M]]+Table2[[#This Row],[Rank Sharpe]])/3</f>
        <v>128.33333333333334</v>
      </c>
    </row>
    <row r="62" spans="1:48" x14ac:dyDescent="0.3">
      <c r="A62" t="s">
        <v>635</v>
      </c>
      <c r="B62" t="s">
        <v>636</v>
      </c>
      <c r="C62" t="s">
        <v>3145</v>
      </c>
      <c r="D62" t="s">
        <v>565</v>
      </c>
      <c r="E62">
        <v>28730.935816099998</v>
      </c>
      <c r="F62">
        <v>2599.4499999999998</v>
      </c>
      <c r="G62">
        <v>93.045211724814294</v>
      </c>
      <c r="H62">
        <f>(Table2[[#This Row],[1Y Return vs Nifty]]-AVERAGE(Table2[1Y Return vs Nifty]))/_xlfn.STDEV.P(Table2[1Y Return vs Nifty])</f>
        <v>1.5579268408181621</v>
      </c>
      <c r="I62">
        <v>2.81419414451465E-2</v>
      </c>
      <c r="J62">
        <f>(Table2[[#This Row],[1M Return vs Nifty]]-AVERAGE(Table2[1M Return vs Nifty]))/_xlfn.STDEV.P(Table2[1M Return vs Nifty])</f>
        <v>-0.11569337960824616</v>
      </c>
      <c r="K62">
        <v>14.4858946362169</v>
      </c>
      <c r="L62">
        <f>(Table2[[#This Row],[6M Return vs Nifty]]-AVERAGE(Table2[6M Return vs Nifty]))/_xlfn.STDEV.P(Table2[6M Return vs Nifty])</f>
        <v>0.34330730873035037</v>
      </c>
      <c r="M62">
        <v>4.1938076585446397E-2</v>
      </c>
      <c r="N62">
        <f>(Table2[[#This Row],[1W Return vs Nifty]]-AVERAGE(Table2[1W Return vs Nifty]))/_xlfn.STDEV.P(Table2[1W Return vs Nifty])</f>
        <v>0.13855427910953733</v>
      </c>
      <c r="O62">
        <v>2665.87</v>
      </c>
      <c r="P62">
        <v>2661.2894891944102</v>
      </c>
      <c r="Q62">
        <v>2221.3331465384599</v>
      </c>
      <c r="R62">
        <v>43.973017464681</v>
      </c>
      <c r="S62" s="1">
        <f>(Table2[[#This Row],[Close Price]]-Table2[[#This Row],[20D EMA]])/Table2[[#This Row],[20D EMA]]</f>
        <v>-2.4914943339322652E-2</v>
      </c>
      <c r="T62" s="1">
        <f>(Table2[[#This Row],[Close Price]]-Table2[[#This Row],[50D EMA]])/Table2[[#This Row],[50D EMA]]</f>
        <v>-2.3236663822367398E-2</v>
      </c>
      <c r="U62" s="1">
        <f>(Table2[[#This Row],[Close Price]]-Table2[[#This Row],[200D EMA]])/Table2[[#This Row],[200D EMA]]</f>
        <v>0.17022068664070747</v>
      </c>
      <c r="V62">
        <v>0.42375222787911399</v>
      </c>
      <c r="W62">
        <v>2590.5500000000002</v>
      </c>
      <c r="X62">
        <v>2674.8</v>
      </c>
      <c r="Y62">
        <v>2536.0500000000002</v>
      </c>
      <c r="Z62">
        <v>2685</v>
      </c>
      <c r="AA62">
        <v>2511</v>
      </c>
      <c r="AB62">
        <v>2925</v>
      </c>
      <c r="AC62" s="1">
        <f>(Table2[[#This Row],[Close Price]]/Table2[[#This Row],[Day Low]])-1</f>
        <v>3.4355638763967633E-3</v>
      </c>
      <c r="AD62" s="1">
        <f>(Table2[[#This Row],[Day High]]/Table2[[#This Row],[Close Price]])-1</f>
        <v>2.89869010752275E-2</v>
      </c>
      <c r="AE62" s="1">
        <f>(Table2[[#This Row],[Close Price]]/Table2[[#This Row],[Current Week Low]])-1</f>
        <v>2.4999507107509533E-2</v>
      </c>
      <c r="AF62" s="1">
        <f>(Table2[[#This Row],[Current Week High]]/Table2[[#This Row],[Close Price]])-1</f>
        <v>3.2910808055550245E-2</v>
      </c>
      <c r="AG62" s="1">
        <f>(Table2[[#This Row],[Close Price]]/Table2[[#This Row],[Current Month Low]])-1</f>
        <v>3.5225009956192599E-2</v>
      </c>
      <c r="AH62" s="1">
        <f>(Table2[[#This Row],[Current Month High]]/Table2[[#This Row],[Close Price]])-1</f>
        <v>0.1252380311219683</v>
      </c>
      <c r="AI62">
        <v>20.7947835118967</v>
      </c>
      <c r="AJ62">
        <v>120.666383701188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0.17</v>
      </c>
      <c r="AM62" t="s">
        <v>3172</v>
      </c>
      <c r="AN62">
        <v>-9.98</v>
      </c>
      <c r="AO62" t="s">
        <v>3173</v>
      </c>
      <c r="AP62">
        <v>0.13340586874858201</v>
      </c>
      <c r="AQ62">
        <f>(Table2[[#This Row],[Sharpe Ratio]]-AVERAGE(Table2[Sharpe Ratio]))/_xlfn.STDEV.P(Table2[Sharpe Ratio])</f>
        <v>0.89685163988580596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2.8209466889356101</v>
      </c>
      <c r="AS62">
        <f>_xlfn.RANK.AVG(Table2[[#This Row],[1Y Return vs Nifty Z-Score]],Table2[1Y Return vs Nifty Z-Score])</f>
        <v>51</v>
      </c>
      <c r="AT62">
        <f>_xlfn.RANK.AVG(Table2[[#This Row],[6M Return vs Nifty Z-Score]],Table2[6M Return vs Nifty Z-Score])</f>
        <v>204</v>
      </c>
      <c r="AU62">
        <f>_xlfn.RANK.AVG(Table2[[#This Row],[Sharpe Ratio Z-Score]],Table2[Sharpe Ratio Z-Score])</f>
        <v>131</v>
      </c>
      <c r="AV62">
        <f>(Table2[[#This Row],[Rank 1Y]]+Table2[[#This Row],[Rank 6M]]+Table2[[#This Row],[Rank Sharpe]])/3</f>
        <v>128.66666666666666</v>
      </c>
    </row>
    <row r="63" spans="1:48" x14ac:dyDescent="0.3">
      <c r="A63" t="s">
        <v>720</v>
      </c>
      <c r="B63" t="s">
        <v>721</v>
      </c>
      <c r="C63" t="s">
        <v>3136</v>
      </c>
      <c r="D63" t="s">
        <v>163</v>
      </c>
      <c r="E63">
        <v>24043.19139</v>
      </c>
      <c r="F63">
        <v>184.41</v>
      </c>
      <c r="G63">
        <v>141.79970754934601</v>
      </c>
      <c r="H63">
        <f>(Table2[[#This Row],[1Y Return vs Nifty]]-AVERAGE(Table2[1Y Return vs Nifty]))/_xlfn.STDEV.P(Table2[1Y Return vs Nifty])</f>
        <v>2.5166956541515106</v>
      </c>
      <c r="I63">
        <v>-13.432984642251199</v>
      </c>
      <c r="J63">
        <f>(Table2[[#This Row],[1M Return vs Nifty]]-AVERAGE(Table2[1M Return vs Nifty]))/_xlfn.STDEV.P(Table2[1M Return vs Nifty])</f>
        <v>-1.3923392875664466</v>
      </c>
      <c r="K63">
        <v>6.9523161619790104</v>
      </c>
      <c r="L63">
        <f>(Table2[[#This Row],[6M Return vs Nifty]]-AVERAGE(Table2[6M Return vs Nifty]))/_xlfn.STDEV.P(Table2[6M Return vs Nifty])</f>
        <v>9.5473181126371542E-2</v>
      </c>
      <c r="M63">
        <v>-5.6347496385823899</v>
      </c>
      <c r="N63">
        <f>(Table2[[#This Row],[1W Return vs Nifty]]-AVERAGE(Table2[1W Return vs Nifty]))/_xlfn.STDEV.P(Table2[1W Return vs Nifty])</f>
        <v>-1.0717302788197254</v>
      </c>
      <c r="O63">
        <v>199.78</v>
      </c>
      <c r="P63">
        <v>208.06334107715901</v>
      </c>
      <c r="Q63">
        <v>174.44139661031201</v>
      </c>
      <c r="R63">
        <v>27.455402409856902</v>
      </c>
      <c r="S63" s="1">
        <f>(Table2[[#This Row],[Close Price]]-Table2[[#This Row],[20D EMA]])/Table2[[#This Row],[20D EMA]]</f>
        <v>-7.6934628090900015E-2</v>
      </c>
      <c r="T63" s="1">
        <f>(Table2[[#This Row],[Close Price]]-Table2[[#This Row],[50D EMA]])/Table2[[#This Row],[50D EMA]]</f>
        <v>-0.11368336658780903</v>
      </c>
      <c r="U63" s="1">
        <f>(Table2[[#This Row],[Close Price]]-Table2[[#This Row],[200D EMA]])/Table2[[#This Row],[200D EMA]]</f>
        <v>5.7145858628712083E-2</v>
      </c>
      <c r="V63">
        <v>0.63929342568165703</v>
      </c>
      <c r="W63">
        <v>183.7</v>
      </c>
      <c r="X63">
        <v>189.27</v>
      </c>
      <c r="Y63">
        <v>183.11</v>
      </c>
      <c r="Z63">
        <v>191.7</v>
      </c>
      <c r="AA63">
        <v>180.75</v>
      </c>
      <c r="AB63">
        <v>227.25</v>
      </c>
      <c r="AC63" s="1">
        <f>(Table2[[#This Row],[Close Price]]/Table2[[#This Row],[Day Low]])-1</f>
        <v>3.8649972781710229E-3</v>
      </c>
      <c r="AD63" s="1">
        <f>(Table2[[#This Row],[Day High]]/Table2[[#This Row],[Close Price]])-1</f>
        <v>2.6354319180087904E-2</v>
      </c>
      <c r="AE63" s="1">
        <f>(Table2[[#This Row],[Close Price]]/Table2[[#This Row],[Current Week Low]])-1</f>
        <v>7.0995576429466745E-3</v>
      </c>
      <c r="AF63" s="1">
        <f>(Table2[[#This Row],[Current Week High]]/Table2[[#This Row],[Close Price]])-1</f>
        <v>3.9531478770131745E-2</v>
      </c>
      <c r="AG63" s="1">
        <f>(Table2[[#This Row],[Close Price]]/Table2[[#This Row],[Current Month Low]])-1</f>
        <v>2.0248962655601721E-2</v>
      </c>
      <c r="AH63" s="1">
        <f>(Table2[[#This Row],[Current Month High]]/Table2[[#This Row],[Close Price]])-1</f>
        <v>0.2323084431429967</v>
      </c>
      <c r="AI63">
        <v>42.020497803806698</v>
      </c>
      <c r="AJ63">
        <v>176.06287425149699</v>
      </c>
      <c r="AK63" t="str">
        <f>IF(AND(Table2[[#This Row],[20D EMA]]&gt;Table2[[#This Row],[50D EMA]],Table2[[#This Row],[50D EMA]]&gt;Table2[[#This Row],[200D EMA]]),"Uptrend","Downtrend/NoTrend")</f>
        <v>Downtrend/NoTrend</v>
      </c>
      <c r="AL63">
        <v>-0.11</v>
      </c>
      <c r="AM63" t="s">
        <v>3173</v>
      </c>
      <c r="AN63">
        <v>-18.07</v>
      </c>
      <c r="AO63" t="s">
        <v>3173</v>
      </c>
      <c r="AP63">
        <v>0.15593783116086599</v>
      </c>
      <c r="AQ63">
        <f>(Table2[[#This Row],[Sharpe Ratio]]-AVERAGE(Table2[Sharpe Ratio]))/_xlfn.STDEV.P(Table2[Sharpe Ratio])</f>
        <v>1.1581040791101778</v>
      </c>
      <c r="AR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">
        <f>_xlfn.RANK.AVG(Table2[[#This Row],[1Y Return vs Nifty Z-Score]],Table2[1Y Return vs Nifty Z-Score])</f>
        <v>24</v>
      </c>
      <c r="AT63">
        <f>_xlfn.RANK.AVG(Table2[[#This Row],[6M Return vs Nifty Z-Score]],Table2[6M Return vs Nifty Z-Score])</f>
        <v>269</v>
      </c>
      <c r="AU63">
        <f>_xlfn.RANK.AVG(Table2[[#This Row],[Sharpe Ratio Z-Score]],Table2[Sharpe Ratio Z-Score])</f>
        <v>93</v>
      </c>
      <c r="AV63">
        <f>(Table2[[#This Row],[Rank 1Y]]+Table2[[#This Row],[Rank 6M]]+Table2[[#This Row],[Rank Sharpe]])/3</f>
        <v>128.66666666666666</v>
      </c>
    </row>
    <row r="64" spans="1:48" x14ac:dyDescent="0.3">
      <c r="A64" t="s">
        <v>857</v>
      </c>
      <c r="B64" t="s">
        <v>858</v>
      </c>
      <c r="C64" t="s">
        <v>3129</v>
      </c>
      <c r="D64" t="s">
        <v>268</v>
      </c>
      <c r="E64">
        <v>17554.61004</v>
      </c>
      <c r="F64">
        <v>2516</v>
      </c>
      <c r="G64">
        <v>57.2627614941063</v>
      </c>
      <c r="H64">
        <f>(Table2[[#This Row],[1Y Return vs Nifty]]-AVERAGE(Table2[1Y Return vs Nifty]))/_xlfn.STDEV.P(Table2[1Y Return vs Nifty])</f>
        <v>0.85425640457106511</v>
      </c>
      <c r="I64">
        <v>-3.1814165976514999</v>
      </c>
      <c r="J64">
        <f>(Table2[[#This Row],[1M Return vs Nifty]]-AVERAGE(Table2[1M Return vs Nifty]))/_xlfn.STDEV.P(Table2[1M Return vs Nifty])</f>
        <v>-0.4200861620260824</v>
      </c>
      <c r="K64">
        <v>58.6737199754537</v>
      </c>
      <c r="L64">
        <f>(Table2[[#This Row],[6M Return vs Nifty]]-AVERAGE(Table2[6M Return vs Nifty]))/_xlfn.STDEV.P(Table2[6M Return vs Nifty])</f>
        <v>1.7969659095023549</v>
      </c>
      <c r="M64">
        <v>-4.1979170107043497</v>
      </c>
      <c r="N64">
        <f>(Table2[[#This Row],[1W Return vs Nifty]]-AVERAGE(Table2[1W Return vs Nifty]))/_xlfn.STDEV.P(Table2[1W Return vs Nifty])</f>
        <v>-0.76539383244391834</v>
      </c>
      <c r="O64">
        <v>2611.1</v>
      </c>
      <c r="P64">
        <v>2612.9526344525598</v>
      </c>
      <c r="Q64">
        <v>2175.3749089541998</v>
      </c>
      <c r="R64">
        <v>37.438384923656301</v>
      </c>
      <c r="S64" s="1">
        <f>(Table2[[#This Row],[Close Price]]-Table2[[#This Row],[20D EMA]])/Table2[[#This Row],[20D EMA]]</f>
        <v>-3.6421431580559882E-2</v>
      </c>
      <c r="T64" s="1">
        <f>(Table2[[#This Row],[Close Price]]-Table2[[#This Row],[50D EMA]])/Table2[[#This Row],[50D EMA]]</f>
        <v>-3.7104627605648255E-2</v>
      </c>
      <c r="U64" s="1">
        <f>(Table2[[#This Row],[Close Price]]-Table2[[#This Row],[200D EMA]])/Table2[[#This Row],[200D EMA]]</f>
        <v>0.15658224687787448</v>
      </c>
      <c r="V64">
        <v>0.41092538563384401</v>
      </c>
      <c r="W64">
        <v>2500</v>
      </c>
      <c r="X64">
        <v>2563.5</v>
      </c>
      <c r="Y64">
        <v>2500</v>
      </c>
      <c r="Z64">
        <v>2569</v>
      </c>
      <c r="AA64">
        <v>2433</v>
      </c>
      <c r="AB64">
        <v>2873.95</v>
      </c>
      <c r="AC64" s="1">
        <f>(Table2[[#This Row],[Close Price]]/Table2[[#This Row],[Day Low]])-1</f>
        <v>6.3999999999999613E-3</v>
      </c>
      <c r="AD64" s="1">
        <f>(Table2[[#This Row],[Day High]]/Table2[[#This Row],[Close Price]])-1</f>
        <v>1.8879173290937912E-2</v>
      </c>
      <c r="AE64" s="1">
        <f>(Table2[[#This Row],[Close Price]]/Table2[[#This Row],[Current Week Low]])-1</f>
        <v>6.3999999999999613E-3</v>
      </c>
      <c r="AF64" s="1">
        <f>(Table2[[#This Row],[Current Week High]]/Table2[[#This Row],[Close Price]])-1</f>
        <v>2.1065182829888673E-2</v>
      </c>
      <c r="AG64" s="1">
        <f>(Table2[[#This Row],[Close Price]]/Table2[[#This Row],[Current Month Low]])-1</f>
        <v>3.4114262227702419E-2</v>
      </c>
      <c r="AH64" s="1">
        <f>(Table2[[#This Row],[Current Month High]]/Table2[[#This Row],[Close Price]])-1</f>
        <v>0.14226947535771051</v>
      </c>
      <c r="AI64">
        <v>18.243243243243199</v>
      </c>
      <c r="AJ64">
        <v>99.793536091479396</v>
      </c>
      <c r="AK64" t="str">
        <f>IF(AND(Table2[[#This Row],[20D EMA]]&gt;Table2[[#This Row],[50D EMA]],Table2[[#This Row],[50D EMA]]&gt;Table2[[#This Row],[200D EMA]]),"Uptrend","Downtrend/NoTrend")</f>
        <v>Downtrend/NoTrend</v>
      </c>
      <c r="AL64">
        <v>0.03</v>
      </c>
      <c r="AM64" t="s">
        <v>3172</v>
      </c>
      <c r="AN64">
        <v>-10.35</v>
      </c>
      <c r="AO64" t="s">
        <v>3173</v>
      </c>
      <c r="AP64">
        <v>9.5200859534277996E-2</v>
      </c>
      <c r="AQ64">
        <f>(Table2[[#This Row],[Sharpe Ratio]]-AVERAGE(Table2[Sharpe Ratio]))/_xlfn.STDEV.P(Table2[Sharpe Ratio])</f>
        <v>0.45387416348166454</v>
      </c>
      <c r="AR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">
        <f>_xlfn.RANK.AVG(Table2[[#This Row],[1Y Return vs Nifty Z-Score]],Table2[1Y Return vs Nifty Z-Score])</f>
        <v>117</v>
      </c>
      <c r="AT64">
        <f>_xlfn.RANK.AVG(Table2[[#This Row],[6M Return vs Nifty Z-Score]],Table2[6M Return vs Nifty Z-Score])</f>
        <v>42</v>
      </c>
      <c r="AU64">
        <f>_xlfn.RANK.AVG(Table2[[#This Row],[Sharpe Ratio Z-Score]],Table2[Sharpe Ratio Z-Score])</f>
        <v>229</v>
      </c>
      <c r="AV64">
        <f>(Table2[[#This Row],[Rank 1Y]]+Table2[[#This Row],[Rank 6M]]+Table2[[#This Row],[Rank Sharpe]])/3</f>
        <v>129.33333333333334</v>
      </c>
    </row>
    <row r="65" spans="1:48" x14ac:dyDescent="0.3">
      <c r="A65" t="s">
        <v>1639</v>
      </c>
      <c r="B65" t="s">
        <v>1640</v>
      </c>
      <c r="C65" t="s">
        <v>3128</v>
      </c>
      <c r="D65" t="s">
        <v>960</v>
      </c>
      <c r="E65">
        <v>5588.0152762349999</v>
      </c>
      <c r="F65">
        <v>650.85</v>
      </c>
      <c r="G65">
        <v>89.678743128749502</v>
      </c>
      <c r="H65">
        <f>(Table2[[#This Row],[1Y Return vs Nifty]]-AVERAGE(Table2[1Y Return vs Nifty]))/_xlfn.STDEV.P(Table2[1Y Return vs Nifty])</f>
        <v>1.4917244312477822</v>
      </c>
      <c r="I65">
        <v>11.0059954962337</v>
      </c>
      <c r="J65">
        <f>(Table2[[#This Row],[1M Return vs Nifty]]-AVERAGE(Table2[1M Return vs Nifty]))/_xlfn.STDEV.P(Table2[1M Return vs Nifty])</f>
        <v>0.92544026784288724</v>
      </c>
      <c r="K65">
        <v>143.500959762565</v>
      </c>
      <c r="L65">
        <f>(Table2[[#This Row],[6M Return vs Nifty]]-AVERAGE(Table2[6M Return vs Nifty]))/_xlfn.STDEV.P(Table2[6M Return vs Nifty])</f>
        <v>4.5875500975590127</v>
      </c>
      <c r="M65">
        <v>9.2509845556033294</v>
      </c>
      <c r="N65">
        <f>(Table2[[#This Row],[1W Return vs Nifty]]-AVERAGE(Table2[1W Return vs Nifty]))/_xlfn.STDEV.P(Table2[1W Return vs Nifty])</f>
        <v>2.1019468957278118</v>
      </c>
      <c r="O65">
        <v>647.66999999999996</v>
      </c>
      <c r="P65">
        <v>643.13527691235402</v>
      </c>
      <c r="Q65">
        <v>490.856315016537</v>
      </c>
      <c r="R65">
        <v>53.538684816240703</v>
      </c>
      <c r="S65" s="1">
        <f>(Table2[[#This Row],[Close Price]]-Table2[[#This Row],[20D EMA]])/Table2[[#This Row],[20D EMA]]</f>
        <v>4.9099078234286966E-3</v>
      </c>
      <c r="T65" s="1">
        <f>(Table2[[#This Row],[Close Price]]-Table2[[#This Row],[50D EMA]])/Table2[[#This Row],[50D EMA]]</f>
        <v>1.1995490473923053E-2</v>
      </c>
      <c r="U65" s="1">
        <f>(Table2[[#This Row],[Close Price]]-Table2[[#This Row],[200D EMA]])/Table2[[#This Row],[200D EMA]]</f>
        <v>0.32594810352612624</v>
      </c>
      <c r="V65">
        <v>0.337683167518537</v>
      </c>
      <c r="W65">
        <v>631.70000000000005</v>
      </c>
      <c r="X65">
        <v>659.8</v>
      </c>
      <c r="Y65">
        <v>620</v>
      </c>
      <c r="Z65">
        <v>670.65</v>
      </c>
      <c r="AA65">
        <v>576</v>
      </c>
      <c r="AB65">
        <v>711</v>
      </c>
      <c r="AC65" s="1">
        <f>(Table2[[#This Row],[Close Price]]/Table2[[#This Row],[Day Low]])-1</f>
        <v>3.0315022953933735E-2</v>
      </c>
      <c r="AD65" s="1">
        <f>(Table2[[#This Row],[Day High]]/Table2[[#This Row],[Close Price]])-1</f>
        <v>1.3751248367519286E-2</v>
      </c>
      <c r="AE65" s="1">
        <f>(Table2[[#This Row],[Close Price]]/Table2[[#This Row],[Current Week Low]])-1</f>
        <v>4.9758064516129075E-2</v>
      </c>
      <c r="AF65" s="1">
        <f>(Table2[[#This Row],[Current Week High]]/Table2[[#This Row],[Close Price]])-1</f>
        <v>3.0421756165014857E-2</v>
      </c>
      <c r="AG65" s="1">
        <f>(Table2[[#This Row],[Close Price]]/Table2[[#This Row],[Current Month Low]])-1</f>
        <v>0.12994791666666661</v>
      </c>
      <c r="AH65" s="1">
        <f>(Table2[[#This Row],[Current Month High]]/Table2[[#This Row],[Close Price]])-1</f>
        <v>9.2417607743719765E-2</v>
      </c>
      <c r="AI65">
        <v>34.2552047322731</v>
      </c>
      <c r="AJ65">
        <v>201.598702502316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0.14000000000000001</v>
      </c>
      <c r="AM65" t="s">
        <v>3172</v>
      </c>
      <c r="AN65">
        <v>-6.12</v>
      </c>
      <c r="AO65" t="s">
        <v>3173</v>
      </c>
      <c r="AP65">
        <v>6.1885386614347997E-2</v>
      </c>
      <c r="AQ65">
        <f>(Table2[[#This Row],[Sharpe Ratio]]-AVERAGE(Table2[Sharpe Ratio]))/_xlfn.STDEV.P(Table2[Sharpe Ratio])</f>
        <v>6.7589631092239449E-2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9.1742513234697327</v>
      </c>
      <c r="AS65">
        <f>_xlfn.RANK.AVG(Table2[[#This Row],[1Y Return vs Nifty Z-Score]],Table2[1Y Return vs Nifty Z-Score])</f>
        <v>54</v>
      </c>
      <c r="AT65">
        <f>_xlfn.RANK.AVG(Table2[[#This Row],[6M Return vs Nifty Z-Score]],Table2[6M Return vs Nifty Z-Score])</f>
        <v>3</v>
      </c>
      <c r="AU65">
        <f>_xlfn.RANK.AVG(Table2[[#This Row],[Sharpe Ratio Z-Score]],Table2[Sharpe Ratio Z-Score])</f>
        <v>332</v>
      </c>
      <c r="AV65">
        <f>(Table2[[#This Row],[Rank 1Y]]+Table2[[#This Row],[Rank 6M]]+Table2[[#This Row],[Rank Sharpe]])/3</f>
        <v>129.66666666666666</v>
      </c>
    </row>
    <row r="66" spans="1:48" x14ac:dyDescent="0.3">
      <c r="A66" t="s">
        <v>1128</v>
      </c>
      <c r="B66" t="s">
        <v>1129</v>
      </c>
      <c r="C66" t="s">
        <v>3129</v>
      </c>
      <c r="D66" t="s">
        <v>120</v>
      </c>
      <c r="E66">
        <v>10826.637313865</v>
      </c>
      <c r="F66">
        <v>1763.35</v>
      </c>
      <c r="G66">
        <v>24.564975365054099</v>
      </c>
      <c r="H66">
        <f>(Table2[[#This Row],[1Y Return vs Nifty]]-AVERAGE(Table2[1Y Return vs Nifty]))/_xlfn.STDEV.P(Table2[1Y Return vs Nifty])</f>
        <v>0.21124662515694059</v>
      </c>
      <c r="I66">
        <v>2.3295745176303502</v>
      </c>
      <c r="J66">
        <f>(Table2[[#This Row],[1M Return vs Nifty]]-AVERAGE(Table2[1M Return vs Nifty]))/_xlfn.STDEV.P(Table2[1M Return vs Nifty])</f>
        <v>0.10257323147816048</v>
      </c>
      <c r="K66">
        <v>39.9270175389846</v>
      </c>
      <c r="L66">
        <f>(Table2[[#This Row],[6M Return vs Nifty]]-AVERAGE(Table2[6M Return vs Nifty]))/_xlfn.STDEV.P(Table2[6M Return vs Nifty])</f>
        <v>1.180250671228593</v>
      </c>
      <c r="M66">
        <v>3.4961361758597702</v>
      </c>
      <c r="N66">
        <f>(Table2[[#This Row],[1W Return vs Nifty]]-AVERAGE(Table2[1W Return vs Nifty]))/_xlfn.STDEV.P(Table2[1W Return vs Nifty])</f>
        <v>0.87499828120076795</v>
      </c>
      <c r="O66">
        <v>1731.89</v>
      </c>
      <c r="P66">
        <v>1740.0523213450299</v>
      </c>
      <c r="Q66">
        <v>1490.1025112659499</v>
      </c>
      <c r="R66">
        <v>58.6842984669955</v>
      </c>
      <c r="S66" s="1">
        <f>(Table2[[#This Row],[Close Price]]-Table2[[#This Row],[20D EMA]])/Table2[[#This Row],[20D EMA]]</f>
        <v>1.8165125960655587E-2</v>
      </c>
      <c r="T66" s="1">
        <f>(Table2[[#This Row],[Close Price]]-Table2[[#This Row],[50D EMA]])/Table2[[#This Row],[50D EMA]]</f>
        <v>1.3389067885591691E-2</v>
      </c>
      <c r="U66" s="1">
        <f>(Table2[[#This Row],[Close Price]]-Table2[[#This Row],[200D EMA]])/Table2[[#This Row],[200D EMA]]</f>
        <v>0.18337496022465358</v>
      </c>
      <c r="V66">
        <v>0.43463152068504002</v>
      </c>
      <c r="W66">
        <v>1732</v>
      </c>
      <c r="X66">
        <v>1787.3</v>
      </c>
      <c r="Y66">
        <v>1700</v>
      </c>
      <c r="Z66">
        <v>1800</v>
      </c>
      <c r="AA66">
        <v>1586.35</v>
      </c>
      <c r="AB66">
        <v>1913.5</v>
      </c>
      <c r="AC66" s="1">
        <f>(Table2[[#This Row],[Close Price]]/Table2[[#This Row],[Day Low]])-1</f>
        <v>1.8100461893764352E-2</v>
      </c>
      <c r="AD66" s="1">
        <f>(Table2[[#This Row],[Day High]]/Table2[[#This Row],[Close Price]])-1</f>
        <v>1.3582102248560934E-2</v>
      </c>
      <c r="AE66" s="1">
        <f>(Table2[[#This Row],[Close Price]]/Table2[[#This Row],[Current Week Low]])-1</f>
        <v>3.7264705882352978E-2</v>
      </c>
      <c r="AF66" s="1">
        <f>(Table2[[#This Row],[Current Week High]]/Table2[[#This Row],[Close Price]])-1</f>
        <v>2.0784302605835636E-2</v>
      </c>
      <c r="AG66" s="1">
        <f>(Table2[[#This Row],[Close Price]]/Table2[[#This Row],[Current Month Low]])-1</f>
        <v>0.11157689034576235</v>
      </c>
      <c r="AH66" s="1">
        <f>(Table2[[#This Row],[Current Month High]]/Table2[[#This Row],[Close Price]])-1</f>
        <v>8.5150423909036821E-2</v>
      </c>
      <c r="AI66">
        <v>24.762525874046499</v>
      </c>
      <c r="AJ66">
        <v>82.863216841231903</v>
      </c>
      <c r="AK66" t="str">
        <f>IF(AND(Table2[[#This Row],[20D EMA]]&gt;Table2[[#This Row],[50D EMA]],Table2[[#This Row],[50D EMA]]&gt;Table2[[#This Row],[200D EMA]]),"Uptrend","Downtrend/NoTrend")</f>
        <v>Downtrend/NoTrend</v>
      </c>
      <c r="AL66">
        <v>0.2</v>
      </c>
      <c r="AM66" t="s">
        <v>3172</v>
      </c>
      <c r="AN66">
        <v>-4.37</v>
      </c>
      <c r="AO66" t="s">
        <v>3173</v>
      </c>
      <c r="AP66">
        <v>0.16888361711441799</v>
      </c>
      <c r="AQ66">
        <f>(Table2[[#This Row],[Sharpe Ratio]]-AVERAGE(Table2[Sharpe Ratio]))/_xlfn.STDEV.P(Table2[Sharpe Ratio])</f>
        <v>1.3082072124350501</v>
      </c>
      <c r="AR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">
        <f>_xlfn.RANK.AVG(Table2[[#This Row],[1Y Return vs Nifty Z-Score]],Table2[1Y Return vs Nifty Z-Score])</f>
        <v>247</v>
      </c>
      <c r="AT66">
        <f>_xlfn.RANK.AVG(Table2[[#This Row],[6M Return vs Nifty Z-Score]],Table2[6M Return vs Nifty Z-Score])</f>
        <v>82</v>
      </c>
      <c r="AU66">
        <f>_xlfn.RANK.AVG(Table2[[#This Row],[Sharpe Ratio Z-Score]],Table2[Sharpe Ratio Z-Score])</f>
        <v>62</v>
      </c>
      <c r="AV66">
        <f>(Table2[[#This Row],[Rank 1Y]]+Table2[[#This Row],[Rank 6M]]+Table2[[#This Row],[Rank Sharpe]])/3</f>
        <v>130.33333333333334</v>
      </c>
    </row>
    <row r="67" spans="1:48" x14ac:dyDescent="0.3">
      <c r="A67" t="s">
        <v>935</v>
      </c>
      <c r="B67" t="s">
        <v>936</v>
      </c>
      <c r="C67" t="s">
        <v>3126</v>
      </c>
      <c r="D67" t="s">
        <v>247</v>
      </c>
      <c r="E67">
        <v>15986.6975565049</v>
      </c>
      <c r="F67">
        <v>1142.95</v>
      </c>
      <c r="G67">
        <v>47.747184765361403</v>
      </c>
      <c r="H67">
        <f>(Table2[[#This Row],[1Y Return vs Nifty]]-AVERAGE(Table2[1Y Return vs Nifty]))/_xlfn.STDEV.P(Table2[1Y Return vs Nifty])</f>
        <v>0.66713031385656241</v>
      </c>
      <c r="I67">
        <v>-8.6444116229168895</v>
      </c>
      <c r="J67">
        <f>(Table2[[#This Row],[1M Return vs Nifty]]-AVERAGE(Table2[1M Return vs Nifty]))/_xlfn.STDEV.P(Table2[1M Return vs Nifty])</f>
        <v>-0.93819363251433363</v>
      </c>
      <c r="K67">
        <v>23.764135880476299</v>
      </c>
      <c r="L67">
        <f>(Table2[[#This Row],[6M Return vs Nifty]]-AVERAGE(Table2[6M Return vs Nifty]))/_xlfn.STDEV.P(Table2[6M Return vs Nifty])</f>
        <v>0.64853606984747703</v>
      </c>
      <c r="M67">
        <v>3.7885236266459699</v>
      </c>
      <c r="N67">
        <f>(Table2[[#This Row],[1W Return vs Nifty]]-AVERAGE(Table2[1W Return vs Nifty]))/_xlfn.STDEV.P(Table2[1W Return vs Nifty])</f>
        <v>0.93733604476548016</v>
      </c>
      <c r="O67">
        <v>1189.67</v>
      </c>
      <c r="P67">
        <v>1206.90977083504</v>
      </c>
      <c r="Q67">
        <v>1016.75354343297</v>
      </c>
      <c r="R67">
        <v>44.669534411141598</v>
      </c>
      <c r="S67" s="1">
        <f>(Table2[[#This Row],[Close Price]]-Table2[[#This Row],[20D EMA]])/Table2[[#This Row],[20D EMA]]</f>
        <v>-3.9271394588415297E-2</v>
      </c>
      <c r="T67" s="1">
        <f>(Table2[[#This Row],[Close Price]]-Table2[[#This Row],[50D EMA]])/Table2[[#This Row],[50D EMA]]</f>
        <v>-5.2994658242585382E-2</v>
      </c>
      <c r="U67" s="1">
        <f>(Table2[[#This Row],[Close Price]]-Table2[[#This Row],[200D EMA]])/Table2[[#This Row],[200D EMA]]</f>
        <v>0.12411705607726718</v>
      </c>
      <c r="V67">
        <v>1.14076917725747</v>
      </c>
      <c r="W67">
        <v>1120</v>
      </c>
      <c r="X67">
        <v>1158</v>
      </c>
      <c r="Y67">
        <v>1073</v>
      </c>
      <c r="Z67">
        <v>1158</v>
      </c>
      <c r="AA67">
        <v>1031</v>
      </c>
      <c r="AB67">
        <v>1327.25</v>
      </c>
      <c r="AC67" s="1">
        <f>(Table2[[#This Row],[Close Price]]/Table2[[#This Row],[Day Low]])-1</f>
        <v>2.0491071428571539E-2</v>
      </c>
      <c r="AD67" s="1">
        <f>(Table2[[#This Row],[Day High]]/Table2[[#This Row],[Close Price]])-1</f>
        <v>1.3167680125989678E-2</v>
      </c>
      <c r="AE67" s="1">
        <f>(Table2[[#This Row],[Close Price]]/Table2[[#This Row],[Current Week Low]])-1</f>
        <v>6.5191053122087617E-2</v>
      </c>
      <c r="AF67" s="1">
        <f>(Table2[[#This Row],[Current Week High]]/Table2[[#This Row],[Close Price]])-1</f>
        <v>1.3167680125989678E-2</v>
      </c>
      <c r="AG67" s="1">
        <f>(Table2[[#This Row],[Close Price]]/Table2[[#This Row],[Current Month Low]])-1</f>
        <v>0.10858389912706112</v>
      </c>
      <c r="AH67" s="1">
        <f>(Table2[[#This Row],[Current Month High]]/Table2[[#This Row],[Close Price]])-1</f>
        <v>0.16124939848637299</v>
      </c>
      <c r="AI67">
        <v>35.4389955816089</v>
      </c>
      <c r="AJ67">
        <v>73.437025796661601</v>
      </c>
      <c r="AK67" t="str">
        <f>IF(AND(Table2[[#This Row],[20D EMA]]&gt;Table2[[#This Row],[50D EMA]],Table2[[#This Row],[50D EMA]]&gt;Table2[[#This Row],[200D EMA]]),"Uptrend","Downtrend/NoTrend")</f>
        <v>Downtrend/NoTrend</v>
      </c>
      <c r="AL67">
        <v>0.02</v>
      </c>
      <c r="AM67" t="s">
        <v>3172</v>
      </c>
      <c r="AN67">
        <v>-12.98</v>
      </c>
      <c r="AO67" t="s">
        <v>3173</v>
      </c>
      <c r="AP67">
        <v>0.14622052349153999</v>
      </c>
      <c r="AQ67">
        <f>(Table2[[#This Row],[Sharpe Ratio]]-AVERAGE(Table2[Sharpe Ratio]))/_xlfn.STDEV.P(Table2[Sharpe Ratio])</f>
        <v>1.0454343397926171</v>
      </c>
      <c r="AR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">
        <f>_xlfn.RANK.AVG(Table2[[#This Row],[1Y Return vs Nifty Z-Score]],Table2[1Y Return vs Nifty Z-Score])</f>
        <v>139</v>
      </c>
      <c r="AT67">
        <f>_xlfn.RANK.AVG(Table2[[#This Row],[6M Return vs Nifty Z-Score]],Table2[6M Return vs Nifty Z-Score])</f>
        <v>146</v>
      </c>
      <c r="AU67">
        <f>_xlfn.RANK.AVG(Table2[[#This Row],[Sharpe Ratio Z-Score]],Table2[Sharpe Ratio Z-Score])</f>
        <v>112</v>
      </c>
      <c r="AV67">
        <f>(Table2[[#This Row],[Rank 1Y]]+Table2[[#This Row],[Rank 6M]]+Table2[[#This Row],[Rank Sharpe]])/3</f>
        <v>132.33333333333334</v>
      </c>
    </row>
    <row r="68" spans="1:48" x14ac:dyDescent="0.3">
      <c r="A68" t="s">
        <v>762</v>
      </c>
      <c r="B68" t="s">
        <v>763</v>
      </c>
      <c r="C68" t="s">
        <v>3135</v>
      </c>
      <c r="D68" t="s">
        <v>271</v>
      </c>
      <c r="E68">
        <v>21770.518032299999</v>
      </c>
      <c r="F68">
        <v>6445.5</v>
      </c>
      <c r="G68">
        <v>86.3073415744649</v>
      </c>
      <c r="H68">
        <f>(Table2[[#This Row],[1Y Return vs Nifty]]-AVERAGE(Table2[1Y Return vs Nifty]))/_xlfn.STDEV.P(Table2[1Y Return vs Nifty])</f>
        <v>1.42542501387497</v>
      </c>
      <c r="I68">
        <v>7.5171930391953596</v>
      </c>
      <c r="J68">
        <f>(Table2[[#This Row],[1M Return vs Nifty]]-AVERAGE(Table2[1M Return vs Nifty]))/_xlfn.STDEV.P(Table2[1M Return vs Nifty])</f>
        <v>0.5945641444545966</v>
      </c>
      <c r="K68">
        <v>67.268058938851098</v>
      </c>
      <c r="L68">
        <f>(Table2[[#This Row],[6M Return vs Nifty]]-AVERAGE(Table2[6M Return vs Nifty]))/_xlfn.STDEV.P(Table2[6M Return vs Nifty])</f>
        <v>2.0796961560392706</v>
      </c>
      <c r="M68">
        <v>2.18832729608854</v>
      </c>
      <c r="N68">
        <f>(Table2[[#This Row],[1W Return vs Nifty]]-AVERAGE(Table2[1W Return vs Nifty]))/_xlfn.STDEV.P(Table2[1W Return vs Nifty])</f>
        <v>0.5961700328754872</v>
      </c>
      <c r="O68">
        <v>6169.41</v>
      </c>
      <c r="P68">
        <v>5679.5705281841401</v>
      </c>
      <c r="Q68">
        <v>4555.5323649858401</v>
      </c>
      <c r="R68">
        <v>62.363751825667997</v>
      </c>
      <c r="S68" s="1">
        <f>(Table2[[#This Row],[Close Price]]-Table2[[#This Row],[20D EMA]])/Table2[[#This Row],[20D EMA]]</f>
        <v>4.4751443006705693E-2</v>
      </c>
      <c r="T68" s="1">
        <f>(Table2[[#This Row],[Close Price]]-Table2[[#This Row],[50D EMA]])/Table2[[#This Row],[50D EMA]]</f>
        <v>0.13485693469515575</v>
      </c>
      <c r="U68" s="1">
        <f>(Table2[[#This Row],[Close Price]]-Table2[[#This Row],[200D EMA]])/Table2[[#This Row],[200D EMA]]</f>
        <v>0.41487305622951809</v>
      </c>
      <c r="V68">
        <v>0.76333163567707196</v>
      </c>
      <c r="W68">
        <v>6407.45</v>
      </c>
      <c r="X68">
        <v>6599.4</v>
      </c>
      <c r="Y68">
        <v>6407.45</v>
      </c>
      <c r="Z68">
        <v>6786.4</v>
      </c>
      <c r="AA68">
        <v>5870</v>
      </c>
      <c r="AB68">
        <v>6786.4</v>
      </c>
      <c r="AC68" s="1">
        <f>(Table2[[#This Row],[Close Price]]/Table2[[#This Row],[Day Low]])-1</f>
        <v>5.9383998314461728E-3</v>
      </c>
      <c r="AD68" s="1">
        <f>(Table2[[#This Row],[Day High]]/Table2[[#This Row],[Close Price]])-1</f>
        <v>2.3877123574586934E-2</v>
      </c>
      <c r="AE68" s="1">
        <f>(Table2[[#This Row],[Close Price]]/Table2[[#This Row],[Current Week Low]])-1</f>
        <v>5.9383998314461728E-3</v>
      </c>
      <c r="AF68" s="1">
        <f>(Table2[[#This Row],[Current Week High]]/Table2[[#This Row],[Close Price]])-1</f>
        <v>5.2889612908230577E-2</v>
      </c>
      <c r="AG68" s="1">
        <f>(Table2[[#This Row],[Close Price]]/Table2[[#This Row],[Current Month Low]])-1</f>
        <v>9.804088586030657E-2</v>
      </c>
      <c r="AH68" s="1">
        <f>(Table2[[#This Row],[Current Month High]]/Table2[[#This Row],[Close Price]])-1</f>
        <v>5.2889612908230577E-2</v>
      </c>
      <c r="AI68">
        <v>11.069738577301999</v>
      </c>
      <c r="AJ68">
        <v>115.388471177944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0.46</v>
      </c>
      <c r="AM68" t="s">
        <v>3172</v>
      </c>
      <c r="AN68">
        <v>3.48</v>
      </c>
      <c r="AO68" t="s">
        <v>3172</v>
      </c>
      <c r="AP68">
        <v>6.7081839432695994E-2</v>
      </c>
      <c r="AQ68">
        <f>(Table2[[#This Row],[Sharpe Ratio]]-AVERAGE(Table2[Sharpe Ratio]))/_xlfn.STDEV.P(Table2[Sharpe Ratio])</f>
        <v>0.12784119503802552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4.8236965422823497</v>
      </c>
      <c r="AS68">
        <f>_xlfn.RANK.AVG(Table2[[#This Row],[1Y Return vs Nifty Z-Score]],Table2[1Y Return vs Nifty Z-Score])</f>
        <v>60</v>
      </c>
      <c r="AT68">
        <f>_xlfn.RANK.AVG(Table2[[#This Row],[6M Return vs Nifty Z-Score]],Table2[6M Return vs Nifty Z-Score])</f>
        <v>28</v>
      </c>
      <c r="AU68">
        <f>_xlfn.RANK.AVG(Table2[[#This Row],[Sharpe Ratio Z-Score]],Table2[Sharpe Ratio Z-Score])</f>
        <v>313</v>
      </c>
      <c r="AV68">
        <f>(Table2[[#This Row],[Rank 1Y]]+Table2[[#This Row],[Rank 6M]]+Table2[[#This Row],[Rank Sharpe]])/3</f>
        <v>133.66666666666666</v>
      </c>
    </row>
    <row r="69" spans="1:48" x14ac:dyDescent="0.3">
      <c r="A69" t="s">
        <v>432</v>
      </c>
      <c r="B69" t="s">
        <v>433</v>
      </c>
      <c r="C69" t="s">
        <v>3141</v>
      </c>
      <c r="D69" t="s">
        <v>411</v>
      </c>
      <c r="E69">
        <v>52070.913359639999</v>
      </c>
      <c r="F69">
        <v>1767.6</v>
      </c>
      <c r="G69">
        <v>37.474861755227998</v>
      </c>
      <c r="H69">
        <f>(Table2[[#This Row],[1Y Return vs Nifty]]-AVERAGE(Table2[1Y Return vs Nifty]))/_xlfn.STDEV.P(Table2[1Y Return vs Nifty])</f>
        <v>0.46512262664657877</v>
      </c>
      <c r="I69">
        <v>11.6632115644951</v>
      </c>
      <c r="J69">
        <f>(Table2[[#This Row],[1M Return vs Nifty]]-AVERAGE(Table2[1M Return vs Nifty]))/_xlfn.STDEV.P(Table2[1M Return vs Nifty])</f>
        <v>0.98777028152885193</v>
      </c>
      <c r="K69">
        <v>36.420688886969302</v>
      </c>
      <c r="L69">
        <f>(Table2[[#This Row],[6M Return vs Nifty]]-AVERAGE(Table2[6M Return vs Nifty]))/_xlfn.STDEV.P(Table2[6M Return vs Nifty])</f>
        <v>1.0649020483216078</v>
      </c>
      <c r="M69">
        <v>0.90890402230392997</v>
      </c>
      <c r="N69">
        <f>(Table2[[#This Row],[1W Return vs Nifty]]-AVERAGE(Table2[1W Return vs Nifty]))/_xlfn.STDEV.P(Table2[1W Return vs Nifty])</f>
        <v>0.32339366943745806</v>
      </c>
      <c r="O69">
        <v>1723.92</v>
      </c>
      <c r="P69">
        <v>1685.75808893257</v>
      </c>
      <c r="Q69">
        <v>1499.6907292010201</v>
      </c>
      <c r="R69">
        <v>58.074486443883401</v>
      </c>
      <c r="S69" s="1">
        <f>(Table2[[#This Row],[Close Price]]-Table2[[#This Row],[20D EMA]])/Table2[[#This Row],[20D EMA]]</f>
        <v>2.5337602672977768E-2</v>
      </c>
      <c r="T69" s="1">
        <f>(Table2[[#This Row],[Close Price]]-Table2[[#This Row],[50D EMA]])/Table2[[#This Row],[50D EMA]]</f>
        <v>4.8549024681977117E-2</v>
      </c>
      <c r="U69" s="1">
        <f>(Table2[[#This Row],[Close Price]]-Table2[[#This Row],[200D EMA]])/Table2[[#This Row],[200D EMA]]</f>
        <v>0.17864301324427873</v>
      </c>
      <c r="V69">
        <v>1.0930134524467401</v>
      </c>
      <c r="W69">
        <v>1760.05</v>
      </c>
      <c r="X69">
        <v>1809.95</v>
      </c>
      <c r="Y69">
        <v>1760.05</v>
      </c>
      <c r="Z69">
        <v>1839</v>
      </c>
      <c r="AA69">
        <v>1623</v>
      </c>
      <c r="AB69">
        <v>1839</v>
      </c>
      <c r="AC69" s="1">
        <f>(Table2[[#This Row],[Close Price]]/Table2[[#This Row],[Day Low]])-1</f>
        <v>4.2896508621914631E-3</v>
      </c>
      <c r="AD69" s="1">
        <f>(Table2[[#This Row],[Day High]]/Table2[[#This Row],[Close Price]])-1</f>
        <v>2.3959040506902118E-2</v>
      </c>
      <c r="AE69" s="1">
        <f>(Table2[[#This Row],[Close Price]]/Table2[[#This Row],[Current Week Low]])-1</f>
        <v>4.2896508621914631E-3</v>
      </c>
      <c r="AF69" s="1">
        <f>(Table2[[#This Row],[Current Week High]]/Table2[[#This Row],[Close Price]])-1</f>
        <v>4.039375424304148E-2</v>
      </c>
      <c r="AG69" s="1">
        <f>(Table2[[#This Row],[Close Price]]/Table2[[#This Row],[Current Month Low]])-1</f>
        <v>8.9094269870609866E-2</v>
      </c>
      <c r="AH69" s="1">
        <f>(Table2[[#This Row],[Current Month High]]/Table2[[#This Row],[Close Price]])-1</f>
        <v>4.039375424304148E-2</v>
      </c>
      <c r="AI69">
        <v>4.03937542430414</v>
      </c>
      <c r="AJ69">
        <v>72.516103845403094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0.16</v>
      </c>
      <c r="AM69" t="s">
        <v>3172</v>
      </c>
      <c r="AN69">
        <v>2.4</v>
      </c>
      <c r="AO69" t="s">
        <v>3172</v>
      </c>
      <c r="AP69">
        <v>0.131732307076179</v>
      </c>
      <c r="AQ69">
        <f>(Table2[[#This Row],[Sharpe Ratio]]-AVERAGE(Table2[Sharpe Ratio]))/_xlfn.STDEV.P(Table2[Sharpe Ratio])</f>
        <v>0.877447113058203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3.7186357389926994</v>
      </c>
      <c r="AS69">
        <f>_xlfn.RANK.AVG(Table2[[#This Row],[1Y Return vs Nifty Z-Score]],Table2[1Y Return vs Nifty Z-Score])</f>
        <v>179</v>
      </c>
      <c r="AT69">
        <f>_xlfn.RANK.AVG(Table2[[#This Row],[6M Return vs Nifty Z-Score]],Table2[6M Return vs Nifty Z-Score])</f>
        <v>91</v>
      </c>
      <c r="AU69">
        <f>_xlfn.RANK.AVG(Table2[[#This Row],[Sharpe Ratio Z-Score]],Table2[Sharpe Ratio Z-Score])</f>
        <v>133</v>
      </c>
      <c r="AV69">
        <f>(Table2[[#This Row],[Rank 1Y]]+Table2[[#This Row],[Rank 6M]]+Table2[[#This Row],[Rank Sharpe]])/3</f>
        <v>134.33333333333334</v>
      </c>
    </row>
    <row r="70" spans="1:48" x14ac:dyDescent="0.3">
      <c r="A70" t="s">
        <v>1540</v>
      </c>
      <c r="B70" t="s">
        <v>1541</v>
      </c>
      <c r="C70" t="s">
        <v>3131</v>
      </c>
      <c r="D70" t="s">
        <v>51</v>
      </c>
      <c r="E70">
        <v>6397.5777719999996</v>
      </c>
      <c r="F70">
        <v>794.9</v>
      </c>
      <c r="G70">
        <v>161.26071264900801</v>
      </c>
      <c r="H70">
        <f>(Table2[[#This Row],[1Y Return vs Nifty]]-AVERAGE(Table2[1Y Return vs Nifty]))/_xlfn.STDEV.P(Table2[1Y Return vs Nifty])</f>
        <v>2.8994009708638364</v>
      </c>
      <c r="I70">
        <v>43.197813408688603</v>
      </c>
      <c r="J70">
        <f>(Table2[[#This Row],[1M Return vs Nifty]]-AVERAGE(Table2[1M Return vs Nifty]))/_xlfn.STDEV.P(Table2[1M Return vs Nifty])</f>
        <v>3.9784947319058728</v>
      </c>
      <c r="K70">
        <v>114.956446724744</v>
      </c>
      <c r="L70">
        <f>(Table2[[#This Row],[6M Return vs Nifty]]-AVERAGE(Table2[6M Return vs Nifty]))/_xlfn.STDEV.P(Table2[6M Return vs Nifty])</f>
        <v>3.6485136873324082</v>
      </c>
      <c r="M70">
        <v>19.081386585279802</v>
      </c>
      <c r="N70">
        <f>(Table2[[#This Row],[1W Return vs Nifty]]-AVERAGE(Table2[1W Return vs Nifty]))/_xlfn.STDEV.P(Table2[1W Return vs Nifty])</f>
        <v>4.1978141288264625</v>
      </c>
      <c r="O70">
        <v>676.15</v>
      </c>
      <c r="P70">
        <v>618.28002667898897</v>
      </c>
      <c r="Q70">
        <v>482.35032637856801</v>
      </c>
      <c r="R70">
        <v>80.650103399156905</v>
      </c>
      <c r="S70" s="1">
        <f>(Table2[[#This Row],[Close Price]]-Table2[[#This Row],[20D EMA]])/Table2[[#This Row],[20D EMA]]</f>
        <v>0.17562671004954522</v>
      </c>
      <c r="T70" s="1">
        <f>(Table2[[#This Row],[Close Price]]-Table2[[#This Row],[50D EMA]])/Table2[[#This Row],[50D EMA]]</f>
        <v>0.28566339797470458</v>
      </c>
      <c r="U70" s="1">
        <f>(Table2[[#This Row],[Close Price]]-Table2[[#This Row],[200D EMA]])/Table2[[#This Row],[200D EMA]]</f>
        <v>0.64797234816449645</v>
      </c>
      <c r="V70">
        <v>2.3864172788100801</v>
      </c>
      <c r="W70">
        <v>785.25</v>
      </c>
      <c r="X70">
        <v>808.4</v>
      </c>
      <c r="Y70">
        <v>785.1</v>
      </c>
      <c r="Z70">
        <v>830</v>
      </c>
      <c r="AA70">
        <v>604.54999999999995</v>
      </c>
      <c r="AB70">
        <v>833.4</v>
      </c>
      <c r="AC70" s="1">
        <f>(Table2[[#This Row],[Close Price]]/Table2[[#This Row],[Day Low]])-1</f>
        <v>1.2289079910856371E-2</v>
      </c>
      <c r="AD70" s="1">
        <f>(Table2[[#This Row],[Day High]]/Table2[[#This Row],[Close Price]])-1</f>
        <v>1.6983268335639679E-2</v>
      </c>
      <c r="AE70" s="1">
        <f>(Table2[[#This Row],[Close Price]]/Table2[[#This Row],[Current Week Low]])-1</f>
        <v>1.2482486307476615E-2</v>
      </c>
      <c r="AF70" s="1">
        <f>(Table2[[#This Row],[Current Week High]]/Table2[[#This Row],[Close Price]])-1</f>
        <v>4.4156497672663164E-2</v>
      </c>
      <c r="AG70" s="1">
        <f>(Table2[[#This Row],[Close Price]]/Table2[[#This Row],[Current Month Low]])-1</f>
        <v>0.31486229426846424</v>
      </c>
      <c r="AH70" s="1">
        <f>(Table2[[#This Row],[Current Month High]]/Table2[[#This Row],[Close Price]])-1</f>
        <v>4.8433765253490968E-2</v>
      </c>
      <c r="AI70">
        <v>4.8433765253490897</v>
      </c>
      <c r="AJ70">
        <v>195.61175158051299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0.44</v>
      </c>
      <c r="AM70" t="s">
        <v>3172</v>
      </c>
      <c r="AN70">
        <v>18.02</v>
      </c>
      <c r="AO70" t="s">
        <v>3172</v>
      </c>
      <c r="AP70">
        <v>4.8324958103129999E-2</v>
      </c>
      <c r="AQ70">
        <f>(Table2[[#This Row],[Sharpe Ratio]]-AVERAGE(Table2[Sharpe Ratio]))/_xlfn.STDEV.P(Table2[Sharpe Ratio])</f>
        <v>-8.9640128156427371E-2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14.634583390772153</v>
      </c>
      <c r="AS70">
        <f>_xlfn.RANK.AVG(Table2[[#This Row],[1Y Return vs Nifty Z-Score]],Table2[1Y Return vs Nifty Z-Score])</f>
        <v>14</v>
      </c>
      <c r="AT70">
        <f>_xlfn.RANK.AVG(Table2[[#This Row],[6M Return vs Nifty Z-Score]],Table2[6M Return vs Nifty Z-Score])</f>
        <v>8</v>
      </c>
      <c r="AU70">
        <f>_xlfn.RANK.AVG(Table2[[#This Row],[Sharpe Ratio Z-Score]],Table2[Sharpe Ratio Z-Score])</f>
        <v>383</v>
      </c>
      <c r="AV70">
        <f>(Table2[[#This Row],[Rank 1Y]]+Table2[[#This Row],[Rank 6M]]+Table2[[#This Row],[Rank Sharpe]])/3</f>
        <v>135</v>
      </c>
    </row>
    <row r="71" spans="1:48" x14ac:dyDescent="0.3">
      <c r="A71" t="s">
        <v>927</v>
      </c>
      <c r="B71" t="s">
        <v>928</v>
      </c>
      <c r="C71" t="s">
        <v>3131</v>
      </c>
      <c r="D71" t="s">
        <v>51</v>
      </c>
      <c r="E71">
        <v>16068.49247592</v>
      </c>
      <c r="F71">
        <v>2113.9499999999998</v>
      </c>
      <c r="G71">
        <v>35.682081612894898</v>
      </c>
      <c r="H71">
        <f>(Table2[[#This Row],[1Y Return vs Nifty]]-AVERAGE(Table2[1Y Return vs Nifty]))/_xlfn.STDEV.P(Table2[1Y Return vs Nifty])</f>
        <v>0.42986717665036689</v>
      </c>
      <c r="I71">
        <v>10.1158581804979</v>
      </c>
      <c r="J71">
        <f>(Table2[[#This Row],[1M Return vs Nifty]]-AVERAGE(Table2[1M Return vs Nifty]))/_xlfn.STDEV.P(Table2[1M Return vs Nifty])</f>
        <v>0.84102013000454601</v>
      </c>
      <c r="K71">
        <v>57.962855736099499</v>
      </c>
      <c r="L71">
        <f>(Table2[[#This Row],[6M Return vs Nifty]]-AVERAGE(Table2[6M Return vs Nifty]))/_xlfn.STDEV.P(Table2[6M Return vs Nifty])</f>
        <v>1.7735804202282106</v>
      </c>
      <c r="M71">
        <v>-4.0443622226469902</v>
      </c>
      <c r="N71">
        <f>(Table2[[#This Row],[1W Return vs Nifty]]-AVERAGE(Table2[1W Return vs Nifty]))/_xlfn.STDEV.P(Table2[1W Return vs Nifty])</f>
        <v>-0.73265555299173812</v>
      </c>
      <c r="O71">
        <v>1982.67</v>
      </c>
      <c r="P71">
        <v>1929.71852728301</v>
      </c>
      <c r="Q71">
        <v>1638.53716077791</v>
      </c>
      <c r="R71">
        <v>71.234680418919496</v>
      </c>
      <c r="S71" s="1">
        <f>(Table2[[#This Row],[Close Price]]-Table2[[#This Row],[20D EMA]])/Table2[[#This Row],[20D EMA]]</f>
        <v>6.6213742075080448E-2</v>
      </c>
      <c r="T71" s="1">
        <f>(Table2[[#This Row],[Close Price]]-Table2[[#This Row],[50D EMA]])/Table2[[#This Row],[50D EMA]]</f>
        <v>9.547064512894668E-2</v>
      </c>
      <c r="U71" s="1">
        <f>(Table2[[#This Row],[Close Price]]-Table2[[#This Row],[200D EMA]])/Table2[[#This Row],[200D EMA]]</f>
        <v>0.29014467941415706</v>
      </c>
      <c r="V71">
        <v>0.37488208905715098</v>
      </c>
      <c r="W71">
        <v>1977.55</v>
      </c>
      <c r="X71">
        <v>2139</v>
      </c>
      <c r="Y71">
        <v>1945</v>
      </c>
      <c r="Z71">
        <v>2139</v>
      </c>
      <c r="AA71">
        <v>1914.55</v>
      </c>
      <c r="AB71">
        <v>2176.75</v>
      </c>
      <c r="AC71" s="1">
        <f>(Table2[[#This Row],[Close Price]]/Table2[[#This Row],[Day Low]])-1</f>
        <v>6.8974235796819272E-2</v>
      </c>
      <c r="AD71" s="1">
        <f>(Table2[[#This Row],[Day High]]/Table2[[#This Row],[Close Price]])-1</f>
        <v>1.1849854537713922E-2</v>
      </c>
      <c r="AE71" s="1">
        <f>(Table2[[#This Row],[Close Price]]/Table2[[#This Row],[Current Week Low]])-1</f>
        <v>8.6863753213367589E-2</v>
      </c>
      <c r="AF71" s="1">
        <f>(Table2[[#This Row],[Current Week High]]/Table2[[#This Row],[Close Price]])-1</f>
        <v>1.1849854537713922E-2</v>
      </c>
      <c r="AG71" s="1">
        <f>(Table2[[#This Row],[Close Price]]/Table2[[#This Row],[Current Month Low]])-1</f>
        <v>0.10414980021414944</v>
      </c>
      <c r="AH71" s="1">
        <f>(Table2[[#This Row],[Current Month High]]/Table2[[#This Row],[Close Price]])-1</f>
        <v>2.9707419759218645E-2</v>
      </c>
      <c r="AI71">
        <v>2.9707419759218601</v>
      </c>
      <c r="AJ71">
        <v>79.452461799660398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0.05</v>
      </c>
      <c r="AM71" t="s">
        <v>3172</v>
      </c>
      <c r="AN71">
        <v>0.89</v>
      </c>
      <c r="AO71" t="s">
        <v>3172</v>
      </c>
      <c r="AP71">
        <v>0.113251523034177</v>
      </c>
      <c r="AQ71">
        <f>(Table2[[#This Row],[Sharpe Ratio]]-AVERAGE(Table2[Sharpe Ratio]))/_xlfn.STDEV.P(Table2[Sharpe Ratio])</f>
        <v>0.663167068497164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2.9749792423885495</v>
      </c>
      <c r="AS71">
        <f>_xlfn.RANK.AVG(Table2[[#This Row],[1Y Return vs Nifty Z-Score]],Table2[1Y Return vs Nifty Z-Score])</f>
        <v>188</v>
      </c>
      <c r="AT71">
        <f>_xlfn.RANK.AVG(Table2[[#This Row],[6M Return vs Nifty Z-Score]],Table2[6M Return vs Nifty Z-Score])</f>
        <v>46</v>
      </c>
      <c r="AU71">
        <f>_xlfn.RANK.AVG(Table2[[#This Row],[Sharpe Ratio Z-Score]],Table2[Sharpe Ratio Z-Score])</f>
        <v>177</v>
      </c>
      <c r="AV71">
        <f>(Table2[[#This Row],[Rank 1Y]]+Table2[[#This Row],[Rank 6M]]+Table2[[#This Row],[Rank Sharpe]])/3</f>
        <v>137</v>
      </c>
    </row>
    <row r="72" spans="1:48" x14ac:dyDescent="0.3">
      <c r="A72" t="s">
        <v>1428</v>
      </c>
      <c r="B72" t="s">
        <v>1429</v>
      </c>
      <c r="C72" t="s">
        <v>3129</v>
      </c>
      <c r="D72" t="s">
        <v>225</v>
      </c>
      <c r="E72">
        <v>7408.5599797300001</v>
      </c>
      <c r="F72">
        <v>383.95</v>
      </c>
      <c r="G72">
        <v>13.624834289119001</v>
      </c>
      <c r="H72">
        <f>(Table2[[#This Row],[1Y Return vs Nifty]]-AVERAGE(Table2[1Y Return vs Nifty]))/_xlfn.STDEV.P(Table2[1Y Return vs Nifty])</f>
        <v>-3.8938639340357285E-3</v>
      </c>
      <c r="I72">
        <v>33.497427364333603</v>
      </c>
      <c r="J72">
        <f>(Table2[[#This Row],[1M Return vs Nifty]]-AVERAGE(Table2[1M Return vs Nifty]))/_xlfn.STDEV.P(Table2[1M Return vs Nifty])</f>
        <v>3.0585154068366269</v>
      </c>
      <c r="K72">
        <v>60.0699765441571</v>
      </c>
      <c r="L72">
        <f>(Table2[[#This Row],[6M Return vs Nifty]]-AVERAGE(Table2[6M Return vs Nifty]))/_xlfn.STDEV.P(Table2[6M Return vs Nifty])</f>
        <v>1.842898931876684</v>
      </c>
      <c r="M72">
        <v>0.52974052188857201</v>
      </c>
      <c r="N72">
        <f>(Table2[[#This Row],[1W Return vs Nifty]]-AVERAGE(Table2[1W Return vs Nifty]))/_xlfn.STDEV.P(Table2[1W Return vs Nifty])</f>
        <v>0.24255502681546456</v>
      </c>
      <c r="O72">
        <v>336.04</v>
      </c>
      <c r="P72">
        <v>313.44158832522697</v>
      </c>
      <c r="Q72">
        <v>266.84644458736699</v>
      </c>
      <c r="R72">
        <v>82.505024183088693</v>
      </c>
      <c r="S72" s="1">
        <f>(Table2[[#This Row],[Close Price]]-Table2[[#This Row],[20D EMA]])/Table2[[#This Row],[20D EMA]]</f>
        <v>0.14257231281990229</v>
      </c>
      <c r="T72" s="1">
        <f>(Table2[[#This Row],[Close Price]]-Table2[[#This Row],[50D EMA]])/Table2[[#This Row],[50D EMA]]</f>
        <v>0.22494912704951422</v>
      </c>
      <c r="U72" s="1">
        <f>(Table2[[#This Row],[Close Price]]-Table2[[#This Row],[200D EMA]])/Table2[[#This Row],[200D EMA]]</f>
        <v>0.43884247959051464</v>
      </c>
      <c r="V72">
        <v>0.70773598410871796</v>
      </c>
      <c r="W72">
        <v>362.3</v>
      </c>
      <c r="X72">
        <v>387</v>
      </c>
      <c r="Y72">
        <v>352.75</v>
      </c>
      <c r="Z72">
        <v>387</v>
      </c>
      <c r="AA72">
        <v>285.45</v>
      </c>
      <c r="AB72">
        <v>387</v>
      </c>
      <c r="AC72" s="1">
        <f>(Table2[[#This Row],[Close Price]]/Table2[[#This Row],[Day Low]])-1</f>
        <v>5.9757107369583062E-2</v>
      </c>
      <c r="AD72" s="1">
        <f>(Table2[[#This Row],[Day High]]/Table2[[#This Row],[Close Price]])-1</f>
        <v>7.9437426748274476E-3</v>
      </c>
      <c r="AE72" s="1">
        <f>(Table2[[#This Row],[Close Price]]/Table2[[#This Row],[Current Week Low]])-1</f>
        <v>8.8447909284195658E-2</v>
      </c>
      <c r="AF72" s="1">
        <f>(Table2[[#This Row],[Current Week High]]/Table2[[#This Row],[Close Price]])-1</f>
        <v>7.9437426748274476E-3</v>
      </c>
      <c r="AG72" s="1">
        <f>(Table2[[#This Row],[Close Price]]/Table2[[#This Row],[Current Month Low]])-1</f>
        <v>0.34506918899982475</v>
      </c>
      <c r="AH72" s="1">
        <f>(Table2[[#This Row],[Current Month High]]/Table2[[#This Row],[Close Price]])-1</f>
        <v>7.9437426748274476E-3</v>
      </c>
      <c r="AI72">
        <v>0.79437426748274398</v>
      </c>
      <c r="AJ72">
        <v>110.903597912661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0.32</v>
      </c>
      <c r="AM72" t="s">
        <v>3172</v>
      </c>
      <c r="AN72">
        <v>8.91</v>
      </c>
      <c r="AO72" t="s">
        <v>3172</v>
      </c>
      <c r="AP72">
        <v>0.164091899382455</v>
      </c>
      <c r="AQ72">
        <f>(Table2[[#This Row],[Sharpe Ratio]]-AVERAGE(Table2[Sharpe Ratio]))/_xlfn.STDEV.P(Table2[Sharpe Ratio])</f>
        <v>1.2526484500581199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6.3927239516528598</v>
      </c>
      <c r="AS72">
        <f>_xlfn.RANK.AVG(Table2[[#This Row],[1Y Return vs Nifty Z-Score]],Table2[1Y Return vs Nifty Z-Score])</f>
        <v>302</v>
      </c>
      <c r="AT72">
        <f>_xlfn.RANK.AVG(Table2[[#This Row],[6M Return vs Nifty Z-Score]],Table2[6M Return vs Nifty Z-Score])</f>
        <v>39</v>
      </c>
      <c r="AU72">
        <f>_xlfn.RANK.AVG(Table2[[#This Row],[Sharpe Ratio Z-Score]],Table2[Sharpe Ratio Z-Score])</f>
        <v>72</v>
      </c>
      <c r="AV72">
        <f>(Table2[[#This Row],[Rank 1Y]]+Table2[[#This Row],[Rank 6M]]+Table2[[#This Row],[Rank Sharpe]])/3</f>
        <v>137.66666666666666</v>
      </c>
    </row>
    <row r="73" spans="1:48" x14ac:dyDescent="0.3">
      <c r="A73" t="s">
        <v>911</v>
      </c>
      <c r="B73" t="s">
        <v>912</v>
      </c>
      <c r="C73" t="s">
        <v>3138</v>
      </c>
      <c r="D73" t="s">
        <v>705</v>
      </c>
      <c r="E73">
        <v>16233.209747299999</v>
      </c>
      <c r="F73">
        <v>394.55</v>
      </c>
      <c r="G73">
        <v>26.2692948014645</v>
      </c>
      <c r="H73">
        <f>(Table2[[#This Row],[1Y Return vs Nifty]]-AVERAGE(Table2[1Y Return vs Nifty]))/_xlfn.STDEV.P(Table2[1Y Return vs Nifty])</f>
        <v>0.24476247422794994</v>
      </c>
      <c r="I73">
        <v>2.7682771661265702</v>
      </c>
      <c r="J73">
        <f>(Table2[[#This Row],[1M Return vs Nifty]]-AVERAGE(Table2[1M Return vs Nifty]))/_xlfn.STDEV.P(Table2[1M Return vs Nifty])</f>
        <v>0.14417955153843384</v>
      </c>
      <c r="K73">
        <v>19.3491180507074</v>
      </c>
      <c r="L73">
        <f>(Table2[[#This Row],[6M Return vs Nifty]]-AVERAGE(Table2[6M Return vs Nifty]))/_xlfn.STDEV.P(Table2[6M Return vs Nifty])</f>
        <v>0.50329405824057227</v>
      </c>
      <c r="M73">
        <v>-3.7184306826204199</v>
      </c>
      <c r="N73">
        <f>(Table2[[#This Row],[1W Return vs Nifty]]-AVERAGE(Table2[1W Return vs Nifty]))/_xlfn.STDEV.P(Table2[1W Return vs Nifty])</f>
        <v>-0.66316610251831209</v>
      </c>
      <c r="O73">
        <v>391.32</v>
      </c>
      <c r="P73">
        <v>389.2413367648</v>
      </c>
      <c r="Q73">
        <v>361.249602388982</v>
      </c>
      <c r="R73">
        <v>53.674946419979399</v>
      </c>
      <c r="S73" s="1">
        <f>(Table2[[#This Row],[Close Price]]-Table2[[#This Row],[20D EMA]])/Table2[[#This Row],[20D EMA]]</f>
        <v>8.2541142798732963E-3</v>
      </c>
      <c r="T73" s="1">
        <f>(Table2[[#This Row],[Close Price]]-Table2[[#This Row],[50D EMA]])/Table2[[#This Row],[50D EMA]]</f>
        <v>1.3638487832056201E-2</v>
      </c>
      <c r="U73" s="1">
        <f>(Table2[[#This Row],[Close Price]]-Table2[[#This Row],[200D EMA]])/Table2[[#This Row],[200D EMA]]</f>
        <v>9.2181132908656357E-2</v>
      </c>
      <c r="V73">
        <v>0.44582738957919099</v>
      </c>
      <c r="W73">
        <v>386.95</v>
      </c>
      <c r="X73">
        <v>398.6</v>
      </c>
      <c r="Y73">
        <v>386.5</v>
      </c>
      <c r="Z73">
        <v>398.6</v>
      </c>
      <c r="AA73">
        <v>375.3</v>
      </c>
      <c r="AB73">
        <v>436</v>
      </c>
      <c r="AC73" s="1">
        <f>(Table2[[#This Row],[Close Price]]/Table2[[#This Row],[Day Low]])-1</f>
        <v>1.9640780462592211E-2</v>
      </c>
      <c r="AD73" s="1">
        <f>(Table2[[#This Row],[Day High]]/Table2[[#This Row],[Close Price]])-1</f>
        <v>1.0264858699784662E-2</v>
      </c>
      <c r="AE73" s="1">
        <f>(Table2[[#This Row],[Close Price]]/Table2[[#This Row],[Current Week Low]])-1</f>
        <v>2.0827943078913336E-2</v>
      </c>
      <c r="AF73" s="1">
        <f>(Table2[[#This Row],[Current Week High]]/Table2[[#This Row],[Close Price]])-1</f>
        <v>1.0264858699784662E-2</v>
      </c>
      <c r="AG73" s="1">
        <f>(Table2[[#This Row],[Close Price]]/Table2[[#This Row],[Current Month Low]])-1</f>
        <v>5.1292299493738369E-2</v>
      </c>
      <c r="AH73" s="1">
        <f>(Table2[[#This Row],[Current Month High]]/Table2[[#This Row],[Close Price]])-1</f>
        <v>0.10505639335952344</v>
      </c>
      <c r="AI73">
        <v>20.238246103155401</v>
      </c>
      <c r="AJ73">
        <v>53.104384943733002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-0.13</v>
      </c>
      <c r="AM73" t="s">
        <v>3173</v>
      </c>
      <c r="AN73">
        <v>-5.58</v>
      </c>
      <c r="AO73" t="s">
        <v>3173</v>
      </c>
      <c r="AP73">
        <v>0.21820088967048601</v>
      </c>
      <c r="AQ73">
        <f>(Table2[[#This Row],[Sharpe Ratio]]-AVERAGE(Table2[Sharpe Ratio]))/_xlfn.STDEV.P(Table2[Sharpe Ratio])</f>
        <v>1.8800285884613877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2.1090985699500315</v>
      </c>
      <c r="AS73">
        <f>_xlfn.RANK.AVG(Table2[[#This Row],[1Y Return vs Nifty Z-Score]],Table2[1Y Return vs Nifty Z-Score])</f>
        <v>236</v>
      </c>
      <c r="AT73">
        <f>_xlfn.RANK.AVG(Table2[[#This Row],[6M Return vs Nifty Z-Score]],Table2[6M Return vs Nifty Z-Score])</f>
        <v>165</v>
      </c>
      <c r="AU73">
        <f>_xlfn.RANK.AVG(Table2[[#This Row],[Sharpe Ratio Z-Score]],Table2[Sharpe Ratio Z-Score])</f>
        <v>18</v>
      </c>
      <c r="AV73">
        <f>(Table2[[#This Row],[Rank 1Y]]+Table2[[#This Row],[Rank 6M]]+Table2[[#This Row],[Rank Sharpe]])/3</f>
        <v>139.66666666666666</v>
      </c>
    </row>
    <row r="74" spans="1:48" x14ac:dyDescent="0.3">
      <c r="A74" t="s">
        <v>100</v>
      </c>
      <c r="B74" t="s">
        <v>101</v>
      </c>
      <c r="C74" t="s">
        <v>3138</v>
      </c>
      <c r="D74" t="s">
        <v>102</v>
      </c>
      <c r="E74">
        <v>243925.07465608499</v>
      </c>
      <c r="F74">
        <v>273.31</v>
      </c>
      <c r="G74">
        <v>109.934525354432</v>
      </c>
      <c r="H74">
        <f>(Table2[[#This Row],[1Y Return vs Nifty]]-AVERAGE(Table2[1Y Return vs Nifty]))/_xlfn.STDEV.P(Table2[1Y Return vs Nifty])</f>
        <v>1.890059230105132</v>
      </c>
      <c r="I74">
        <v>8.3351737388899405</v>
      </c>
      <c r="J74">
        <f>(Table2[[#This Row],[1M Return vs Nifty]]-AVERAGE(Table2[1M Return vs Nifty]))/_xlfn.STDEV.P(Table2[1M Return vs Nifty])</f>
        <v>0.67214098815790579</v>
      </c>
      <c r="K74">
        <v>43.431073522268498</v>
      </c>
      <c r="L74">
        <f>(Table2[[#This Row],[6M Return vs Nifty]]-AVERAGE(Table2[6M Return vs Nifty]))/_xlfn.STDEV.P(Table2[6M Return vs Nifty])</f>
        <v>1.2955245295500222</v>
      </c>
      <c r="M74">
        <v>-2.3187774163601702</v>
      </c>
      <c r="N74">
        <f>(Table2[[#This Row],[1W Return vs Nifty]]-AVERAGE(Table2[1W Return vs Nifty]))/_xlfn.STDEV.P(Table2[1W Return vs Nifty])</f>
        <v>-0.36475639255949127</v>
      </c>
      <c r="O74">
        <v>264.12</v>
      </c>
      <c r="P74">
        <v>260.87990244925697</v>
      </c>
      <c r="Q74">
        <v>219.10051532196201</v>
      </c>
      <c r="R74">
        <v>71.309280454330207</v>
      </c>
      <c r="S74" s="1">
        <f>(Table2[[#This Row],[Close Price]]-Table2[[#This Row],[20D EMA]])/Table2[[#This Row],[20D EMA]]</f>
        <v>3.4794790246857478E-2</v>
      </c>
      <c r="T74" s="1">
        <f>(Table2[[#This Row],[Close Price]]-Table2[[#This Row],[50D EMA]])/Table2[[#This Row],[50D EMA]]</f>
        <v>4.7646819222346079E-2</v>
      </c>
      <c r="U74" s="1">
        <f>(Table2[[#This Row],[Close Price]]-Table2[[#This Row],[200D EMA]])/Table2[[#This Row],[200D EMA]]</f>
        <v>0.24741833490614429</v>
      </c>
      <c r="V74">
        <v>1.1250656456799899</v>
      </c>
      <c r="W74">
        <v>272.61</v>
      </c>
      <c r="X74">
        <v>281.14</v>
      </c>
      <c r="Y74">
        <v>271.17</v>
      </c>
      <c r="Z74">
        <v>284.33999999999997</v>
      </c>
      <c r="AA74">
        <v>239.45</v>
      </c>
      <c r="AB74">
        <v>284.33999999999997</v>
      </c>
      <c r="AC74" s="1">
        <f>(Table2[[#This Row],[Close Price]]/Table2[[#This Row],[Day Low]])-1</f>
        <v>2.5677708081142114E-3</v>
      </c>
      <c r="AD74" s="1">
        <f>(Table2[[#This Row],[Day High]]/Table2[[#This Row],[Close Price]])-1</f>
        <v>2.8648787091581029E-2</v>
      </c>
      <c r="AE74" s="1">
        <f>(Table2[[#This Row],[Close Price]]/Table2[[#This Row],[Current Week Low]])-1</f>
        <v>7.8917284360364715E-3</v>
      </c>
      <c r="AF74" s="1">
        <f>(Table2[[#This Row],[Current Week High]]/Table2[[#This Row],[Close Price]])-1</f>
        <v>4.0357103655189963E-2</v>
      </c>
      <c r="AG74" s="1">
        <f>(Table2[[#This Row],[Close Price]]/Table2[[#This Row],[Current Month Low]])-1</f>
        <v>0.14140739193986218</v>
      </c>
      <c r="AH74" s="1">
        <f>(Table2[[#This Row],[Current Month High]]/Table2[[#This Row],[Close Price]])-1</f>
        <v>4.0357103655189963E-2</v>
      </c>
      <c r="AI74">
        <v>9.12516922176283</v>
      </c>
      <c r="AJ74">
        <v>140.80176211453701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0.06</v>
      </c>
      <c r="AM74" t="s">
        <v>3172</v>
      </c>
      <c r="AN74">
        <v>9.8699999999999992</v>
      </c>
      <c r="AO74" t="s">
        <v>3172</v>
      </c>
      <c r="AP74">
        <v>6.7160892995083002E-2</v>
      </c>
      <c r="AQ74">
        <f>(Table2[[#This Row],[Sharpe Ratio]]-AVERAGE(Table2[Sharpe Ratio]))/_xlfn.STDEV.P(Table2[Sharpe Ratio])</f>
        <v>0.12875780121839631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3.6217261564719649</v>
      </c>
      <c r="AS74">
        <f>_xlfn.RANK.AVG(Table2[[#This Row],[1Y Return vs Nifty Z-Score]],Table2[1Y Return vs Nifty Z-Score])</f>
        <v>42</v>
      </c>
      <c r="AT74">
        <f>_xlfn.RANK.AVG(Table2[[#This Row],[6M Return vs Nifty Z-Score]],Table2[6M Return vs Nifty Z-Score])</f>
        <v>72</v>
      </c>
      <c r="AU74">
        <f>_xlfn.RANK.AVG(Table2[[#This Row],[Sharpe Ratio Z-Score]],Table2[Sharpe Ratio Z-Score])</f>
        <v>311</v>
      </c>
      <c r="AV74">
        <f>(Table2[[#This Row],[Rank 1Y]]+Table2[[#This Row],[Rank 6M]]+Table2[[#This Row],[Rank Sharpe]])/3</f>
        <v>141.66666666666666</v>
      </c>
    </row>
    <row r="75" spans="1:48" x14ac:dyDescent="0.3">
      <c r="A75" t="s">
        <v>1625</v>
      </c>
      <c r="B75" t="s">
        <v>1626</v>
      </c>
      <c r="C75" t="s">
        <v>3130</v>
      </c>
      <c r="D75" t="s">
        <v>48</v>
      </c>
      <c r="E75">
        <v>5692.6943439099996</v>
      </c>
      <c r="F75">
        <v>752.35</v>
      </c>
      <c r="G75">
        <v>60.238094981541401</v>
      </c>
      <c r="H75">
        <f>(Table2[[#This Row],[1Y Return vs Nifty]]-AVERAGE(Table2[1Y Return vs Nifty]))/_xlfn.STDEV.P(Table2[1Y Return vs Nifty])</f>
        <v>0.91276704874398185</v>
      </c>
      <c r="I75">
        <v>8.1954226302567204</v>
      </c>
      <c r="J75">
        <f>(Table2[[#This Row],[1M Return vs Nifty]]-AVERAGE(Table2[1M Return vs Nifty]))/_xlfn.STDEV.P(Table2[1M Return vs Nifty])</f>
        <v>0.65888706918909457</v>
      </c>
      <c r="K75">
        <v>7.9668847540168102</v>
      </c>
      <c r="L75">
        <f>(Table2[[#This Row],[6M Return vs Nifty]]-AVERAGE(Table2[6M Return vs Nifty]))/_xlfn.STDEV.P(Table2[6M Return vs Nifty])</f>
        <v>0.12884971297799228</v>
      </c>
      <c r="M75">
        <v>7.4984740456281402</v>
      </c>
      <c r="N75">
        <f>(Table2[[#This Row],[1W Return vs Nifty]]-AVERAGE(Table2[1W Return vs Nifty]))/_xlfn.STDEV.P(Table2[1W Return vs Nifty])</f>
        <v>1.7283071053683032</v>
      </c>
      <c r="O75">
        <v>726.02</v>
      </c>
      <c r="P75">
        <v>747.46008133455098</v>
      </c>
      <c r="Q75">
        <v>710.98901673221496</v>
      </c>
      <c r="R75">
        <v>63.251486337799498</v>
      </c>
      <c r="S75" s="1">
        <f>(Table2[[#This Row],[Close Price]]-Table2[[#This Row],[20D EMA]])/Table2[[#This Row],[20D EMA]]</f>
        <v>3.6266218561472191E-2</v>
      </c>
      <c r="T75" s="1">
        <f>(Table2[[#This Row],[Close Price]]-Table2[[#This Row],[50D EMA]])/Table2[[#This Row],[50D EMA]]</f>
        <v>6.5420465755420014E-3</v>
      </c>
      <c r="U75" s="1">
        <f>(Table2[[#This Row],[Close Price]]-Table2[[#This Row],[200D EMA]])/Table2[[#This Row],[200D EMA]]</f>
        <v>5.8173870895903236E-2</v>
      </c>
      <c r="V75">
        <v>1.8343957335704799</v>
      </c>
      <c r="W75">
        <v>749.15</v>
      </c>
      <c r="X75">
        <v>768.6</v>
      </c>
      <c r="Y75">
        <v>725</v>
      </c>
      <c r="Z75">
        <v>796.4</v>
      </c>
      <c r="AA75">
        <v>671.25</v>
      </c>
      <c r="AB75">
        <v>798.95</v>
      </c>
      <c r="AC75" s="1">
        <f>(Table2[[#This Row],[Close Price]]/Table2[[#This Row],[Day Low]])-1</f>
        <v>4.2715077087365216E-3</v>
      </c>
      <c r="AD75" s="1">
        <f>(Table2[[#This Row],[Day High]]/Table2[[#This Row],[Close Price]])-1</f>
        <v>2.159898983186026E-2</v>
      </c>
      <c r="AE75" s="1">
        <f>(Table2[[#This Row],[Close Price]]/Table2[[#This Row],[Current Week Low]])-1</f>
        <v>3.7724137931034463E-2</v>
      </c>
      <c r="AF75" s="1">
        <f>(Table2[[#This Row],[Current Week High]]/Table2[[#This Row],[Close Price]])-1</f>
        <v>5.8549877051903954E-2</v>
      </c>
      <c r="AG75" s="1">
        <f>(Table2[[#This Row],[Close Price]]/Table2[[#This Row],[Current Month Low]])-1</f>
        <v>0.12081936685288652</v>
      </c>
      <c r="AH75" s="1">
        <f>(Table2[[#This Row],[Current Month High]]/Table2[[#This Row],[Close Price]])-1</f>
        <v>6.1939256994749892E-2</v>
      </c>
      <c r="AI75">
        <v>24.516514919917501</v>
      </c>
      <c r="AJ75">
        <v>84.241459532263903</v>
      </c>
      <c r="AK75" t="str">
        <f>IF(AND(Table2[[#This Row],[20D EMA]]&gt;Table2[[#This Row],[50D EMA]],Table2[[#This Row],[50D EMA]]&gt;Table2[[#This Row],[200D EMA]]),"Uptrend","Downtrend/NoTrend")</f>
        <v>Downtrend/NoTrend</v>
      </c>
      <c r="AL75">
        <v>0.02</v>
      </c>
      <c r="AM75" t="s">
        <v>3172</v>
      </c>
      <c r="AN75">
        <v>-1.32</v>
      </c>
      <c r="AO75" t="s">
        <v>3173</v>
      </c>
      <c r="AP75">
        <v>0.17092979906959099</v>
      </c>
      <c r="AQ75">
        <f>(Table2[[#This Row],[Sharpe Ratio]]-AVERAGE(Table2[Sharpe Ratio]))/_xlfn.STDEV.P(Table2[Sharpe Ratio])</f>
        <v>1.3319321777578399</v>
      </c>
      <c r="AR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5">
        <f>_xlfn.RANK.AVG(Table2[[#This Row],[1Y Return vs Nifty Z-Score]],Table2[1Y Return vs Nifty Z-Score])</f>
        <v>107</v>
      </c>
      <c r="AT75">
        <f>_xlfn.RANK.AVG(Table2[[#This Row],[6M Return vs Nifty Z-Score]],Table2[6M Return vs Nifty Z-Score])</f>
        <v>259</v>
      </c>
      <c r="AU75">
        <f>_xlfn.RANK.AVG(Table2[[#This Row],[Sharpe Ratio Z-Score]],Table2[Sharpe Ratio Z-Score])</f>
        <v>60</v>
      </c>
      <c r="AV75">
        <f>(Table2[[#This Row],[Rank 1Y]]+Table2[[#This Row],[Rank 6M]]+Table2[[#This Row],[Rank Sharpe]])/3</f>
        <v>142</v>
      </c>
    </row>
    <row r="76" spans="1:48" x14ac:dyDescent="0.3">
      <c r="A76" t="s">
        <v>1219</v>
      </c>
      <c r="B76" t="s">
        <v>1220</v>
      </c>
      <c r="C76" t="s">
        <v>3132</v>
      </c>
      <c r="D76" t="s">
        <v>208</v>
      </c>
      <c r="E76">
        <v>9649.5885338850003</v>
      </c>
      <c r="F76">
        <v>1558.35</v>
      </c>
      <c r="G76">
        <v>70.533730080749606</v>
      </c>
      <c r="H76">
        <f>(Table2[[#This Row],[1Y Return vs Nifty]]-AVERAGE(Table2[1Y Return vs Nifty]))/_xlfn.STDEV.P(Table2[1Y Return vs Nifty])</f>
        <v>1.1152331737575067</v>
      </c>
      <c r="I76">
        <v>7.1378056586326402</v>
      </c>
      <c r="J76">
        <f>(Table2[[#This Row],[1M Return vs Nifty]]-AVERAGE(Table2[1M Return vs Nifty]))/_xlfn.STDEV.P(Table2[1M Return vs Nifty])</f>
        <v>0.55858325207423698</v>
      </c>
      <c r="K76">
        <v>45.131534323767603</v>
      </c>
      <c r="L76">
        <f>(Table2[[#This Row],[6M Return vs Nifty]]-AVERAGE(Table2[6M Return vs Nifty]))/_xlfn.STDEV.P(Table2[6M Return vs Nifty])</f>
        <v>1.3514650391903529</v>
      </c>
      <c r="M76">
        <v>5.8880263871023404</v>
      </c>
      <c r="N76">
        <f>(Table2[[#This Row],[1W Return vs Nifty]]-AVERAGE(Table2[1W Return vs Nifty]))/_xlfn.STDEV.P(Table2[1W Return vs Nifty])</f>
        <v>1.3849554837423306</v>
      </c>
      <c r="O76">
        <v>1522.57</v>
      </c>
      <c r="P76">
        <v>1523.2175537207399</v>
      </c>
      <c r="Q76">
        <v>1326.83480912452</v>
      </c>
      <c r="R76">
        <v>58.711523074253797</v>
      </c>
      <c r="S76" s="1">
        <f>(Table2[[#This Row],[Close Price]]-Table2[[#This Row],[20D EMA]])/Table2[[#This Row],[20D EMA]]</f>
        <v>2.3499740570220071E-2</v>
      </c>
      <c r="T76" s="1">
        <f>(Table2[[#This Row],[Close Price]]-Table2[[#This Row],[50D EMA]])/Table2[[#This Row],[50D EMA]]</f>
        <v>2.306462802601144E-2</v>
      </c>
      <c r="U76" s="1">
        <f>(Table2[[#This Row],[Close Price]]-Table2[[#This Row],[200D EMA]])/Table2[[#This Row],[200D EMA]]</f>
        <v>0.17448682329056442</v>
      </c>
      <c r="V76">
        <v>1.28358472444119</v>
      </c>
      <c r="W76">
        <v>1523.1</v>
      </c>
      <c r="X76">
        <v>1594.8</v>
      </c>
      <c r="Y76">
        <v>1499.65</v>
      </c>
      <c r="Z76">
        <v>1632.85</v>
      </c>
      <c r="AA76">
        <v>1430.45</v>
      </c>
      <c r="AB76">
        <v>1632.85</v>
      </c>
      <c r="AC76" s="1">
        <f>(Table2[[#This Row],[Close Price]]/Table2[[#This Row],[Day Low]])-1</f>
        <v>2.3143588733504084E-2</v>
      </c>
      <c r="AD76" s="1">
        <f>(Table2[[#This Row],[Day High]]/Table2[[#This Row],[Close Price]])-1</f>
        <v>2.3390124169794912E-2</v>
      </c>
      <c r="AE76" s="1">
        <f>(Table2[[#This Row],[Close Price]]/Table2[[#This Row],[Current Week Low]])-1</f>
        <v>3.9142466575534218E-2</v>
      </c>
      <c r="AF76" s="1">
        <f>(Table2[[#This Row],[Current Week High]]/Table2[[#This Row],[Close Price]])-1</f>
        <v>4.780697532646716E-2</v>
      </c>
      <c r="AG76" s="1">
        <f>(Table2[[#This Row],[Close Price]]/Table2[[#This Row],[Current Month Low]])-1</f>
        <v>8.9412422664196578E-2</v>
      </c>
      <c r="AH76" s="1">
        <f>(Table2[[#This Row],[Current Month High]]/Table2[[#This Row],[Close Price]])-1</f>
        <v>4.780697532646716E-2</v>
      </c>
      <c r="AI76">
        <v>12.830878814130299</v>
      </c>
      <c r="AJ76">
        <v>88.730773888821503</v>
      </c>
      <c r="AK76" t="str">
        <f>IF(AND(Table2[[#This Row],[20D EMA]]&gt;Table2[[#This Row],[50D EMA]],Table2[[#This Row],[50D EMA]]&gt;Table2[[#This Row],[200D EMA]]),"Uptrend","Downtrend/NoTrend")</f>
        <v>Downtrend/NoTrend</v>
      </c>
      <c r="AL76">
        <v>0.22</v>
      </c>
      <c r="AM76" t="s">
        <v>3172</v>
      </c>
      <c r="AN76">
        <v>-1.29</v>
      </c>
      <c r="AO76" t="s">
        <v>3173</v>
      </c>
      <c r="AP76">
        <v>7.6530180346514001E-2</v>
      </c>
      <c r="AQ76">
        <f>(Table2[[#This Row],[Sharpe Ratio]]-AVERAGE(Table2[Sharpe Ratio]))/_xlfn.STDEV.P(Table2[Sharpe Ratio])</f>
        <v>0.23739233244861616</v>
      </c>
      <c r="AR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6">
        <f>_xlfn.RANK.AVG(Table2[[#This Row],[1Y Return vs Nifty Z-Score]],Table2[1Y Return vs Nifty Z-Score])</f>
        <v>82</v>
      </c>
      <c r="AT76">
        <f>_xlfn.RANK.AVG(Table2[[#This Row],[6M Return vs Nifty Z-Score]],Table2[6M Return vs Nifty Z-Score])</f>
        <v>68</v>
      </c>
      <c r="AU76">
        <f>_xlfn.RANK.AVG(Table2[[#This Row],[Sharpe Ratio Z-Score]],Table2[Sharpe Ratio Z-Score])</f>
        <v>285</v>
      </c>
      <c r="AV76">
        <f>(Table2[[#This Row],[Rank 1Y]]+Table2[[#This Row],[Rank 6M]]+Table2[[#This Row],[Rank Sharpe]])/3</f>
        <v>145</v>
      </c>
    </row>
    <row r="77" spans="1:48" x14ac:dyDescent="0.3">
      <c r="A77" t="s">
        <v>313</v>
      </c>
      <c r="B77" t="s">
        <v>314</v>
      </c>
      <c r="C77" t="s">
        <v>3125</v>
      </c>
      <c r="D77" t="s">
        <v>72</v>
      </c>
      <c r="E77">
        <v>82029.830900129993</v>
      </c>
      <c r="F77">
        <v>504.3</v>
      </c>
      <c r="G77">
        <v>130.80846287035999</v>
      </c>
      <c r="H77">
        <f>(Table2[[#This Row],[1Y Return vs Nifty]]-AVERAGE(Table2[1Y Return vs Nifty]))/_xlfn.STDEV.P(Table2[1Y Return vs Nifty])</f>
        <v>2.3005502004921272</v>
      </c>
      <c r="I77">
        <v>9.2113792874440996</v>
      </c>
      <c r="J77">
        <f>(Table2[[#This Row],[1M Return vs Nifty]]-AVERAGE(Table2[1M Return vs Nifty]))/_xlfn.STDEV.P(Table2[1M Return vs Nifty])</f>
        <v>0.75523984479051132</v>
      </c>
      <c r="K77">
        <v>7.8001304273243903</v>
      </c>
      <c r="L77">
        <f>(Table2[[#This Row],[6M Return vs Nifty]]-AVERAGE(Table2[6M Return vs Nifty]))/_xlfn.STDEV.P(Table2[6M Return vs Nifty])</f>
        <v>0.12336395169982552</v>
      </c>
      <c r="M77">
        <v>5.1648214589912804</v>
      </c>
      <c r="N77">
        <f>(Table2[[#This Row],[1W Return vs Nifty]]-AVERAGE(Table2[1W Return vs Nifty]))/_xlfn.STDEV.P(Table2[1W Return vs Nifty])</f>
        <v>1.2307663155813902</v>
      </c>
      <c r="O77">
        <v>501.7</v>
      </c>
      <c r="P77">
        <v>527.72445540223305</v>
      </c>
      <c r="Q77">
        <v>482.07806360144599</v>
      </c>
      <c r="R77">
        <v>54.169653220017501</v>
      </c>
      <c r="S77" s="1">
        <f>(Table2[[#This Row],[Close Price]]-Table2[[#This Row],[20D EMA]])/Table2[[#This Row],[20D EMA]]</f>
        <v>5.1823799083117851E-3</v>
      </c>
      <c r="T77" s="1">
        <f>(Table2[[#This Row],[Close Price]]-Table2[[#This Row],[50D EMA]])/Table2[[#This Row],[50D EMA]]</f>
        <v>-4.4387663225458923E-2</v>
      </c>
      <c r="U77" s="1">
        <f>(Table2[[#This Row],[Close Price]]-Table2[[#This Row],[200D EMA]])/Table2[[#This Row],[200D EMA]]</f>
        <v>4.6096136863273289E-2</v>
      </c>
      <c r="V77">
        <v>0.31008009356805399</v>
      </c>
      <c r="W77">
        <v>502</v>
      </c>
      <c r="X77">
        <v>524.5</v>
      </c>
      <c r="Y77">
        <v>502</v>
      </c>
      <c r="Z77">
        <v>529</v>
      </c>
      <c r="AA77">
        <v>459.05</v>
      </c>
      <c r="AB77">
        <v>535.85</v>
      </c>
      <c r="AC77" s="1">
        <f>(Table2[[#This Row],[Close Price]]/Table2[[#This Row],[Day Low]])-1</f>
        <v>4.5816733067729487E-3</v>
      </c>
      <c r="AD77" s="1">
        <f>(Table2[[#This Row],[Day High]]/Table2[[#This Row],[Close Price]])-1</f>
        <v>4.0055522506444508E-2</v>
      </c>
      <c r="AE77" s="1">
        <f>(Table2[[#This Row],[Close Price]]/Table2[[#This Row],[Current Week Low]])-1</f>
        <v>4.5816733067729487E-3</v>
      </c>
      <c r="AF77" s="1">
        <f>(Table2[[#This Row],[Current Week High]]/Table2[[#This Row],[Close Price]])-1</f>
        <v>4.8978782470751492E-2</v>
      </c>
      <c r="AG77" s="1">
        <f>(Table2[[#This Row],[Close Price]]/Table2[[#This Row],[Current Month Low]])-1</f>
        <v>9.8573140180808094E-2</v>
      </c>
      <c r="AH77" s="1">
        <f>(Table2[[#This Row],[Current Month High]]/Table2[[#This Row],[Close Price]])-1</f>
        <v>6.2561967083085479E-2</v>
      </c>
      <c r="AI77">
        <v>52.270473924251398</v>
      </c>
      <c r="AJ77">
        <v>157.99795361527899</v>
      </c>
      <c r="AK77" t="str">
        <f>IF(AND(Table2[[#This Row],[20D EMA]]&gt;Table2[[#This Row],[50D EMA]],Table2[[#This Row],[50D EMA]]&gt;Table2[[#This Row],[200D EMA]]),"Uptrend","Downtrend/NoTrend")</f>
        <v>Downtrend/NoTrend</v>
      </c>
      <c r="AL77">
        <v>-0.1</v>
      </c>
      <c r="AM77" t="s">
        <v>3173</v>
      </c>
      <c r="AN77">
        <v>-3.96</v>
      </c>
      <c r="AO77" t="s">
        <v>3173</v>
      </c>
      <c r="AP77">
        <v>0.123716276062762</v>
      </c>
      <c r="AQ77">
        <f>(Table2[[#This Row],[Sharpe Ratio]]-AVERAGE(Table2[Sharpe Ratio]))/_xlfn.STDEV.P(Table2[Sharpe Ratio])</f>
        <v>0.78450324883394507</v>
      </c>
      <c r="AR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7">
        <f>_xlfn.RANK.AVG(Table2[[#This Row],[1Y Return vs Nifty Z-Score]],Table2[1Y Return vs Nifty Z-Score])</f>
        <v>29</v>
      </c>
      <c r="AT77">
        <f>_xlfn.RANK.AVG(Table2[[#This Row],[6M Return vs Nifty Z-Score]],Table2[6M Return vs Nifty Z-Score])</f>
        <v>261</v>
      </c>
      <c r="AU77">
        <f>_xlfn.RANK.AVG(Table2[[#This Row],[Sharpe Ratio Z-Score]],Table2[Sharpe Ratio Z-Score])</f>
        <v>147</v>
      </c>
      <c r="AV77">
        <f>(Table2[[#This Row],[Rank 1Y]]+Table2[[#This Row],[Rank 6M]]+Table2[[#This Row],[Rank Sharpe]])/3</f>
        <v>145.66666666666666</v>
      </c>
    </row>
    <row r="78" spans="1:48" x14ac:dyDescent="0.3">
      <c r="A78" t="s">
        <v>221</v>
      </c>
      <c r="B78" t="s">
        <v>222</v>
      </c>
      <c r="C78" t="s">
        <v>3136</v>
      </c>
      <c r="D78" t="s">
        <v>163</v>
      </c>
      <c r="E78">
        <v>112415.59867322999</v>
      </c>
      <c r="F78">
        <v>735.45</v>
      </c>
      <c r="G78">
        <v>48.502849771443799</v>
      </c>
      <c r="H78">
        <f>(Table2[[#This Row],[1Y Return vs Nifty]]-AVERAGE(Table2[1Y Return vs Nifty]))/_xlfn.STDEV.P(Table2[1Y Return vs Nifty])</f>
        <v>0.68199064681471</v>
      </c>
      <c r="I78">
        <v>-0.82443669328985303</v>
      </c>
      <c r="J78">
        <f>(Table2[[#This Row],[1M Return vs Nifty]]-AVERAGE(Table2[1M Return vs Nifty]))/_xlfn.STDEV.P(Table2[1M Return vs Nifty])</f>
        <v>-0.19655147261253519</v>
      </c>
      <c r="K78">
        <v>7.5822966086593802</v>
      </c>
      <c r="L78">
        <f>(Table2[[#This Row],[6M Return vs Nifty]]-AVERAGE(Table2[6M Return vs Nifty]))/_xlfn.STDEV.P(Table2[6M Return vs Nifty])</f>
        <v>0.11619781483723081</v>
      </c>
      <c r="M78">
        <v>2.5190861983274799</v>
      </c>
      <c r="N78">
        <f>(Table2[[#This Row],[1W Return vs Nifty]]-AVERAGE(Table2[1W Return vs Nifty]))/_xlfn.STDEV.P(Table2[1W Return vs Nifty])</f>
        <v>0.66668868950474092</v>
      </c>
      <c r="O78">
        <v>725.98</v>
      </c>
      <c r="P78">
        <v>733.21759360719602</v>
      </c>
      <c r="Q78">
        <v>653.12521654934505</v>
      </c>
      <c r="R78">
        <v>59.3260820737408</v>
      </c>
      <c r="S78" s="1">
        <f>(Table2[[#This Row],[Close Price]]-Table2[[#This Row],[20D EMA]])/Table2[[#This Row],[20D EMA]]</f>
        <v>1.3044436485853642E-2</v>
      </c>
      <c r="T78" s="1">
        <f>(Table2[[#This Row],[Close Price]]-Table2[[#This Row],[50D EMA]])/Table2[[#This Row],[50D EMA]]</f>
        <v>3.044671066635619E-3</v>
      </c>
      <c r="U78" s="1">
        <f>(Table2[[#This Row],[Close Price]]-Table2[[#This Row],[200D EMA]])/Table2[[#This Row],[200D EMA]]</f>
        <v>0.12604747353899659</v>
      </c>
      <c r="V78">
        <v>0.75322791731644301</v>
      </c>
      <c r="W78">
        <v>730.25</v>
      </c>
      <c r="X78">
        <v>753.45</v>
      </c>
      <c r="Y78">
        <v>725.7</v>
      </c>
      <c r="Z78">
        <v>764</v>
      </c>
      <c r="AA78">
        <v>681.1</v>
      </c>
      <c r="AB78">
        <v>764</v>
      </c>
      <c r="AC78" s="1">
        <f>(Table2[[#This Row],[Close Price]]/Table2[[#This Row],[Day Low]])-1</f>
        <v>7.1208490243068745E-3</v>
      </c>
      <c r="AD78" s="1">
        <f>(Table2[[#This Row],[Day High]]/Table2[[#This Row],[Close Price]])-1</f>
        <v>2.4474811339995961E-2</v>
      </c>
      <c r="AE78" s="1">
        <f>(Table2[[#This Row],[Close Price]]/Table2[[#This Row],[Current Week Low]])-1</f>
        <v>1.3435303844563817E-2</v>
      </c>
      <c r="AF78" s="1">
        <f>(Table2[[#This Row],[Current Week High]]/Table2[[#This Row],[Close Price]])-1</f>
        <v>3.8819770208715632E-2</v>
      </c>
      <c r="AG78" s="1">
        <f>(Table2[[#This Row],[Close Price]]/Table2[[#This Row],[Current Month Low]])-1</f>
        <v>7.9797386580531482E-2</v>
      </c>
      <c r="AH78" s="1">
        <f>(Table2[[#This Row],[Current Month High]]/Table2[[#This Row],[Close Price]])-1</f>
        <v>3.8819770208715632E-2</v>
      </c>
      <c r="AI78">
        <v>18.933985994968999</v>
      </c>
      <c r="AJ78">
        <v>79.334308705193806</v>
      </c>
      <c r="AK78" t="str">
        <f>IF(AND(Table2[[#This Row],[20D EMA]]&gt;Table2[[#This Row],[50D EMA]],Table2[[#This Row],[50D EMA]]&gt;Table2[[#This Row],[200D EMA]]),"Uptrend","Downtrend/NoTrend")</f>
        <v>Downtrend/NoTrend</v>
      </c>
      <c r="AL78">
        <v>0.15</v>
      </c>
      <c r="AM78" t="s">
        <v>3172</v>
      </c>
      <c r="AN78">
        <v>1.37</v>
      </c>
      <c r="AO78" t="s">
        <v>3172</v>
      </c>
      <c r="AP78">
        <v>0.18577163806820199</v>
      </c>
      <c r="AQ78">
        <f>(Table2[[#This Row],[Sharpe Ratio]]-AVERAGE(Table2[Sharpe Ratio]))/_xlfn.STDEV.P(Table2[Sharpe Ratio])</f>
        <v>1.5040195694378746</v>
      </c>
      <c r="AR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8">
        <f>_xlfn.RANK.AVG(Table2[[#This Row],[1Y Return vs Nifty Z-Score]],Table2[1Y Return vs Nifty Z-Score])</f>
        <v>135</v>
      </c>
      <c r="AT78">
        <f>_xlfn.RANK.AVG(Table2[[#This Row],[6M Return vs Nifty Z-Score]],Table2[6M Return vs Nifty Z-Score])</f>
        <v>265</v>
      </c>
      <c r="AU78">
        <f>_xlfn.RANK.AVG(Table2[[#This Row],[Sharpe Ratio Z-Score]],Table2[Sharpe Ratio Z-Score])</f>
        <v>43</v>
      </c>
      <c r="AV78">
        <f>(Table2[[#This Row],[Rank 1Y]]+Table2[[#This Row],[Rank 6M]]+Table2[[#This Row],[Rank Sharpe]])/3</f>
        <v>147.66666666666666</v>
      </c>
    </row>
    <row r="79" spans="1:48" x14ac:dyDescent="0.3">
      <c r="A79" t="s">
        <v>1318</v>
      </c>
      <c r="B79" t="s">
        <v>1319</v>
      </c>
      <c r="C79" t="s">
        <v>3131</v>
      </c>
      <c r="D79" t="s">
        <v>51</v>
      </c>
      <c r="E79">
        <v>8687.7442667199994</v>
      </c>
      <c r="F79">
        <v>897.2</v>
      </c>
      <c r="G79">
        <v>122.441504668823</v>
      </c>
      <c r="H79">
        <f>(Table2[[#This Row],[1Y Return vs Nifty]]-AVERAGE(Table2[1Y Return vs Nifty]))/_xlfn.STDEV.P(Table2[1Y Return vs Nifty])</f>
        <v>2.1360119676495892</v>
      </c>
      <c r="I79">
        <v>14.968984504764901</v>
      </c>
      <c r="J79">
        <f>(Table2[[#This Row],[1M Return vs Nifty]]-AVERAGE(Table2[1M Return vs Nifty]))/_xlfn.STDEV.P(Table2[1M Return vs Nifty])</f>
        <v>1.301287985310486</v>
      </c>
      <c r="K79">
        <v>76.487100239992003</v>
      </c>
      <c r="L79">
        <f>(Table2[[#This Row],[6M Return vs Nifty]]-AVERAGE(Table2[6M Return vs Nifty]))/_xlfn.STDEV.P(Table2[6M Return vs Nifty])</f>
        <v>2.3829774009385534</v>
      </c>
      <c r="M79">
        <v>-2.86318594259903</v>
      </c>
      <c r="N79">
        <f>(Table2[[#This Row],[1W Return vs Nifty]]-AVERAGE(Table2[1W Return vs Nifty]))/_xlfn.STDEV.P(Table2[1W Return vs Nifty])</f>
        <v>-0.48082570367403432</v>
      </c>
      <c r="O79">
        <v>868.02</v>
      </c>
      <c r="P79">
        <v>829.95899570249401</v>
      </c>
      <c r="Q79">
        <v>660.86447303192904</v>
      </c>
      <c r="R79">
        <v>53.9551926207115</v>
      </c>
      <c r="S79" s="1">
        <f>(Table2[[#This Row],[Close Price]]-Table2[[#This Row],[20D EMA]])/Table2[[#This Row],[20D EMA]]</f>
        <v>3.3616736941545197E-2</v>
      </c>
      <c r="T79" s="1">
        <f>(Table2[[#This Row],[Close Price]]-Table2[[#This Row],[50D EMA]])/Table2[[#This Row],[50D EMA]]</f>
        <v>8.1017260666705462E-2</v>
      </c>
      <c r="U79" s="1">
        <f>(Table2[[#This Row],[Close Price]]-Table2[[#This Row],[200D EMA]])/Table2[[#This Row],[200D EMA]]</f>
        <v>0.3576157239680407</v>
      </c>
      <c r="V79">
        <v>1.588650800465</v>
      </c>
      <c r="W79">
        <v>879.15</v>
      </c>
      <c r="X79">
        <v>915</v>
      </c>
      <c r="Y79">
        <v>879.15</v>
      </c>
      <c r="Z79">
        <v>943.65</v>
      </c>
      <c r="AA79">
        <v>810</v>
      </c>
      <c r="AB79">
        <v>955</v>
      </c>
      <c r="AC79" s="1">
        <f>(Table2[[#This Row],[Close Price]]/Table2[[#This Row],[Day Low]])-1</f>
        <v>2.0531194904168881E-2</v>
      </c>
      <c r="AD79" s="1">
        <f>(Table2[[#This Row],[Day High]]/Table2[[#This Row],[Close Price]])-1</f>
        <v>1.9839500668747068E-2</v>
      </c>
      <c r="AE79" s="1">
        <f>(Table2[[#This Row],[Close Price]]/Table2[[#This Row],[Current Week Low]])-1</f>
        <v>2.0531194904168881E-2</v>
      </c>
      <c r="AF79" s="1">
        <f>(Table2[[#This Row],[Current Week High]]/Table2[[#This Row],[Close Price]])-1</f>
        <v>5.1772180115916111E-2</v>
      </c>
      <c r="AG79" s="1">
        <f>(Table2[[#This Row],[Close Price]]/Table2[[#This Row],[Current Month Low]])-1</f>
        <v>0.10765432098765437</v>
      </c>
      <c r="AH79" s="1">
        <f>(Table2[[#This Row],[Current Month High]]/Table2[[#This Row],[Close Price]])-1</f>
        <v>6.4422648238965596E-2</v>
      </c>
      <c r="AI79">
        <v>6.9438252340615101</v>
      </c>
      <c r="AJ79">
        <v>186.50806322848399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0.13</v>
      </c>
      <c r="AM79" t="s">
        <v>3172</v>
      </c>
      <c r="AN79">
        <v>4.93</v>
      </c>
      <c r="AO79" t="s">
        <v>3172</v>
      </c>
      <c r="AP79">
        <v>4.0540006824825003E-2</v>
      </c>
      <c r="AQ79">
        <f>(Table2[[#This Row],[Sharpe Ratio]]-AVERAGE(Table2[Sharpe Ratio]))/_xlfn.STDEV.P(Table2[Sharpe Ratio])</f>
        <v>-0.17990468094971909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5.1595469692748761</v>
      </c>
      <c r="AS79">
        <f>_xlfn.RANK.AVG(Table2[[#This Row],[1Y Return vs Nifty Z-Score]],Table2[1Y Return vs Nifty Z-Score])</f>
        <v>33</v>
      </c>
      <c r="AT79">
        <f>_xlfn.RANK.AVG(Table2[[#This Row],[6M Return vs Nifty Z-Score]],Table2[6M Return vs Nifty Z-Score])</f>
        <v>18</v>
      </c>
      <c r="AU79">
        <f>_xlfn.RANK.AVG(Table2[[#This Row],[Sharpe Ratio Z-Score]],Table2[Sharpe Ratio Z-Score])</f>
        <v>398</v>
      </c>
      <c r="AV79">
        <f>(Table2[[#This Row],[Rank 1Y]]+Table2[[#This Row],[Rank 6M]]+Table2[[#This Row],[Rank Sharpe]])/3</f>
        <v>149.66666666666666</v>
      </c>
    </row>
    <row r="80" spans="1:48" x14ac:dyDescent="0.3">
      <c r="A80" t="s">
        <v>1580</v>
      </c>
      <c r="B80" t="s">
        <v>1581</v>
      </c>
      <c r="C80" t="s">
        <v>3140</v>
      </c>
      <c r="D80" t="s">
        <v>134</v>
      </c>
      <c r="E80">
        <v>6070.4267072849998</v>
      </c>
      <c r="F80">
        <v>205.71</v>
      </c>
      <c r="G80">
        <v>56.7810313706767</v>
      </c>
      <c r="H80">
        <f>(Table2[[#This Row],[1Y Return vs Nifty]]-AVERAGE(Table2[1Y Return vs Nifty]))/_xlfn.STDEV.P(Table2[1Y Return vs Nifty])</f>
        <v>0.8447830665542021</v>
      </c>
      <c r="I80">
        <v>-3.6647151289346702</v>
      </c>
      <c r="J80">
        <f>(Table2[[#This Row],[1M Return vs Nifty]]-AVERAGE(Table2[1M Return vs Nifty]))/_xlfn.STDEV.P(Table2[1M Return vs Nifty])</f>
        <v>-0.46592193130204768</v>
      </c>
      <c r="K80">
        <v>10.6009246697585</v>
      </c>
      <c r="L80">
        <f>(Table2[[#This Row],[6M Return vs Nifty]]-AVERAGE(Table2[6M Return vs Nifty]))/_xlfn.STDEV.P(Table2[6M Return vs Nifty])</f>
        <v>0.21550242215521215</v>
      </c>
      <c r="M80">
        <v>0.54988712142743201</v>
      </c>
      <c r="N80">
        <f>(Table2[[#This Row],[1W Return vs Nifty]]-AVERAGE(Table2[1W Return vs Nifty]))/_xlfn.STDEV.P(Table2[1W Return vs Nifty])</f>
        <v>0.24685033413904989</v>
      </c>
      <c r="O80">
        <v>216.4</v>
      </c>
      <c r="P80">
        <v>225.519936142761</v>
      </c>
      <c r="Q80">
        <v>196.30741042555101</v>
      </c>
      <c r="R80">
        <v>38.673965653323997</v>
      </c>
      <c r="S80" s="1">
        <f>(Table2[[#This Row],[Close Price]]-Table2[[#This Row],[20D EMA]])/Table2[[#This Row],[20D EMA]]</f>
        <v>-4.9399260628465794E-2</v>
      </c>
      <c r="T80" s="1">
        <f>(Table2[[#This Row],[Close Price]]-Table2[[#This Row],[50D EMA]])/Table2[[#This Row],[50D EMA]]</f>
        <v>-8.7841174849485129E-2</v>
      </c>
      <c r="U80" s="1">
        <f>(Table2[[#This Row],[Close Price]]-Table2[[#This Row],[200D EMA]])/Table2[[#This Row],[200D EMA]]</f>
        <v>4.7897272721728959E-2</v>
      </c>
      <c r="V80">
        <v>1.11554349949804</v>
      </c>
      <c r="W80">
        <v>200.12</v>
      </c>
      <c r="X80">
        <v>212.49</v>
      </c>
      <c r="Y80">
        <v>200.12</v>
      </c>
      <c r="Z80">
        <v>217.93</v>
      </c>
      <c r="AA80">
        <v>195.51</v>
      </c>
      <c r="AB80">
        <v>246</v>
      </c>
      <c r="AC80" s="1">
        <f>(Table2[[#This Row],[Close Price]]/Table2[[#This Row],[Day Low]])-1</f>
        <v>2.7933240055966424E-2</v>
      </c>
      <c r="AD80" s="1">
        <f>(Table2[[#This Row],[Day High]]/Table2[[#This Row],[Close Price]])-1</f>
        <v>3.2959019979582838E-2</v>
      </c>
      <c r="AE80" s="1">
        <f>(Table2[[#This Row],[Close Price]]/Table2[[#This Row],[Current Week Low]])-1</f>
        <v>2.7933240055966424E-2</v>
      </c>
      <c r="AF80" s="1">
        <f>(Table2[[#This Row],[Current Week High]]/Table2[[#This Row],[Close Price]])-1</f>
        <v>5.9404015361431028E-2</v>
      </c>
      <c r="AG80" s="1">
        <f>(Table2[[#This Row],[Close Price]]/Table2[[#This Row],[Current Month Low]])-1</f>
        <v>5.2171244437624775E-2</v>
      </c>
      <c r="AH80" s="1">
        <f>(Table2[[#This Row],[Current Month High]]/Table2[[#This Row],[Close Price]])-1</f>
        <v>0.19585824704681354</v>
      </c>
      <c r="AI80">
        <v>31.228428370035399</v>
      </c>
      <c r="AJ80">
        <v>90.914153132250505</v>
      </c>
      <c r="AK80" t="str">
        <f>IF(AND(Table2[[#This Row],[20D EMA]]&gt;Table2[[#This Row],[50D EMA]],Table2[[#This Row],[50D EMA]]&gt;Table2[[#This Row],[200D EMA]]),"Uptrend","Downtrend/NoTrend")</f>
        <v>Downtrend/NoTrend</v>
      </c>
      <c r="AL80">
        <v>-0.14000000000000001</v>
      </c>
      <c r="AM80" t="s">
        <v>3173</v>
      </c>
      <c r="AN80">
        <v>-12.01</v>
      </c>
      <c r="AO80" t="s">
        <v>3173</v>
      </c>
      <c r="AP80">
        <v>0.150603138342118</v>
      </c>
      <c r="AQ80">
        <f>(Table2[[#This Row],[Sharpe Ratio]]-AVERAGE(Table2[Sharpe Ratio]))/_xlfn.STDEV.P(Table2[Sharpe Ratio])</f>
        <v>1.0962496571158098</v>
      </c>
      <c r="AR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0">
        <f>_xlfn.RANK.AVG(Table2[[#This Row],[1Y Return vs Nifty Z-Score]],Table2[1Y Return vs Nifty Z-Score])</f>
        <v>118</v>
      </c>
      <c r="AT80">
        <f>_xlfn.RANK.AVG(Table2[[#This Row],[6M Return vs Nifty Z-Score]],Table2[6M Return vs Nifty Z-Score])</f>
        <v>228</v>
      </c>
      <c r="AU80">
        <f>_xlfn.RANK.AVG(Table2[[#This Row],[Sharpe Ratio Z-Score]],Table2[Sharpe Ratio Z-Score])</f>
        <v>105</v>
      </c>
      <c r="AV80">
        <f>(Table2[[#This Row],[Rank 1Y]]+Table2[[#This Row],[Rank 6M]]+Table2[[#This Row],[Rank Sharpe]])/3</f>
        <v>150.33333333333334</v>
      </c>
    </row>
    <row r="81" spans="1:48" x14ac:dyDescent="0.3">
      <c r="A81" t="s">
        <v>1424</v>
      </c>
      <c r="B81" t="s">
        <v>1425</v>
      </c>
      <c r="C81" t="s">
        <v>3126</v>
      </c>
      <c r="D81" t="s">
        <v>21</v>
      </c>
      <c r="E81">
        <v>7414.5461862449902</v>
      </c>
      <c r="F81">
        <v>895.35</v>
      </c>
      <c r="G81">
        <v>69.840275771767693</v>
      </c>
      <c r="H81">
        <f>(Table2[[#This Row],[1Y Return vs Nifty]]-AVERAGE(Table2[1Y Return vs Nifty]))/_xlfn.STDEV.P(Table2[1Y Return vs Nifty])</f>
        <v>1.1015962290269872</v>
      </c>
      <c r="I81">
        <v>0.82317545959733596</v>
      </c>
      <c r="J81">
        <f>(Table2[[#This Row],[1M Return vs Nifty]]-AVERAGE(Table2[1M Return vs Nifty]))/_xlfn.STDEV.P(Table2[1M Return vs Nifty])</f>
        <v>-4.0292834094625557E-2</v>
      </c>
      <c r="K81">
        <v>10.4753621013116</v>
      </c>
      <c r="L81">
        <f>(Table2[[#This Row],[6M Return vs Nifty]]-AVERAGE(Table2[6M Return vs Nifty]))/_xlfn.STDEV.P(Table2[6M Return vs Nifty])</f>
        <v>0.21137175706462244</v>
      </c>
      <c r="M81">
        <v>-1.54008733387261</v>
      </c>
      <c r="N81">
        <f>(Table2[[#This Row],[1W Return vs Nifty]]-AVERAGE(Table2[1W Return vs Nifty]))/_xlfn.STDEV.P(Table2[1W Return vs Nifty])</f>
        <v>-0.198737645442363</v>
      </c>
      <c r="O81">
        <v>889.24</v>
      </c>
      <c r="P81">
        <v>883.74778122225405</v>
      </c>
      <c r="Q81">
        <v>781.14722136099795</v>
      </c>
      <c r="R81">
        <v>55.708690276191099</v>
      </c>
      <c r="S81" s="1">
        <f>(Table2[[#This Row],[Close Price]]-Table2[[#This Row],[20D EMA]])/Table2[[#This Row],[20D EMA]]</f>
        <v>6.871035940803398E-3</v>
      </c>
      <c r="T81" s="1">
        <f>(Table2[[#This Row],[Close Price]]-Table2[[#This Row],[50D EMA]])/Table2[[#This Row],[50D EMA]]</f>
        <v>1.3128427617322785E-2</v>
      </c>
      <c r="U81" s="1">
        <f>(Table2[[#This Row],[Close Price]]-Table2[[#This Row],[200D EMA]])/Table2[[#This Row],[200D EMA]]</f>
        <v>0.14619879008213821</v>
      </c>
      <c r="V81">
        <v>0.65760867867658601</v>
      </c>
      <c r="W81">
        <v>888.65</v>
      </c>
      <c r="X81">
        <v>908.85</v>
      </c>
      <c r="Y81">
        <v>873.95</v>
      </c>
      <c r="Z81">
        <v>908.85</v>
      </c>
      <c r="AA81">
        <v>847</v>
      </c>
      <c r="AB81">
        <v>933</v>
      </c>
      <c r="AC81" s="1">
        <f>(Table2[[#This Row],[Close Price]]/Table2[[#This Row],[Day Low]])-1</f>
        <v>7.5395262476791736E-3</v>
      </c>
      <c r="AD81" s="1">
        <f>(Table2[[#This Row],[Day High]]/Table2[[#This Row],[Close Price]])-1</f>
        <v>1.5077902496230422E-2</v>
      </c>
      <c r="AE81" s="1">
        <f>(Table2[[#This Row],[Close Price]]/Table2[[#This Row],[Current Week Low]])-1</f>
        <v>2.4486526689169841E-2</v>
      </c>
      <c r="AF81" s="1">
        <f>(Table2[[#This Row],[Current Week High]]/Table2[[#This Row],[Close Price]])-1</f>
        <v>1.5077902496230422E-2</v>
      </c>
      <c r="AG81" s="1">
        <f>(Table2[[#This Row],[Close Price]]/Table2[[#This Row],[Current Month Low]])-1</f>
        <v>5.7083825265643373E-2</v>
      </c>
      <c r="AH81" s="1">
        <f>(Table2[[#This Row],[Current Month High]]/Table2[[#This Row],[Close Price]])-1</f>
        <v>4.2050594739487357E-2</v>
      </c>
      <c r="AI81">
        <v>10.9007650639414</v>
      </c>
      <c r="AJ81">
        <v>115.746987951807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0.06</v>
      </c>
      <c r="AM81" t="s">
        <v>3172</v>
      </c>
      <c r="AN81">
        <v>-0.43</v>
      </c>
      <c r="AO81" t="s">
        <v>3173</v>
      </c>
      <c r="AP81">
        <v>0.12930570135883501</v>
      </c>
      <c r="AQ81">
        <f>(Table2[[#This Row],[Sharpe Ratio]]-AVERAGE(Table2[Sharpe Ratio]))/_xlfn.STDEV.P(Table2[Sharpe Ratio])</f>
        <v>0.84931122985850871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1.9232487364131297</v>
      </c>
      <c r="AS81">
        <f>_xlfn.RANK.AVG(Table2[[#This Row],[1Y Return vs Nifty Z-Score]],Table2[1Y Return vs Nifty Z-Score])</f>
        <v>84</v>
      </c>
      <c r="AT81">
        <f>_xlfn.RANK.AVG(Table2[[#This Row],[6M Return vs Nifty Z-Score]],Table2[6M Return vs Nifty Z-Score])</f>
        <v>231</v>
      </c>
      <c r="AU81">
        <f>_xlfn.RANK.AVG(Table2[[#This Row],[Sharpe Ratio Z-Score]],Table2[Sharpe Ratio Z-Score])</f>
        <v>138</v>
      </c>
      <c r="AV81">
        <f>(Table2[[#This Row],[Rank 1Y]]+Table2[[#This Row],[Rank 6M]]+Table2[[#This Row],[Rank Sharpe]])/3</f>
        <v>151</v>
      </c>
    </row>
    <row r="82" spans="1:48" x14ac:dyDescent="0.3">
      <c r="A82" t="s">
        <v>1426</v>
      </c>
      <c r="B82" t="s">
        <v>1427</v>
      </c>
      <c r="C82" t="s">
        <v>3135</v>
      </c>
      <c r="D82" t="s">
        <v>80</v>
      </c>
      <c r="E82">
        <v>7408.7612695199996</v>
      </c>
      <c r="F82">
        <v>3026.4</v>
      </c>
      <c r="G82">
        <v>24.929424105591</v>
      </c>
      <c r="H82">
        <f>(Table2[[#This Row],[1Y Return vs Nifty]]-AVERAGE(Table2[1Y Return vs Nifty]))/_xlfn.STDEV.P(Table2[1Y Return vs Nifty])</f>
        <v>0.21841359674747807</v>
      </c>
      <c r="I82">
        <v>11.012288368079201</v>
      </c>
      <c r="J82">
        <f>(Table2[[#This Row],[1M Return vs Nifty]]-AVERAGE(Table2[1M Return vs Nifty]))/_xlfn.STDEV.P(Table2[1M Return vs Nifty])</f>
        <v>0.92603708037866694</v>
      </c>
      <c r="K82">
        <v>22.8553857070155</v>
      </c>
      <c r="L82">
        <f>(Table2[[#This Row],[6M Return vs Nifty]]-AVERAGE(Table2[6M Return vs Nifty]))/_xlfn.STDEV.P(Table2[6M Return vs Nifty])</f>
        <v>0.61864067455561267</v>
      </c>
      <c r="M82">
        <v>-2.1743329719157201</v>
      </c>
      <c r="N82">
        <f>(Table2[[#This Row],[1W Return vs Nifty]]-AVERAGE(Table2[1W Return vs Nifty]))/_xlfn.STDEV.P(Table2[1W Return vs Nifty])</f>
        <v>-0.33396046201663587</v>
      </c>
      <c r="O82">
        <v>2948.71</v>
      </c>
      <c r="P82">
        <v>3005.8096054683301</v>
      </c>
      <c r="Q82">
        <v>2769.3240124240901</v>
      </c>
      <c r="R82">
        <v>64.310941029581599</v>
      </c>
      <c r="S82" s="1">
        <f>(Table2[[#This Row],[Close Price]]-Table2[[#This Row],[20D EMA]])/Table2[[#This Row],[20D EMA]]</f>
        <v>2.6347114500917368E-2</v>
      </c>
      <c r="T82" s="1">
        <f>(Table2[[#This Row],[Close Price]]-Table2[[#This Row],[50D EMA]])/Table2[[#This Row],[50D EMA]]</f>
        <v>6.8501991923276915E-3</v>
      </c>
      <c r="U82" s="1">
        <f>(Table2[[#This Row],[Close Price]]-Table2[[#This Row],[200D EMA]])/Table2[[#This Row],[200D EMA]]</f>
        <v>9.2829869824759867E-2</v>
      </c>
      <c r="V82">
        <v>1.0682275196484301</v>
      </c>
      <c r="W82">
        <v>2938.25</v>
      </c>
      <c r="X82">
        <v>3055.25</v>
      </c>
      <c r="Y82">
        <v>2926.5</v>
      </c>
      <c r="Z82">
        <v>3055.25</v>
      </c>
      <c r="AA82">
        <v>2784</v>
      </c>
      <c r="AB82">
        <v>3080</v>
      </c>
      <c r="AC82" s="1">
        <f>(Table2[[#This Row],[Close Price]]/Table2[[#This Row],[Day Low]])-1</f>
        <v>3.000085084659232E-2</v>
      </c>
      <c r="AD82" s="1">
        <f>(Table2[[#This Row],[Day High]]/Table2[[#This Row],[Close Price]])-1</f>
        <v>9.5327782183451948E-3</v>
      </c>
      <c r="AE82" s="1">
        <f>(Table2[[#This Row],[Close Price]]/Table2[[#This Row],[Current Week Low]])-1</f>
        <v>3.4136340338288162E-2</v>
      </c>
      <c r="AF82" s="1">
        <f>(Table2[[#This Row],[Current Week High]]/Table2[[#This Row],[Close Price]])-1</f>
        <v>9.5327782183451948E-3</v>
      </c>
      <c r="AG82" s="1">
        <f>(Table2[[#This Row],[Close Price]]/Table2[[#This Row],[Current Month Low]])-1</f>
        <v>8.7068965517241415E-2</v>
      </c>
      <c r="AH82" s="1">
        <f>(Table2[[#This Row],[Current Month High]]/Table2[[#This Row],[Close Price]])-1</f>
        <v>1.7710811525244452E-2</v>
      </c>
      <c r="AI82">
        <v>16.473367697594401</v>
      </c>
      <c r="AJ82">
        <v>69.736399326976994</v>
      </c>
      <c r="AK82" t="str">
        <f>IF(AND(Table2[[#This Row],[20D EMA]]&gt;Table2[[#This Row],[50D EMA]],Table2[[#This Row],[50D EMA]]&gt;Table2[[#This Row],[200D EMA]]),"Uptrend","Downtrend/NoTrend")</f>
        <v>Downtrend/NoTrend</v>
      </c>
      <c r="AL82">
        <v>-0.05</v>
      </c>
      <c r="AM82" t="s">
        <v>3173</v>
      </c>
      <c r="AN82">
        <v>2.41</v>
      </c>
      <c r="AO82" t="s">
        <v>3172</v>
      </c>
      <c r="AP82">
        <v>0.16796251188445499</v>
      </c>
      <c r="AQ82">
        <f>(Table2[[#This Row],[Sharpe Ratio]]-AVERAGE(Table2[Sharpe Ratio]))/_xlfn.STDEV.P(Table2[Sharpe Ratio])</f>
        <v>1.2975272288762736</v>
      </c>
      <c r="AR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2">
        <f>_xlfn.RANK.AVG(Table2[[#This Row],[1Y Return vs Nifty Z-Score]],Table2[1Y Return vs Nifty Z-Score])</f>
        <v>245</v>
      </c>
      <c r="AT82">
        <f>_xlfn.RANK.AVG(Table2[[#This Row],[6M Return vs Nifty Z-Score]],Table2[6M Return vs Nifty Z-Score])</f>
        <v>152</v>
      </c>
      <c r="AU82">
        <f>_xlfn.RANK.AVG(Table2[[#This Row],[Sharpe Ratio Z-Score]],Table2[Sharpe Ratio Z-Score])</f>
        <v>64</v>
      </c>
      <c r="AV82">
        <f>(Table2[[#This Row],[Rank 1Y]]+Table2[[#This Row],[Rank 6M]]+Table2[[#This Row],[Rank Sharpe]])/3</f>
        <v>153.66666666666666</v>
      </c>
    </row>
    <row r="83" spans="1:48" x14ac:dyDescent="0.3">
      <c r="A83" t="s">
        <v>722</v>
      </c>
      <c r="B83" t="s">
        <v>723</v>
      </c>
      <c r="C83" t="s">
        <v>3131</v>
      </c>
      <c r="D83" t="s">
        <v>250</v>
      </c>
      <c r="E83">
        <v>23972.323595850001</v>
      </c>
      <c r="F83">
        <v>599.1</v>
      </c>
      <c r="G83">
        <v>33.325497203770603</v>
      </c>
      <c r="H83">
        <f>(Table2[[#This Row],[1Y Return vs Nifty]]-AVERAGE(Table2[1Y Return vs Nifty]))/_xlfn.STDEV.P(Table2[1Y Return vs Nifty])</f>
        <v>0.38352438099132324</v>
      </c>
      <c r="I83">
        <v>13.029669642300201</v>
      </c>
      <c r="J83">
        <f>(Table2[[#This Row],[1M Return vs Nifty]]-AVERAGE(Table2[1M Return vs Nifty]))/_xlfn.STDEV.P(Table2[1M Return vs Nifty])</f>
        <v>1.117364420814279</v>
      </c>
      <c r="K83">
        <v>59.161693247064598</v>
      </c>
      <c r="L83">
        <f>(Table2[[#This Row],[6M Return vs Nifty]]-AVERAGE(Table2[6M Return vs Nifty]))/_xlfn.STDEV.P(Table2[6M Return vs Nifty])</f>
        <v>1.8130188955404383</v>
      </c>
      <c r="M83">
        <v>3.1302859657286199</v>
      </c>
      <c r="N83">
        <f>(Table2[[#This Row],[1W Return vs Nifty]]-AVERAGE(Table2[1W Return vs Nifty]))/_xlfn.STDEV.P(Table2[1W Return vs Nifty])</f>
        <v>0.79699806662954664</v>
      </c>
      <c r="O83">
        <v>566.12</v>
      </c>
      <c r="P83">
        <v>544.924536600887</v>
      </c>
      <c r="Q83">
        <v>472.55931152803799</v>
      </c>
      <c r="R83">
        <v>81.721749650468894</v>
      </c>
      <c r="S83" s="1">
        <f>(Table2[[#This Row],[Close Price]]-Table2[[#This Row],[20D EMA]])/Table2[[#This Row],[20D EMA]]</f>
        <v>5.8256200098918992E-2</v>
      </c>
      <c r="T83" s="1">
        <f>(Table2[[#This Row],[Close Price]]-Table2[[#This Row],[50D EMA]])/Table2[[#This Row],[50D EMA]]</f>
        <v>9.9418285946613852E-2</v>
      </c>
      <c r="U83" s="1">
        <f>(Table2[[#This Row],[Close Price]]-Table2[[#This Row],[200D EMA]])/Table2[[#This Row],[200D EMA]]</f>
        <v>0.26777736759178022</v>
      </c>
      <c r="V83">
        <v>1.37008231273707</v>
      </c>
      <c r="W83">
        <v>595</v>
      </c>
      <c r="X83">
        <v>604</v>
      </c>
      <c r="Y83">
        <v>593.4</v>
      </c>
      <c r="Z83">
        <v>615</v>
      </c>
      <c r="AA83">
        <v>533.4</v>
      </c>
      <c r="AB83">
        <v>615</v>
      </c>
      <c r="AC83" s="1">
        <f>(Table2[[#This Row],[Close Price]]/Table2[[#This Row],[Day Low]])-1</f>
        <v>6.8907563025211171E-3</v>
      </c>
      <c r="AD83" s="1">
        <f>(Table2[[#This Row],[Day High]]/Table2[[#This Row],[Close Price]])-1</f>
        <v>8.1789350692704765E-3</v>
      </c>
      <c r="AE83" s="1">
        <f>(Table2[[#This Row],[Close Price]]/Table2[[#This Row],[Current Week Low]])-1</f>
        <v>9.6056622851365958E-3</v>
      </c>
      <c r="AF83" s="1">
        <f>(Table2[[#This Row],[Current Week High]]/Table2[[#This Row],[Close Price]])-1</f>
        <v>2.6539809714571927E-2</v>
      </c>
      <c r="AG83" s="1">
        <f>(Table2[[#This Row],[Close Price]]/Table2[[#This Row],[Current Month Low]])-1</f>
        <v>0.12317210348706431</v>
      </c>
      <c r="AH83" s="1">
        <f>(Table2[[#This Row],[Current Month High]]/Table2[[#This Row],[Close Price]])-1</f>
        <v>2.6539809714571927E-2</v>
      </c>
      <c r="AI83">
        <v>2.65398097145719</v>
      </c>
      <c r="AJ83">
        <v>71.171428571428507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0.18</v>
      </c>
      <c r="AM83" t="s">
        <v>3172</v>
      </c>
      <c r="AN83">
        <v>7.05</v>
      </c>
      <c r="AO83" t="s">
        <v>3172</v>
      </c>
      <c r="AP83">
        <v>9.7635698106803004E-2</v>
      </c>
      <c r="AQ83">
        <f>(Table2[[#This Row],[Sharpe Ratio]]-AVERAGE(Table2[Sharpe Ratio]))/_xlfn.STDEV.P(Table2[Sharpe Ratio])</f>
        <v>0.4821055045672929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4.5930112685428801</v>
      </c>
      <c r="AS83">
        <f>_xlfn.RANK.AVG(Table2[[#This Row],[1Y Return vs Nifty Z-Score]],Table2[1Y Return vs Nifty Z-Score])</f>
        <v>196</v>
      </c>
      <c r="AT83">
        <f>_xlfn.RANK.AVG(Table2[[#This Row],[6M Return vs Nifty Z-Score]],Table2[6M Return vs Nifty Z-Score])</f>
        <v>41</v>
      </c>
      <c r="AU83">
        <f>_xlfn.RANK.AVG(Table2[[#This Row],[Sharpe Ratio Z-Score]],Table2[Sharpe Ratio Z-Score])</f>
        <v>226</v>
      </c>
      <c r="AV83">
        <f>(Table2[[#This Row],[Rank 1Y]]+Table2[[#This Row],[Rank 6M]]+Table2[[#This Row],[Rank Sharpe]])/3</f>
        <v>154.33333333333334</v>
      </c>
    </row>
    <row r="84" spans="1:48" x14ac:dyDescent="0.3">
      <c r="A84" t="s">
        <v>885</v>
      </c>
      <c r="B84" t="s">
        <v>886</v>
      </c>
      <c r="C84" t="s">
        <v>3131</v>
      </c>
      <c r="D84" t="s">
        <v>250</v>
      </c>
      <c r="E84">
        <v>16699.718639999999</v>
      </c>
      <c r="F84">
        <v>1644.45</v>
      </c>
      <c r="G84">
        <v>27.557399973470599</v>
      </c>
      <c r="H84">
        <f>(Table2[[#This Row],[1Y Return vs Nifty]]-AVERAGE(Table2[1Y Return vs Nifty]))/_xlfn.STDEV.P(Table2[1Y Return vs Nifty])</f>
        <v>0.27009337030895147</v>
      </c>
      <c r="I84">
        <v>13.086932690023801</v>
      </c>
      <c r="J84">
        <f>(Table2[[#This Row],[1M Return vs Nifty]]-AVERAGE(Table2[1M Return vs Nifty]))/_xlfn.STDEV.P(Table2[1M Return vs Nifty])</f>
        <v>1.122795217048087</v>
      </c>
      <c r="K84">
        <v>25.8509679265287</v>
      </c>
      <c r="L84">
        <f>(Table2[[#This Row],[6M Return vs Nifty]]-AVERAGE(Table2[6M Return vs Nifty]))/_xlfn.STDEV.P(Table2[6M Return vs Nifty])</f>
        <v>0.71718713671536982</v>
      </c>
      <c r="M84">
        <v>-1.1275400960905899</v>
      </c>
      <c r="N84">
        <f>(Table2[[#This Row],[1W Return vs Nifty]]-AVERAGE(Table2[1W Return vs Nifty]))/_xlfn.STDEV.P(Table2[1W Return vs Nifty])</f>
        <v>-0.11078150334741452</v>
      </c>
      <c r="O84">
        <v>1569</v>
      </c>
      <c r="P84">
        <v>1481.57918811376</v>
      </c>
      <c r="Q84">
        <v>1317.8537152134099</v>
      </c>
      <c r="R84">
        <v>64.1119415004827</v>
      </c>
      <c r="S84" s="1">
        <f>(Table2[[#This Row],[Close Price]]-Table2[[#This Row],[20D EMA]])/Table2[[#This Row],[20D EMA]]</f>
        <v>4.8087954110898688E-2</v>
      </c>
      <c r="T84" s="1">
        <f>(Table2[[#This Row],[Close Price]]-Table2[[#This Row],[50D EMA]])/Table2[[#This Row],[50D EMA]]</f>
        <v>0.10993054788626956</v>
      </c>
      <c r="U84" s="1">
        <f>(Table2[[#This Row],[Close Price]]-Table2[[#This Row],[200D EMA]])/Table2[[#This Row],[200D EMA]]</f>
        <v>0.24782438370536591</v>
      </c>
      <c r="V84">
        <v>1.0378159614995399</v>
      </c>
      <c r="W84">
        <v>1628.15</v>
      </c>
      <c r="X84">
        <v>1709.6</v>
      </c>
      <c r="Y84">
        <v>1593.9</v>
      </c>
      <c r="Z84">
        <v>1709.6</v>
      </c>
      <c r="AA84">
        <v>1521.1</v>
      </c>
      <c r="AB84">
        <v>1709.6</v>
      </c>
      <c r="AC84" s="1">
        <f>(Table2[[#This Row],[Close Price]]/Table2[[#This Row],[Day Low]])-1</f>
        <v>1.0011362589442019E-2</v>
      </c>
      <c r="AD84" s="1">
        <f>(Table2[[#This Row],[Day High]]/Table2[[#This Row],[Close Price]])-1</f>
        <v>3.9618109398279033E-2</v>
      </c>
      <c r="AE84" s="1">
        <f>(Table2[[#This Row],[Close Price]]/Table2[[#This Row],[Current Week Low]])-1</f>
        <v>3.1714662149444628E-2</v>
      </c>
      <c r="AF84" s="1">
        <f>(Table2[[#This Row],[Current Week High]]/Table2[[#This Row],[Close Price]])-1</f>
        <v>3.9618109398279033E-2</v>
      </c>
      <c r="AG84" s="1">
        <f>(Table2[[#This Row],[Close Price]]/Table2[[#This Row],[Current Month Low]])-1</f>
        <v>8.1092630333311488E-2</v>
      </c>
      <c r="AH84" s="1">
        <f>(Table2[[#This Row],[Current Month High]]/Table2[[#This Row],[Close Price]])-1</f>
        <v>3.9618109398279033E-2</v>
      </c>
      <c r="AI84">
        <v>3.9618109398278998</v>
      </c>
      <c r="AJ84">
        <v>53.830682881197298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0.35</v>
      </c>
      <c r="AM84" t="s">
        <v>3172</v>
      </c>
      <c r="AN84">
        <v>4.76</v>
      </c>
      <c r="AO84" t="s">
        <v>3172</v>
      </c>
      <c r="AP84">
        <v>0.15621837887596199</v>
      </c>
      <c r="AQ84">
        <f>(Table2[[#This Row],[Sharpe Ratio]]-AVERAGE(Table2[Sharpe Ratio]))/_xlfn.STDEV.P(Table2[Sharpe Ratio])</f>
        <v>1.1613569593319066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3.1606511800569002</v>
      </c>
      <c r="AS84">
        <f>_xlfn.RANK.AVG(Table2[[#This Row],[1Y Return vs Nifty Z-Score]],Table2[1Y Return vs Nifty Z-Score])</f>
        <v>233</v>
      </c>
      <c r="AT84">
        <f>_xlfn.RANK.AVG(Table2[[#This Row],[6M Return vs Nifty Z-Score]],Table2[6M Return vs Nifty Z-Score])</f>
        <v>140</v>
      </c>
      <c r="AU84">
        <f>_xlfn.RANK.AVG(Table2[[#This Row],[Sharpe Ratio Z-Score]],Table2[Sharpe Ratio Z-Score])</f>
        <v>92</v>
      </c>
      <c r="AV84">
        <f>(Table2[[#This Row],[Rank 1Y]]+Table2[[#This Row],[Rank 6M]]+Table2[[#This Row],[Rank Sharpe]])/3</f>
        <v>155</v>
      </c>
    </row>
    <row r="85" spans="1:48" x14ac:dyDescent="0.3">
      <c r="A85" t="s">
        <v>1137</v>
      </c>
      <c r="B85" t="s">
        <v>1138</v>
      </c>
      <c r="C85" t="s">
        <v>3133</v>
      </c>
      <c r="D85" t="s">
        <v>339</v>
      </c>
      <c r="E85">
        <v>10764.865196950001</v>
      </c>
      <c r="F85">
        <v>271.75</v>
      </c>
      <c r="G85">
        <v>30.527194563946999</v>
      </c>
      <c r="H85">
        <f>(Table2[[#This Row],[1Y Return vs Nifty]]-AVERAGE(Table2[1Y Return vs Nifty]))/_xlfn.STDEV.P(Table2[1Y Return vs Nifty])</f>
        <v>0.32849509074930849</v>
      </c>
      <c r="I85">
        <v>-6.1172625814821204</v>
      </c>
      <c r="J85">
        <f>(Table2[[#This Row],[1M Return vs Nifty]]-AVERAGE(Table2[1M Return vs Nifty]))/_xlfn.STDEV.P(Table2[1M Return vs Nifty])</f>
        <v>-0.69852019489465167</v>
      </c>
      <c r="K85">
        <v>54.462887554715202</v>
      </c>
      <c r="L85">
        <f>(Table2[[#This Row],[6M Return vs Nifty]]-AVERAGE(Table2[6M Return vs Nifty]))/_xlfn.STDEV.P(Table2[6M Return vs Nifty])</f>
        <v>1.6584410394092153</v>
      </c>
      <c r="M85">
        <v>-2.5448756075746299</v>
      </c>
      <c r="N85">
        <f>(Table2[[#This Row],[1W Return vs Nifty]]-AVERAGE(Table2[1W Return vs Nifty]))/_xlfn.STDEV.P(Table2[1W Return vs Nifty])</f>
        <v>-0.41296111389222145</v>
      </c>
      <c r="O85">
        <v>268.20999999999998</v>
      </c>
      <c r="P85">
        <v>267.43903705537099</v>
      </c>
      <c r="Q85">
        <v>232.053438115425</v>
      </c>
      <c r="R85">
        <v>56.307392657332898</v>
      </c>
      <c r="S85" s="1">
        <f>(Table2[[#This Row],[Close Price]]-Table2[[#This Row],[20D EMA]])/Table2[[#This Row],[20D EMA]]</f>
        <v>1.3198613027105703E-2</v>
      </c>
      <c r="T85" s="1">
        <f>(Table2[[#This Row],[Close Price]]-Table2[[#This Row],[50D EMA]])/Table2[[#This Row],[50D EMA]]</f>
        <v>1.6119422923798754E-2</v>
      </c>
      <c r="U85" s="1">
        <f>(Table2[[#This Row],[Close Price]]-Table2[[#This Row],[200D EMA]])/Table2[[#This Row],[200D EMA]]</f>
        <v>0.17106646730581798</v>
      </c>
      <c r="V85">
        <v>0.14401133379249501</v>
      </c>
      <c r="W85">
        <v>252.75</v>
      </c>
      <c r="X85">
        <v>271.75</v>
      </c>
      <c r="Y85">
        <v>252.75</v>
      </c>
      <c r="Z85">
        <v>271.75</v>
      </c>
      <c r="AA85">
        <v>244.9</v>
      </c>
      <c r="AB85">
        <v>308.89999999999998</v>
      </c>
      <c r="AC85" s="1">
        <f>(Table2[[#This Row],[Close Price]]/Table2[[#This Row],[Day Low]])-1</f>
        <v>7.5173095944609303E-2</v>
      </c>
      <c r="AD85" s="1">
        <f>(Table2[[#This Row],[Day High]]/Table2[[#This Row],[Close Price]])-1</f>
        <v>0</v>
      </c>
      <c r="AE85" s="1">
        <f>(Table2[[#This Row],[Close Price]]/Table2[[#This Row],[Current Week Low]])-1</f>
        <v>7.5173095944609303E-2</v>
      </c>
      <c r="AF85" s="1">
        <f>(Table2[[#This Row],[Current Week High]]/Table2[[#This Row],[Close Price]])-1</f>
        <v>0</v>
      </c>
      <c r="AG85" s="1">
        <f>(Table2[[#This Row],[Close Price]]/Table2[[#This Row],[Current Month Low]])-1</f>
        <v>0.10963658636178031</v>
      </c>
      <c r="AH85" s="1">
        <f>(Table2[[#This Row],[Current Month High]]/Table2[[#This Row],[Close Price]])-1</f>
        <v>0.13670653173873037</v>
      </c>
      <c r="AI85">
        <v>29.162833486660499</v>
      </c>
      <c r="AJ85">
        <v>88.127379716164697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0.51</v>
      </c>
      <c r="AM85" t="s">
        <v>3172</v>
      </c>
      <c r="AN85">
        <v>-10.42</v>
      </c>
      <c r="AO85" t="s">
        <v>3173</v>
      </c>
      <c r="AP85">
        <v>0.10452871513939301</v>
      </c>
      <c r="AQ85">
        <f>(Table2[[#This Row],[Sharpe Ratio]]-AVERAGE(Table2[Sharpe Ratio]))/_xlfn.STDEV.P(Table2[Sharpe Ratio])</f>
        <v>0.56202830403004678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1.4374831254016973</v>
      </c>
      <c r="AS85">
        <f>_xlfn.RANK.AVG(Table2[[#This Row],[1Y Return vs Nifty Z-Score]],Table2[1Y Return vs Nifty Z-Score])</f>
        <v>211</v>
      </c>
      <c r="AT85">
        <f>_xlfn.RANK.AVG(Table2[[#This Row],[6M Return vs Nifty Z-Score]],Table2[6M Return vs Nifty Z-Score])</f>
        <v>50</v>
      </c>
      <c r="AU85">
        <f>_xlfn.RANK.AVG(Table2[[#This Row],[Sharpe Ratio Z-Score]],Table2[Sharpe Ratio Z-Score])</f>
        <v>208</v>
      </c>
      <c r="AV85">
        <f>(Table2[[#This Row],[Rank 1Y]]+Table2[[#This Row],[Rank 6M]]+Table2[[#This Row],[Rank Sharpe]])/3</f>
        <v>156.33333333333334</v>
      </c>
    </row>
    <row r="86" spans="1:48" x14ac:dyDescent="0.3">
      <c r="A86" t="s">
        <v>889</v>
      </c>
      <c r="B86" t="s">
        <v>890</v>
      </c>
      <c r="C86" t="s">
        <v>3127</v>
      </c>
      <c r="D86" t="s">
        <v>139</v>
      </c>
      <c r="E86">
        <v>16638.120630665999</v>
      </c>
      <c r="F86">
        <v>63.66</v>
      </c>
      <c r="G86">
        <v>138.58091899203899</v>
      </c>
      <c r="H86">
        <f>(Table2[[#This Row],[1Y Return vs Nifty]]-AVERAGE(Table2[1Y Return vs Nifty]))/_xlfn.STDEV.P(Table2[1Y Return vs Nifty])</f>
        <v>2.4533974078407077</v>
      </c>
      <c r="I86">
        <v>25.722766705935999</v>
      </c>
      <c r="J86">
        <f>(Table2[[#This Row],[1M Return vs Nifty]]-AVERAGE(Table2[1M Return vs Nifty]))/_xlfn.STDEV.P(Table2[1M Return vs Nifty])</f>
        <v>2.3211708277188348</v>
      </c>
      <c r="K86">
        <v>2.8752525006936098</v>
      </c>
      <c r="L86">
        <f>(Table2[[#This Row],[6M Return vs Nifty]]-AVERAGE(Table2[6M Return vs Nifty]))/_xlfn.STDEV.P(Table2[6M Return vs Nifty])</f>
        <v>-3.8651062635855778E-2</v>
      </c>
      <c r="M86">
        <v>1.81266021653708</v>
      </c>
      <c r="N86">
        <f>(Table2[[#This Row],[1W Return vs Nifty]]-AVERAGE(Table2[1W Return vs Nifty]))/_xlfn.STDEV.P(Table2[1W Return vs Nifty])</f>
        <v>0.51607683625861578</v>
      </c>
      <c r="O86">
        <v>60.66</v>
      </c>
      <c r="P86">
        <v>62.139677543378298</v>
      </c>
      <c r="Q86">
        <v>57.210338975567097</v>
      </c>
      <c r="R86">
        <v>59.316292198437402</v>
      </c>
      <c r="S86" s="1">
        <f>(Table2[[#This Row],[Close Price]]-Table2[[#This Row],[20D EMA]])/Table2[[#This Row],[20D EMA]]</f>
        <v>4.9455984174085067E-2</v>
      </c>
      <c r="T86" s="1">
        <f>(Table2[[#This Row],[Close Price]]-Table2[[#This Row],[50D EMA]])/Table2[[#This Row],[50D EMA]]</f>
        <v>2.4466210909453084E-2</v>
      </c>
      <c r="U86" s="1">
        <f>(Table2[[#This Row],[Close Price]]-Table2[[#This Row],[200D EMA]])/Table2[[#This Row],[200D EMA]]</f>
        <v>0.11273593444687272</v>
      </c>
      <c r="V86">
        <v>1.23558159914127</v>
      </c>
      <c r="W86">
        <v>61.2</v>
      </c>
      <c r="X86">
        <v>65.25</v>
      </c>
      <c r="Y86">
        <v>61.2</v>
      </c>
      <c r="Z86">
        <v>66.790000000000006</v>
      </c>
      <c r="AA86">
        <v>55.86</v>
      </c>
      <c r="AB86">
        <v>69.5</v>
      </c>
      <c r="AC86" s="1">
        <f>(Table2[[#This Row],[Close Price]]/Table2[[#This Row],[Day Low]])-1</f>
        <v>4.0196078431372406E-2</v>
      </c>
      <c r="AD86" s="1">
        <f>(Table2[[#This Row],[Day High]]/Table2[[#This Row],[Close Price]])-1</f>
        <v>2.4976437323279921E-2</v>
      </c>
      <c r="AE86" s="1">
        <f>(Table2[[#This Row],[Close Price]]/Table2[[#This Row],[Current Week Low]])-1</f>
        <v>4.0196078431372406E-2</v>
      </c>
      <c r="AF86" s="1">
        <f>(Table2[[#This Row],[Current Week High]]/Table2[[#This Row],[Close Price]])-1</f>
        <v>4.9167452089224239E-2</v>
      </c>
      <c r="AG86" s="1">
        <f>(Table2[[#This Row],[Close Price]]/Table2[[#This Row],[Current Month Low]])-1</f>
        <v>0.13963480128893657</v>
      </c>
      <c r="AH86" s="1">
        <f>(Table2[[#This Row],[Current Month High]]/Table2[[#This Row],[Close Price]])-1</f>
        <v>9.1737354696826978E-2</v>
      </c>
      <c r="AI86">
        <v>43.575243480992697</v>
      </c>
      <c r="AJ86">
        <v>163.60248447204901</v>
      </c>
      <c r="AK86" t="str">
        <f>IF(AND(Table2[[#This Row],[20D EMA]]&gt;Table2[[#This Row],[50D EMA]],Table2[[#This Row],[50D EMA]]&gt;Table2[[#This Row],[200D EMA]]),"Uptrend","Downtrend/NoTrend")</f>
        <v>Downtrend/NoTrend</v>
      </c>
      <c r="AL86">
        <v>-0.13</v>
      </c>
      <c r="AM86" t="s">
        <v>3173</v>
      </c>
      <c r="AN86">
        <v>-2.39</v>
      </c>
      <c r="AO86" t="s">
        <v>3173</v>
      </c>
      <c r="AP86">
        <v>0.134740902894326</v>
      </c>
      <c r="AQ86">
        <f>(Table2[[#This Row],[Sharpe Ratio]]-AVERAGE(Table2[Sharpe Ratio]))/_xlfn.STDEV.P(Table2[Sharpe Ratio])</f>
        <v>0.91233102515378839</v>
      </c>
      <c r="AR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6">
        <f>_xlfn.RANK.AVG(Table2[[#This Row],[1Y Return vs Nifty Z-Score]],Table2[1Y Return vs Nifty Z-Score])</f>
        <v>26</v>
      </c>
      <c r="AT86">
        <f>_xlfn.RANK.AVG(Table2[[#This Row],[6M Return vs Nifty Z-Score]],Table2[6M Return vs Nifty Z-Score])</f>
        <v>319</v>
      </c>
      <c r="AU86">
        <f>_xlfn.RANK.AVG(Table2[[#This Row],[Sharpe Ratio Z-Score]],Table2[Sharpe Ratio Z-Score])</f>
        <v>126</v>
      </c>
      <c r="AV86">
        <f>(Table2[[#This Row],[Rank 1Y]]+Table2[[#This Row],[Rank 6M]]+Table2[[#This Row],[Rank Sharpe]])/3</f>
        <v>157</v>
      </c>
    </row>
    <row r="87" spans="1:48" x14ac:dyDescent="0.3">
      <c r="A87" t="s">
        <v>1333</v>
      </c>
      <c r="B87" t="s">
        <v>1334</v>
      </c>
      <c r="C87" t="s">
        <v>3141</v>
      </c>
      <c r="D87" t="s">
        <v>411</v>
      </c>
      <c r="E87">
        <v>8527.9127828729997</v>
      </c>
      <c r="F87">
        <v>104.61</v>
      </c>
      <c r="G87">
        <v>38.741068138572501</v>
      </c>
      <c r="H87">
        <f>(Table2[[#This Row],[1Y Return vs Nifty]]-AVERAGE(Table2[1Y Return vs Nifty]))/_xlfn.STDEV.P(Table2[1Y Return vs Nifty])</f>
        <v>0.4900228778144613</v>
      </c>
      <c r="I87">
        <v>22.594640309095102</v>
      </c>
      <c r="J87">
        <f>(Table2[[#This Row],[1M Return vs Nifty]]-AVERAGE(Table2[1M Return vs Nifty]))/_xlfn.STDEV.P(Table2[1M Return vs Nifty])</f>
        <v>2.0245010252864168</v>
      </c>
      <c r="K87">
        <v>46.991592408834499</v>
      </c>
      <c r="L87">
        <f>(Table2[[#This Row],[6M Return vs Nifty]]-AVERAGE(Table2[6M Return vs Nifty]))/_xlfn.STDEV.P(Table2[6M Return vs Nifty])</f>
        <v>1.4126558629644315</v>
      </c>
      <c r="M87">
        <v>-3.5372029186993998</v>
      </c>
      <c r="N87">
        <f>(Table2[[#This Row],[1W Return vs Nifty]]-AVERAGE(Table2[1W Return vs Nifty]))/_xlfn.STDEV.P(Table2[1W Return vs Nifty])</f>
        <v>-0.62452787277113009</v>
      </c>
      <c r="O87">
        <v>103.42</v>
      </c>
      <c r="P87">
        <v>97.066356499154793</v>
      </c>
      <c r="Q87">
        <v>84.249042542914395</v>
      </c>
      <c r="R87">
        <v>49.048257716271998</v>
      </c>
      <c r="S87" s="1">
        <f>(Table2[[#This Row],[Close Price]]-Table2[[#This Row],[20D EMA]])/Table2[[#This Row],[20D EMA]]</f>
        <v>1.1506478437439545E-2</v>
      </c>
      <c r="T87" s="1">
        <f>(Table2[[#This Row],[Close Price]]-Table2[[#This Row],[50D EMA]])/Table2[[#This Row],[50D EMA]]</f>
        <v>7.7716355830363251E-2</v>
      </c>
      <c r="U87" s="1">
        <f>(Table2[[#This Row],[Close Price]]-Table2[[#This Row],[200D EMA]])/Table2[[#This Row],[200D EMA]]</f>
        <v>0.24167583206318613</v>
      </c>
      <c r="V87">
        <v>1.1187639062461101</v>
      </c>
      <c r="W87">
        <v>104.3</v>
      </c>
      <c r="X87">
        <v>108.23</v>
      </c>
      <c r="Y87">
        <v>104.3</v>
      </c>
      <c r="Z87">
        <v>109.45</v>
      </c>
      <c r="AA87">
        <v>100.54</v>
      </c>
      <c r="AB87">
        <v>119.55</v>
      </c>
      <c r="AC87" s="1">
        <f>(Table2[[#This Row],[Close Price]]/Table2[[#This Row],[Day Low]])-1</f>
        <v>2.9721955896453434E-3</v>
      </c>
      <c r="AD87" s="1">
        <f>(Table2[[#This Row],[Day High]]/Table2[[#This Row],[Close Price]])-1</f>
        <v>3.4604722301883273E-2</v>
      </c>
      <c r="AE87" s="1">
        <f>(Table2[[#This Row],[Close Price]]/Table2[[#This Row],[Current Week Low]])-1</f>
        <v>2.9721955896453434E-3</v>
      </c>
      <c r="AF87" s="1">
        <f>(Table2[[#This Row],[Current Week High]]/Table2[[#This Row],[Close Price]])-1</f>
        <v>4.6267087276550933E-2</v>
      </c>
      <c r="AG87" s="1">
        <f>(Table2[[#This Row],[Close Price]]/Table2[[#This Row],[Current Month Low]])-1</f>
        <v>4.0481400437636594E-2</v>
      </c>
      <c r="AH87" s="1">
        <f>(Table2[[#This Row],[Current Month High]]/Table2[[#This Row],[Close Price]])-1</f>
        <v>0.14281617436191563</v>
      </c>
      <c r="AI87">
        <v>14.2816174361915</v>
      </c>
      <c r="AJ87">
        <v>68.861985472154899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0.38</v>
      </c>
      <c r="AM87" t="s">
        <v>3172</v>
      </c>
      <c r="AN87">
        <v>-4.54</v>
      </c>
      <c r="AO87" t="s">
        <v>3173</v>
      </c>
      <c r="AP87">
        <v>9.4495076885844007E-2</v>
      </c>
      <c r="AQ87">
        <f>(Table2[[#This Row],[Sharpe Ratio]]-AVERAGE(Table2[Sharpe Ratio]))/_xlfn.STDEV.P(Table2[Sharpe Ratio])</f>
        <v>0.44569079111969523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3.7483426844138745</v>
      </c>
      <c r="AS87">
        <f>_xlfn.RANK.AVG(Table2[[#This Row],[1Y Return vs Nifty Z-Score]],Table2[1Y Return vs Nifty Z-Score])</f>
        <v>172</v>
      </c>
      <c r="AT87">
        <f>_xlfn.RANK.AVG(Table2[[#This Row],[6M Return vs Nifty Z-Score]],Table2[6M Return vs Nifty Z-Score])</f>
        <v>65</v>
      </c>
      <c r="AU87">
        <f>_xlfn.RANK.AVG(Table2[[#This Row],[Sharpe Ratio Z-Score]],Table2[Sharpe Ratio Z-Score])</f>
        <v>235</v>
      </c>
      <c r="AV87">
        <f>(Table2[[#This Row],[Rank 1Y]]+Table2[[#This Row],[Rank 6M]]+Table2[[#This Row],[Rank Sharpe]])/3</f>
        <v>157.33333333333334</v>
      </c>
    </row>
    <row r="88" spans="1:48" x14ac:dyDescent="0.3">
      <c r="A88" t="s">
        <v>657</v>
      </c>
      <c r="B88" t="s">
        <v>658</v>
      </c>
      <c r="C88" t="s">
        <v>3130</v>
      </c>
      <c r="D88" t="s">
        <v>48</v>
      </c>
      <c r="E88">
        <v>27258.880000000001</v>
      </c>
      <c r="F88">
        <v>1024</v>
      </c>
      <c r="G88">
        <v>60.997507787482498</v>
      </c>
      <c r="H88">
        <f>(Table2[[#This Row],[1Y Return vs Nifty]]-AVERAGE(Table2[1Y Return vs Nifty]))/_xlfn.STDEV.P(Table2[1Y Return vs Nifty])</f>
        <v>0.92770108308212251</v>
      </c>
      <c r="I88">
        <v>16.154575666885801</v>
      </c>
      <c r="J88">
        <f>(Table2[[#This Row],[1M Return vs Nifty]]-AVERAGE(Table2[1M Return vs Nifty]))/_xlfn.STDEV.P(Table2[1M Return vs Nifty])</f>
        <v>1.4137288048973289</v>
      </c>
      <c r="K88">
        <v>27.200908439619699</v>
      </c>
      <c r="L88">
        <f>(Table2[[#This Row],[6M Return vs Nifty]]-AVERAGE(Table2[6M Return vs Nifty]))/_xlfn.STDEV.P(Table2[6M Return vs Nifty])</f>
        <v>0.76159648753361031</v>
      </c>
      <c r="M88">
        <v>0.47523466549605498</v>
      </c>
      <c r="N88">
        <f>(Table2[[#This Row],[1W Return vs Nifty]]-AVERAGE(Table2[1W Return vs Nifty]))/_xlfn.STDEV.P(Table2[1W Return vs Nifty])</f>
        <v>0.23093423673178406</v>
      </c>
      <c r="O88">
        <v>996</v>
      </c>
      <c r="P88">
        <v>976.73329678185701</v>
      </c>
      <c r="Q88">
        <v>858.99339642993402</v>
      </c>
      <c r="R88">
        <v>58.4107177582828</v>
      </c>
      <c r="S88" s="1">
        <f>(Table2[[#This Row],[Close Price]]-Table2[[#This Row],[20D EMA]])/Table2[[#This Row],[20D EMA]]</f>
        <v>2.8112449799196786E-2</v>
      </c>
      <c r="T88" s="1">
        <f>(Table2[[#This Row],[Close Price]]-Table2[[#This Row],[50D EMA]])/Table2[[#This Row],[50D EMA]]</f>
        <v>4.8392640420755008E-2</v>
      </c>
      <c r="U88" s="1">
        <f>(Table2[[#This Row],[Close Price]]-Table2[[#This Row],[200D EMA]])/Table2[[#This Row],[200D EMA]]</f>
        <v>0.19209298261878449</v>
      </c>
      <c r="V88">
        <v>0.44170048687817998</v>
      </c>
      <c r="W88">
        <v>996</v>
      </c>
      <c r="X88">
        <v>1063.8499999999999</v>
      </c>
      <c r="Y88">
        <v>996</v>
      </c>
      <c r="Z88">
        <v>1063.8499999999999</v>
      </c>
      <c r="AA88">
        <v>941.05</v>
      </c>
      <c r="AB88">
        <v>1075</v>
      </c>
      <c r="AC88" s="1">
        <f>(Table2[[#This Row],[Close Price]]/Table2[[#This Row],[Day Low]])-1</f>
        <v>2.8112449799196693E-2</v>
      </c>
      <c r="AD88" s="1">
        <f>(Table2[[#This Row],[Day High]]/Table2[[#This Row],[Close Price]])-1</f>
        <v>3.8916015624999911E-2</v>
      </c>
      <c r="AE88" s="1">
        <f>(Table2[[#This Row],[Close Price]]/Table2[[#This Row],[Current Week Low]])-1</f>
        <v>2.8112449799196693E-2</v>
      </c>
      <c r="AF88" s="1">
        <f>(Table2[[#This Row],[Current Week High]]/Table2[[#This Row],[Close Price]])-1</f>
        <v>3.8916015624999911E-2</v>
      </c>
      <c r="AG88" s="1">
        <f>(Table2[[#This Row],[Close Price]]/Table2[[#This Row],[Current Month Low]])-1</f>
        <v>8.8146219648265189E-2</v>
      </c>
      <c r="AH88" s="1">
        <f>(Table2[[#This Row],[Current Month High]]/Table2[[#This Row],[Close Price]])-1</f>
        <v>4.98046875E-2</v>
      </c>
      <c r="AI88">
        <v>4.98046875</v>
      </c>
      <c r="AJ88">
        <v>80.870793959198096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0.12</v>
      </c>
      <c r="AM88" t="s">
        <v>3172</v>
      </c>
      <c r="AN88">
        <v>4.9000000000000004</v>
      </c>
      <c r="AO88" t="s">
        <v>3172</v>
      </c>
      <c r="AP88">
        <v>9.2685586238113002E-2</v>
      </c>
      <c r="AQ88">
        <f>(Table2[[#This Row],[Sharpe Ratio]]-AVERAGE(Table2[Sharpe Ratio]))/_xlfn.STDEV.P(Table2[Sharpe Ratio])</f>
        <v>0.42471020199818627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3.7586708142430321</v>
      </c>
      <c r="AS88">
        <f>_xlfn.RANK.AVG(Table2[[#This Row],[1Y Return vs Nifty Z-Score]],Table2[1Y Return vs Nifty Z-Score])</f>
        <v>104</v>
      </c>
      <c r="AT88">
        <f>_xlfn.RANK.AVG(Table2[[#This Row],[6M Return vs Nifty Z-Score]],Table2[6M Return vs Nifty Z-Score])</f>
        <v>128</v>
      </c>
      <c r="AU88">
        <f>_xlfn.RANK.AVG(Table2[[#This Row],[Sharpe Ratio Z-Score]],Table2[Sharpe Ratio Z-Score])</f>
        <v>241</v>
      </c>
      <c r="AV88">
        <f>(Table2[[#This Row],[Rank 1Y]]+Table2[[#This Row],[Rank 6M]]+Table2[[#This Row],[Rank Sharpe]])/3</f>
        <v>157.66666666666666</v>
      </c>
    </row>
    <row r="89" spans="1:48" x14ac:dyDescent="0.3">
      <c r="A89" t="s">
        <v>1491</v>
      </c>
      <c r="B89" t="s">
        <v>1492</v>
      </c>
      <c r="C89" t="s">
        <v>3130</v>
      </c>
      <c r="D89" t="s">
        <v>48</v>
      </c>
      <c r="E89">
        <v>6846.1675715000001</v>
      </c>
      <c r="F89">
        <v>501.5</v>
      </c>
      <c r="G89">
        <v>32.652393464996003</v>
      </c>
      <c r="H89">
        <f>(Table2[[#This Row],[1Y Return vs Nifty]]-AVERAGE(Table2[1Y Return vs Nifty]))/_xlfn.STDEV.P(Table2[1Y Return vs Nifty])</f>
        <v>0.37028763508797535</v>
      </c>
      <c r="I89">
        <v>-5.9331505447804496</v>
      </c>
      <c r="J89">
        <f>(Table2[[#This Row],[1M Return vs Nifty]]-AVERAGE(Table2[1M Return vs Nifty]))/_xlfn.STDEV.P(Table2[1M Return vs Nifty])</f>
        <v>-0.68105910968758454</v>
      </c>
      <c r="K89">
        <v>10.3629758069809</v>
      </c>
      <c r="L89">
        <f>(Table2[[#This Row],[6M Return vs Nifty]]-AVERAGE(Table2[6M Return vs Nifty]))/_xlfn.STDEV.P(Table2[6M Return vs Nifty])</f>
        <v>0.20767455535558862</v>
      </c>
      <c r="M89">
        <v>2.7830909994617299</v>
      </c>
      <c r="N89">
        <f>(Table2[[#This Row],[1W Return vs Nifty]]-AVERAGE(Table2[1W Return vs Nifty]))/_xlfn.STDEV.P(Table2[1W Return vs Nifty])</f>
        <v>0.72297519848042835</v>
      </c>
      <c r="O89">
        <v>483.64</v>
      </c>
      <c r="P89">
        <v>508.84117040332598</v>
      </c>
      <c r="Q89">
        <v>460.23332135328297</v>
      </c>
      <c r="R89">
        <v>64.869855230959999</v>
      </c>
      <c r="S89" s="1">
        <f>(Table2[[#This Row],[Close Price]]-Table2[[#This Row],[20D EMA]])/Table2[[#This Row],[20D EMA]]</f>
        <v>3.6928293772227304E-2</v>
      </c>
      <c r="T89" s="1">
        <f>(Table2[[#This Row],[Close Price]]-Table2[[#This Row],[50D EMA]])/Table2[[#This Row],[50D EMA]]</f>
        <v>-1.4427233546191038E-2</v>
      </c>
      <c r="U89" s="1">
        <f>(Table2[[#This Row],[Close Price]]-Table2[[#This Row],[200D EMA]])/Table2[[#This Row],[200D EMA]]</f>
        <v>8.9664691216566686E-2</v>
      </c>
      <c r="V89">
        <v>0.75097278845378401</v>
      </c>
      <c r="W89">
        <v>470.5</v>
      </c>
      <c r="X89">
        <v>504.85</v>
      </c>
      <c r="Y89">
        <v>467</v>
      </c>
      <c r="Z89">
        <v>504.85</v>
      </c>
      <c r="AA89">
        <v>442.1</v>
      </c>
      <c r="AB89">
        <v>507.7</v>
      </c>
      <c r="AC89" s="1">
        <f>(Table2[[#This Row],[Close Price]]/Table2[[#This Row],[Day Low]])-1</f>
        <v>6.5887353878852251E-2</v>
      </c>
      <c r="AD89" s="1">
        <f>(Table2[[#This Row],[Day High]]/Table2[[#This Row],[Close Price]])-1</f>
        <v>6.6799601196412262E-3</v>
      </c>
      <c r="AE89" s="1">
        <f>(Table2[[#This Row],[Close Price]]/Table2[[#This Row],[Current Week Low]])-1</f>
        <v>7.3875802997858564E-2</v>
      </c>
      <c r="AF89" s="1">
        <f>(Table2[[#This Row],[Current Week High]]/Table2[[#This Row],[Close Price]])-1</f>
        <v>6.6799601196412262E-3</v>
      </c>
      <c r="AG89" s="1">
        <f>(Table2[[#This Row],[Close Price]]/Table2[[#This Row],[Current Month Low]])-1</f>
        <v>0.13435874236598044</v>
      </c>
      <c r="AH89" s="1">
        <f>(Table2[[#This Row],[Current Month High]]/Table2[[#This Row],[Close Price]])-1</f>
        <v>1.2362911266201371E-2</v>
      </c>
      <c r="AI89">
        <v>23.429710867397802</v>
      </c>
      <c r="AJ89">
        <v>78.121115254839196</v>
      </c>
      <c r="AK89" t="str">
        <f>IF(AND(Table2[[#This Row],[20D EMA]]&gt;Table2[[#This Row],[50D EMA]],Table2[[#This Row],[50D EMA]]&gt;Table2[[#This Row],[200D EMA]]),"Uptrend","Downtrend/NoTrend")</f>
        <v>Downtrend/NoTrend</v>
      </c>
      <c r="AL89">
        <v>-0.11</v>
      </c>
      <c r="AM89" t="s">
        <v>3173</v>
      </c>
      <c r="AN89">
        <v>-0.43</v>
      </c>
      <c r="AO89" t="s">
        <v>3173</v>
      </c>
      <c r="AP89">
        <v>0.19175717517415899</v>
      </c>
      <c r="AQ89">
        <f>(Table2[[#This Row],[Sharpe Ratio]]-AVERAGE(Table2[Sharpe Ratio]))/_xlfn.STDEV.P(Table2[Sharpe Ratio])</f>
        <v>1.5734203673083138</v>
      </c>
      <c r="AR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9">
        <f>_xlfn.RANK.AVG(Table2[[#This Row],[1Y Return vs Nifty Z-Score]],Table2[1Y Return vs Nifty Z-Score])</f>
        <v>200</v>
      </c>
      <c r="AT89">
        <f>_xlfn.RANK.AVG(Table2[[#This Row],[6M Return vs Nifty Z-Score]],Table2[6M Return vs Nifty Z-Score])</f>
        <v>234</v>
      </c>
      <c r="AU89">
        <f>_xlfn.RANK.AVG(Table2[[#This Row],[Sharpe Ratio Z-Score]],Table2[Sharpe Ratio Z-Score])</f>
        <v>39</v>
      </c>
      <c r="AV89">
        <f>(Table2[[#This Row],[Rank 1Y]]+Table2[[#This Row],[Rank 6M]]+Table2[[#This Row],[Rank Sharpe]])/3</f>
        <v>157.66666666666666</v>
      </c>
    </row>
    <row r="90" spans="1:48" x14ac:dyDescent="0.3">
      <c r="A90" t="s">
        <v>577</v>
      </c>
      <c r="B90" t="s">
        <v>578</v>
      </c>
      <c r="C90" t="s">
        <v>3127</v>
      </c>
      <c r="D90" t="s">
        <v>384</v>
      </c>
      <c r="E90">
        <v>33180.839999999997</v>
      </c>
      <c r="F90">
        <v>1587.6</v>
      </c>
      <c r="G90">
        <v>49.3661932256272</v>
      </c>
      <c r="H90">
        <f>(Table2[[#This Row],[1Y Return vs Nifty]]-AVERAGE(Table2[1Y Return vs Nifty]))/_xlfn.STDEV.P(Table2[1Y Return vs Nifty])</f>
        <v>0.69896850219128082</v>
      </c>
      <c r="I90">
        <v>5.6986412783687896</v>
      </c>
      <c r="J90">
        <f>(Table2[[#This Row],[1M Return vs Nifty]]-AVERAGE(Table2[1M Return vs Nifty]))/_xlfn.STDEV.P(Table2[1M Return vs Nifty])</f>
        <v>0.42209368669355601</v>
      </c>
      <c r="K90">
        <v>44.457748355639097</v>
      </c>
      <c r="L90">
        <f>(Table2[[#This Row],[6M Return vs Nifty]]-AVERAGE(Table2[6M Return vs Nifty]))/_xlfn.STDEV.P(Table2[6M Return vs Nifty])</f>
        <v>1.3292993236311448</v>
      </c>
      <c r="M90">
        <v>-0.24006102790226599</v>
      </c>
      <c r="N90">
        <f>(Table2[[#This Row],[1W Return vs Nifty]]-AVERAGE(Table2[1W Return vs Nifty]))/_xlfn.STDEV.P(Table2[1W Return vs Nifty])</f>
        <v>7.8431337944494195E-2</v>
      </c>
      <c r="O90">
        <v>1528.15</v>
      </c>
      <c r="P90">
        <v>1486.5579693438101</v>
      </c>
      <c r="Q90">
        <v>1238.6004505441499</v>
      </c>
      <c r="R90">
        <v>64.674456815148702</v>
      </c>
      <c r="S90" s="1">
        <f>(Table2[[#This Row],[Close Price]]-Table2[[#This Row],[20D EMA]])/Table2[[#This Row],[20D EMA]]</f>
        <v>3.8903249026600674E-2</v>
      </c>
      <c r="T90" s="1">
        <f>(Table2[[#This Row],[Close Price]]-Table2[[#This Row],[50D EMA]])/Table2[[#This Row],[50D EMA]]</f>
        <v>6.7970461118843112E-2</v>
      </c>
      <c r="U90" s="1">
        <f>(Table2[[#This Row],[Close Price]]-Table2[[#This Row],[200D EMA]])/Table2[[#This Row],[200D EMA]]</f>
        <v>0.28176927378197325</v>
      </c>
      <c r="V90">
        <v>0.79551124892395697</v>
      </c>
      <c r="W90">
        <v>1553.2</v>
      </c>
      <c r="X90">
        <v>1592</v>
      </c>
      <c r="Y90">
        <v>1550</v>
      </c>
      <c r="Z90">
        <v>1592</v>
      </c>
      <c r="AA90">
        <v>1427</v>
      </c>
      <c r="AB90">
        <v>1678.85</v>
      </c>
      <c r="AC90" s="1">
        <f>(Table2[[#This Row],[Close Price]]/Table2[[#This Row],[Day Low]])-1</f>
        <v>2.2147823847540549E-2</v>
      </c>
      <c r="AD90" s="1">
        <f>(Table2[[#This Row],[Day High]]/Table2[[#This Row],[Close Price]])-1</f>
        <v>2.7714789619552871E-3</v>
      </c>
      <c r="AE90" s="1">
        <f>(Table2[[#This Row],[Close Price]]/Table2[[#This Row],[Current Week Low]])-1</f>
        <v>2.4258064516128997E-2</v>
      </c>
      <c r="AF90" s="1">
        <f>(Table2[[#This Row],[Current Week High]]/Table2[[#This Row],[Close Price]])-1</f>
        <v>2.7714789619552871E-3</v>
      </c>
      <c r="AG90" s="1">
        <f>(Table2[[#This Row],[Close Price]]/Table2[[#This Row],[Current Month Low]])-1</f>
        <v>0.11254379817799576</v>
      </c>
      <c r="AH90" s="1">
        <f>(Table2[[#This Row],[Current Month High]]/Table2[[#This Row],[Close Price]])-1</f>
        <v>5.7476694381456195E-2</v>
      </c>
      <c r="AI90">
        <v>5.7476694381456097</v>
      </c>
      <c r="AJ90">
        <v>95.758323057953106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0.11</v>
      </c>
      <c r="AM90" t="s">
        <v>3172</v>
      </c>
      <c r="AN90">
        <v>0.97</v>
      </c>
      <c r="AO90" t="s">
        <v>3172</v>
      </c>
      <c r="AP90">
        <v>8.1967103485432999E-2</v>
      </c>
      <c r="AQ90">
        <f>(Table2[[#This Row],[Sharpe Ratio]]-AVERAGE(Table2[Sharpe Ratio]))/_xlfn.STDEV.P(Table2[Sharpe Ratio])</f>
        <v>0.30043208930280113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2.8292249397632774</v>
      </c>
      <c r="AS90">
        <f>_xlfn.RANK.AVG(Table2[[#This Row],[1Y Return vs Nifty Z-Score]],Table2[1Y Return vs Nifty Z-Score])</f>
        <v>132</v>
      </c>
      <c r="AT90">
        <f>_xlfn.RANK.AVG(Table2[[#This Row],[6M Return vs Nifty Z-Score]],Table2[6M Return vs Nifty Z-Score])</f>
        <v>69</v>
      </c>
      <c r="AU90">
        <f>_xlfn.RANK.AVG(Table2[[#This Row],[Sharpe Ratio Z-Score]],Table2[Sharpe Ratio Z-Score])</f>
        <v>273</v>
      </c>
      <c r="AV90">
        <f>(Table2[[#This Row],[Rank 1Y]]+Table2[[#This Row],[Rank 6M]]+Table2[[#This Row],[Rank Sharpe]])/3</f>
        <v>158</v>
      </c>
    </row>
    <row r="91" spans="1:48" x14ac:dyDescent="0.3">
      <c r="A91" t="s">
        <v>1074</v>
      </c>
      <c r="B91" t="s">
        <v>1075</v>
      </c>
      <c r="C91" t="s">
        <v>3136</v>
      </c>
      <c r="D91" t="s">
        <v>261</v>
      </c>
      <c r="E91">
        <v>11905.528261019999</v>
      </c>
      <c r="F91">
        <v>1789.35</v>
      </c>
      <c r="G91">
        <v>54.743464234793997</v>
      </c>
      <c r="H91">
        <f>(Table2[[#This Row],[1Y Return vs Nifty]]-AVERAGE(Table2[1Y Return vs Nifty]))/_xlfn.STDEV.P(Table2[1Y Return vs Nifty])</f>
        <v>0.80471382182263596</v>
      </c>
      <c r="I91">
        <v>-4.6141183566517299</v>
      </c>
      <c r="J91">
        <f>(Table2[[#This Row],[1M Return vs Nifty]]-AVERAGE(Table2[1M Return vs Nifty]))/_xlfn.STDEV.P(Table2[1M Return vs Nifty])</f>
        <v>-0.55596281592869456</v>
      </c>
      <c r="K91">
        <v>16.5210347788578</v>
      </c>
      <c r="L91">
        <f>(Table2[[#This Row],[6M Return vs Nifty]]-AVERAGE(Table2[6M Return vs Nifty]))/_xlfn.STDEV.P(Table2[6M Return vs Nifty])</f>
        <v>0.41025785335240905</v>
      </c>
      <c r="M91">
        <v>-1.8560270092339901</v>
      </c>
      <c r="N91">
        <f>(Table2[[#This Row],[1W Return vs Nifty]]-AVERAGE(Table2[1W Return vs Nifty]))/_xlfn.STDEV.P(Table2[1W Return vs Nifty])</f>
        <v>-0.26609680442963118</v>
      </c>
      <c r="O91">
        <v>1885.22</v>
      </c>
      <c r="P91">
        <v>1876.4973511007199</v>
      </c>
      <c r="Q91">
        <v>1630.7518587342399</v>
      </c>
      <c r="R91">
        <v>41.213288437808004</v>
      </c>
      <c r="S91" s="1">
        <f>(Table2[[#This Row],[Close Price]]-Table2[[#This Row],[20D EMA]])/Table2[[#This Row],[20D EMA]]</f>
        <v>-5.085348129130824E-2</v>
      </c>
      <c r="T91" s="1">
        <f>(Table2[[#This Row],[Close Price]]-Table2[[#This Row],[50D EMA]])/Table2[[#This Row],[50D EMA]]</f>
        <v>-4.6441499664042124E-2</v>
      </c>
      <c r="U91" s="1">
        <f>(Table2[[#This Row],[Close Price]]-Table2[[#This Row],[200D EMA]])/Table2[[#This Row],[200D EMA]]</f>
        <v>9.7254613211884347E-2</v>
      </c>
      <c r="V91">
        <v>2.11564054153409</v>
      </c>
      <c r="W91">
        <v>1694</v>
      </c>
      <c r="X91">
        <v>1799</v>
      </c>
      <c r="Y91">
        <v>1667.2</v>
      </c>
      <c r="Z91">
        <v>1799</v>
      </c>
      <c r="AA91">
        <v>1667.2</v>
      </c>
      <c r="AB91">
        <v>2328.9</v>
      </c>
      <c r="AC91" s="1">
        <f>(Table2[[#This Row],[Close Price]]/Table2[[#This Row],[Day Low]])-1</f>
        <v>5.6286894923258446E-2</v>
      </c>
      <c r="AD91" s="1">
        <f>(Table2[[#This Row],[Day High]]/Table2[[#This Row],[Close Price]])-1</f>
        <v>5.3930198116634021E-3</v>
      </c>
      <c r="AE91" s="1">
        <f>(Table2[[#This Row],[Close Price]]/Table2[[#This Row],[Current Week Low]])-1</f>
        <v>7.3266554702495101E-2</v>
      </c>
      <c r="AF91" s="1">
        <f>(Table2[[#This Row],[Current Week High]]/Table2[[#This Row],[Close Price]])-1</f>
        <v>5.3930198116634021E-3</v>
      </c>
      <c r="AG91" s="1">
        <f>(Table2[[#This Row],[Close Price]]/Table2[[#This Row],[Current Month Low]])-1</f>
        <v>7.3266554702495101E-2</v>
      </c>
      <c r="AH91" s="1">
        <f>(Table2[[#This Row],[Current Month High]]/Table2[[#This Row],[Close Price]])-1</f>
        <v>0.30153407662000187</v>
      </c>
      <c r="AI91">
        <v>30.153407662000099</v>
      </c>
      <c r="AJ91">
        <v>85.626847865553103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0.13</v>
      </c>
      <c r="AM91" t="s">
        <v>3172</v>
      </c>
      <c r="AN91">
        <v>-16.78</v>
      </c>
      <c r="AO91" t="s">
        <v>3173</v>
      </c>
      <c r="AP91">
        <v>0.119118525874944</v>
      </c>
      <c r="AQ91">
        <f>(Table2[[#This Row],[Sharpe Ratio]]-AVERAGE(Table2[Sharpe Ratio]))/_xlfn.STDEV.P(Table2[Sharpe Ratio])</f>
        <v>0.73119349136440004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1.1241055461811194</v>
      </c>
      <c r="AS91">
        <f>_xlfn.RANK.AVG(Table2[[#This Row],[1Y Return vs Nifty Z-Score]],Table2[1Y Return vs Nifty Z-Score])</f>
        <v>121</v>
      </c>
      <c r="AT91">
        <f>_xlfn.RANK.AVG(Table2[[#This Row],[6M Return vs Nifty Z-Score]],Table2[6M Return vs Nifty Z-Score])</f>
        <v>190</v>
      </c>
      <c r="AU91">
        <f>_xlfn.RANK.AVG(Table2[[#This Row],[Sharpe Ratio Z-Score]],Table2[Sharpe Ratio Z-Score])</f>
        <v>163</v>
      </c>
      <c r="AV91">
        <f>(Table2[[#This Row],[Rank 1Y]]+Table2[[#This Row],[Rank 6M]]+Table2[[#This Row],[Rank Sharpe]])/3</f>
        <v>158</v>
      </c>
    </row>
    <row r="92" spans="1:48" x14ac:dyDescent="0.3">
      <c r="A92" t="s">
        <v>782</v>
      </c>
      <c r="B92" t="s">
        <v>783</v>
      </c>
      <c r="C92" t="s">
        <v>3131</v>
      </c>
      <c r="D92" t="s">
        <v>51</v>
      </c>
      <c r="E92">
        <v>20093.298072959999</v>
      </c>
      <c r="F92">
        <v>1476.3</v>
      </c>
      <c r="G92">
        <v>34.221882769945502</v>
      </c>
      <c r="H92">
        <f>(Table2[[#This Row],[1Y Return vs Nifty]]-AVERAGE(Table2[1Y Return vs Nifty]))/_xlfn.STDEV.P(Table2[1Y Return vs Nifty])</f>
        <v>0.40115201739769163</v>
      </c>
      <c r="I92">
        <v>15.7131785144734</v>
      </c>
      <c r="J92">
        <f>(Table2[[#This Row],[1M Return vs Nifty]]-AVERAGE(Table2[1M Return vs Nifty]))/_xlfn.STDEV.P(Table2[1M Return vs Nifty])</f>
        <v>1.3718669395543346</v>
      </c>
      <c r="K92">
        <v>61.962437451191398</v>
      </c>
      <c r="L92">
        <f>(Table2[[#This Row],[6M Return vs Nifty]]-AVERAGE(Table2[6M Return vs Nifty]))/_xlfn.STDEV.P(Table2[6M Return vs Nifty])</f>
        <v>1.9051557198723683</v>
      </c>
      <c r="M92">
        <v>6.91038097325709</v>
      </c>
      <c r="N92">
        <f>(Table2[[#This Row],[1W Return vs Nifty]]-AVERAGE(Table2[1W Return vs Nifty]))/_xlfn.STDEV.P(Table2[1W Return vs Nifty])</f>
        <v>1.602924135610416</v>
      </c>
      <c r="O92">
        <v>1363.97</v>
      </c>
      <c r="P92">
        <v>1331.9971026692299</v>
      </c>
      <c r="Q92">
        <v>1141.8625592809601</v>
      </c>
      <c r="R92">
        <v>83.237194518590499</v>
      </c>
      <c r="S92" s="1">
        <f>(Table2[[#This Row],[Close Price]]-Table2[[#This Row],[20D EMA]])/Table2[[#This Row],[20D EMA]]</f>
        <v>8.2355183765038767E-2</v>
      </c>
      <c r="T92" s="1">
        <f>(Table2[[#This Row],[Close Price]]-Table2[[#This Row],[50D EMA]])/Table2[[#This Row],[50D EMA]]</f>
        <v>0.10833574415559694</v>
      </c>
      <c r="U92" s="1">
        <f>(Table2[[#This Row],[Close Price]]-Table2[[#This Row],[200D EMA]])/Table2[[#This Row],[200D EMA]]</f>
        <v>0.29288764921904237</v>
      </c>
      <c r="V92">
        <v>0.77160051075741898</v>
      </c>
      <c r="W92">
        <v>1464.9</v>
      </c>
      <c r="X92">
        <v>1496.7</v>
      </c>
      <c r="Y92">
        <v>1380</v>
      </c>
      <c r="Z92">
        <v>1496.7</v>
      </c>
      <c r="AA92">
        <v>1287</v>
      </c>
      <c r="AB92">
        <v>1496.7</v>
      </c>
      <c r="AC92" s="1">
        <f>(Table2[[#This Row],[Close Price]]/Table2[[#This Row],[Day Low]])-1</f>
        <v>7.7821011673151474E-3</v>
      </c>
      <c r="AD92" s="1">
        <f>(Table2[[#This Row],[Day High]]/Table2[[#This Row],[Close Price]])-1</f>
        <v>1.3818329607803381E-2</v>
      </c>
      <c r="AE92" s="1">
        <f>(Table2[[#This Row],[Close Price]]/Table2[[#This Row],[Current Week Low]])-1</f>
        <v>6.9782608695652115E-2</v>
      </c>
      <c r="AF92" s="1">
        <f>(Table2[[#This Row],[Current Week High]]/Table2[[#This Row],[Close Price]])-1</f>
        <v>1.3818329607803381E-2</v>
      </c>
      <c r="AG92" s="1">
        <f>(Table2[[#This Row],[Close Price]]/Table2[[#This Row],[Current Month Low]])-1</f>
        <v>0.14708624708624707</v>
      </c>
      <c r="AH92" s="1">
        <f>(Table2[[#This Row],[Current Month High]]/Table2[[#This Row],[Close Price]])-1</f>
        <v>1.3818329607803381E-2</v>
      </c>
      <c r="AI92">
        <v>3.0989636252794099</v>
      </c>
      <c r="AJ92">
        <v>82.450719891243907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7.0000000000000007E-2</v>
      </c>
      <c r="AM92" t="s">
        <v>3172</v>
      </c>
      <c r="AN92">
        <v>13.44</v>
      </c>
      <c r="AO92" t="s">
        <v>3172</v>
      </c>
      <c r="AP92">
        <v>8.9287987547337994E-2</v>
      </c>
      <c r="AQ92">
        <f>(Table2[[#This Row],[Sharpe Ratio]]-AVERAGE(Table2[Sharpe Ratio]))/_xlfn.STDEV.P(Table2[Sharpe Ratio])</f>
        <v>0.38531589939689198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5.6664147118317025</v>
      </c>
      <c r="AS92">
        <f>_xlfn.RANK.AVG(Table2[[#This Row],[1Y Return vs Nifty Z-Score]],Table2[1Y Return vs Nifty Z-Score])</f>
        <v>193</v>
      </c>
      <c r="AT92">
        <f>_xlfn.RANK.AVG(Table2[[#This Row],[6M Return vs Nifty Z-Score]],Table2[6M Return vs Nifty Z-Score])</f>
        <v>32</v>
      </c>
      <c r="AU92">
        <f>_xlfn.RANK.AVG(Table2[[#This Row],[Sharpe Ratio Z-Score]],Table2[Sharpe Ratio Z-Score])</f>
        <v>253</v>
      </c>
      <c r="AV92">
        <f>(Table2[[#This Row],[Rank 1Y]]+Table2[[#This Row],[Rank 6M]]+Table2[[#This Row],[Rank Sharpe]])/3</f>
        <v>159.33333333333334</v>
      </c>
    </row>
    <row r="93" spans="1:48" x14ac:dyDescent="0.3">
      <c r="A93" t="s">
        <v>929</v>
      </c>
      <c r="B93" t="s">
        <v>930</v>
      </c>
      <c r="C93" t="s">
        <v>3132</v>
      </c>
      <c r="D93" t="s">
        <v>553</v>
      </c>
      <c r="E93">
        <v>16048.20139867</v>
      </c>
      <c r="F93">
        <v>578.95000000000005</v>
      </c>
      <c r="G93">
        <v>40.365055745074997</v>
      </c>
      <c r="H93">
        <f>(Table2[[#This Row],[1Y Return vs Nifty]]-AVERAGE(Table2[1Y Return vs Nifty]))/_xlfn.STDEV.P(Table2[1Y Return vs Nifty])</f>
        <v>0.5219589822500037</v>
      </c>
      <c r="I93">
        <v>6.7265469752288203</v>
      </c>
      <c r="J93">
        <f>(Table2[[#This Row],[1M Return vs Nifty]]-AVERAGE(Table2[1M Return vs Nifty]))/_xlfn.STDEV.P(Table2[1M Return vs Nifty])</f>
        <v>0.51957970270447884</v>
      </c>
      <c r="K93">
        <v>4.1351071803634296</v>
      </c>
      <c r="L93">
        <f>(Table2[[#This Row],[6M Return vs Nifty]]-AVERAGE(Table2[6M Return vs Nifty]))/_xlfn.STDEV.P(Table2[6M Return vs Nifty])</f>
        <v>2.7947106459240085E-3</v>
      </c>
      <c r="M93">
        <v>0.244933083130145</v>
      </c>
      <c r="N93">
        <f>(Table2[[#This Row],[1W Return vs Nifty]]-AVERAGE(Table2[1W Return vs Nifty]))/_xlfn.STDEV.P(Table2[1W Return vs Nifty])</f>
        <v>0.1818333414932842</v>
      </c>
      <c r="O93">
        <v>558.55999999999995</v>
      </c>
      <c r="P93">
        <v>574.33960167648695</v>
      </c>
      <c r="Q93">
        <v>531.32811709144596</v>
      </c>
      <c r="R93">
        <v>63.009745388528302</v>
      </c>
      <c r="S93" s="1">
        <f>(Table2[[#This Row],[Close Price]]-Table2[[#This Row],[20D EMA]])/Table2[[#This Row],[20D EMA]]</f>
        <v>3.6504583213978987E-2</v>
      </c>
      <c r="T93" s="1">
        <f>(Table2[[#This Row],[Close Price]]-Table2[[#This Row],[50D EMA]])/Table2[[#This Row],[50D EMA]]</f>
        <v>8.027303550121611E-3</v>
      </c>
      <c r="U93" s="1">
        <f>(Table2[[#This Row],[Close Price]]-Table2[[#This Row],[200D EMA]])/Table2[[#This Row],[200D EMA]]</f>
        <v>8.9628012101527779E-2</v>
      </c>
      <c r="V93">
        <v>0.96552460802948004</v>
      </c>
      <c r="W93">
        <v>562</v>
      </c>
      <c r="X93">
        <v>580.79999999999995</v>
      </c>
      <c r="Y93">
        <v>560.95000000000005</v>
      </c>
      <c r="Z93">
        <v>580.79999999999995</v>
      </c>
      <c r="AA93">
        <v>514.04999999999995</v>
      </c>
      <c r="AB93">
        <v>589.95000000000005</v>
      </c>
      <c r="AC93" s="1">
        <f>(Table2[[#This Row],[Close Price]]/Table2[[#This Row],[Day Low]])-1</f>
        <v>3.0160142348754526E-2</v>
      </c>
      <c r="AD93" s="1">
        <f>(Table2[[#This Row],[Day High]]/Table2[[#This Row],[Close Price]])-1</f>
        <v>3.195440020727025E-3</v>
      </c>
      <c r="AE93" s="1">
        <f>(Table2[[#This Row],[Close Price]]/Table2[[#This Row],[Current Week Low]])-1</f>
        <v>3.2088421427934666E-2</v>
      </c>
      <c r="AF93" s="1">
        <f>(Table2[[#This Row],[Current Week High]]/Table2[[#This Row],[Close Price]])-1</f>
        <v>3.195440020727025E-3</v>
      </c>
      <c r="AG93" s="1">
        <f>(Table2[[#This Row],[Close Price]]/Table2[[#This Row],[Current Month Low]])-1</f>
        <v>0.12625231008656757</v>
      </c>
      <c r="AH93" s="1">
        <f>(Table2[[#This Row],[Current Month High]]/Table2[[#This Row],[Close Price]])-1</f>
        <v>1.8999913636756238E-2</v>
      </c>
      <c r="AI93">
        <v>25.053977027377101</v>
      </c>
      <c r="AJ93">
        <v>75.386246591941799</v>
      </c>
      <c r="AK93" t="str">
        <f>IF(AND(Table2[[#This Row],[20D EMA]]&gt;Table2[[#This Row],[50D EMA]],Table2[[#This Row],[50D EMA]]&gt;Table2[[#This Row],[200D EMA]]),"Uptrend","Downtrend/NoTrend")</f>
        <v>Downtrend/NoTrend</v>
      </c>
      <c r="AL93">
        <v>0.02</v>
      </c>
      <c r="AM93" t="s">
        <v>3172</v>
      </c>
      <c r="AN93">
        <v>-0.31</v>
      </c>
      <c r="AO93" t="s">
        <v>3173</v>
      </c>
      <c r="AP93">
        <v>0.211047210744648</v>
      </c>
      <c r="AQ93">
        <f>(Table2[[#This Row],[Sharpe Ratio]]-AVERAGE(Table2[Sharpe Ratio]))/_xlfn.STDEV.P(Table2[Sharpe Ratio])</f>
        <v>1.7970834798815745</v>
      </c>
      <c r="AR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3">
        <f>_xlfn.RANK.AVG(Table2[[#This Row],[1Y Return vs Nifty Z-Score]],Table2[1Y Return vs Nifty Z-Score])</f>
        <v>159</v>
      </c>
      <c r="AT93">
        <f>_xlfn.RANK.AVG(Table2[[#This Row],[6M Return vs Nifty Z-Score]],Table2[6M Return vs Nifty Z-Score])</f>
        <v>299</v>
      </c>
      <c r="AU93">
        <f>_xlfn.RANK.AVG(Table2[[#This Row],[Sharpe Ratio Z-Score]],Table2[Sharpe Ratio Z-Score])</f>
        <v>21</v>
      </c>
      <c r="AV93">
        <f>(Table2[[#This Row],[Rank 1Y]]+Table2[[#This Row],[Rank 6M]]+Table2[[#This Row],[Rank Sharpe]])/3</f>
        <v>159.66666666666666</v>
      </c>
    </row>
    <row r="94" spans="1:48" x14ac:dyDescent="0.3">
      <c r="A94" t="s">
        <v>121</v>
      </c>
      <c r="B94" t="s">
        <v>122</v>
      </c>
      <c r="C94" t="s">
        <v>3136</v>
      </c>
      <c r="D94" t="s">
        <v>123</v>
      </c>
      <c r="E94">
        <v>217758.31131590999</v>
      </c>
      <c r="F94">
        <v>297.89999999999998</v>
      </c>
      <c r="G94">
        <v>84.673050498183301</v>
      </c>
      <c r="H94">
        <f>(Table2[[#This Row],[1Y Return vs Nifty]]-AVERAGE(Table2[1Y Return vs Nifty]))/_xlfn.STDEV.P(Table2[1Y Return vs Nifty])</f>
        <v>1.3932862892435613</v>
      </c>
      <c r="I94">
        <v>5.6183841442242501</v>
      </c>
      <c r="J94">
        <f>(Table2[[#This Row],[1M Return vs Nifty]]-AVERAGE(Table2[1M Return vs Nifty]))/_xlfn.STDEV.P(Table2[1M Return vs Nifty])</f>
        <v>0.41448214383694443</v>
      </c>
      <c r="K94">
        <v>-4.2183776156422796</v>
      </c>
      <c r="L94">
        <f>(Table2[[#This Row],[6M Return vs Nifty]]-AVERAGE(Table2[6M Return vs Nifty]))/_xlfn.STDEV.P(Table2[6M Return vs Nifty])</f>
        <v>-0.27201209251551911</v>
      </c>
      <c r="M94">
        <v>1.66705805257919</v>
      </c>
      <c r="N94">
        <f>(Table2[[#This Row],[1W Return vs Nifty]]-AVERAGE(Table2[1W Return vs Nifty]))/_xlfn.STDEV.P(Table2[1W Return vs Nifty])</f>
        <v>0.4850340769099788</v>
      </c>
      <c r="O94">
        <v>286.20999999999998</v>
      </c>
      <c r="P94">
        <v>286.684031608547</v>
      </c>
      <c r="Q94">
        <v>262.01448750453301</v>
      </c>
      <c r="R94">
        <v>66.465463203819894</v>
      </c>
      <c r="S94" s="1">
        <f>(Table2[[#This Row],[Close Price]]-Table2[[#This Row],[20D EMA]])/Table2[[#This Row],[20D EMA]]</f>
        <v>4.0844135425037557E-2</v>
      </c>
      <c r="T94" s="1">
        <f>(Table2[[#This Row],[Close Price]]-Table2[[#This Row],[50D EMA]])/Table2[[#This Row],[50D EMA]]</f>
        <v>3.9123101236304053E-2</v>
      </c>
      <c r="U94" s="1">
        <f>(Table2[[#This Row],[Close Price]]-Table2[[#This Row],[200D EMA]])/Table2[[#This Row],[200D EMA]]</f>
        <v>0.13696003162743484</v>
      </c>
      <c r="V94">
        <v>0.87746921907219599</v>
      </c>
      <c r="W94">
        <v>293.14999999999998</v>
      </c>
      <c r="X94">
        <v>301</v>
      </c>
      <c r="Y94">
        <v>287.95</v>
      </c>
      <c r="Z94">
        <v>301</v>
      </c>
      <c r="AA94">
        <v>270.25</v>
      </c>
      <c r="AB94">
        <v>304.5</v>
      </c>
      <c r="AC94" s="1">
        <f>(Table2[[#This Row],[Close Price]]/Table2[[#This Row],[Day Low]])-1</f>
        <v>1.6203308886235668E-2</v>
      </c>
      <c r="AD94" s="1">
        <f>(Table2[[#This Row],[Day High]]/Table2[[#This Row],[Close Price]])-1</f>
        <v>1.0406176569318637E-2</v>
      </c>
      <c r="AE94" s="1">
        <f>(Table2[[#This Row],[Close Price]]/Table2[[#This Row],[Current Week Low]])-1</f>
        <v>3.4554610175377531E-2</v>
      </c>
      <c r="AF94" s="1">
        <f>(Table2[[#This Row],[Current Week High]]/Table2[[#This Row],[Close Price]])-1</f>
        <v>1.0406176569318637E-2</v>
      </c>
      <c r="AG94" s="1">
        <f>(Table2[[#This Row],[Close Price]]/Table2[[#This Row],[Current Month Low]])-1</f>
        <v>0.10231267345050865</v>
      </c>
      <c r="AH94" s="1">
        <f>(Table2[[#This Row],[Current Month High]]/Table2[[#This Row],[Close Price]])-1</f>
        <v>2.2155085599194546E-2</v>
      </c>
      <c r="AI94">
        <v>14.300100704934501</v>
      </c>
      <c r="AJ94">
        <v>112.179487179487</v>
      </c>
      <c r="AK94" t="str">
        <f>IF(AND(Table2[[#This Row],[20D EMA]]&gt;Table2[[#This Row],[50D EMA]],Table2[[#This Row],[50D EMA]]&gt;Table2[[#This Row],[200D EMA]]),"Uptrend","Downtrend/NoTrend")</f>
        <v>Downtrend/NoTrend</v>
      </c>
      <c r="AL94">
        <v>0.1</v>
      </c>
      <c r="AM94" t="s">
        <v>3172</v>
      </c>
      <c r="AN94">
        <v>-1.31</v>
      </c>
      <c r="AO94" t="s">
        <v>3173</v>
      </c>
      <c r="AP94">
        <v>0.208682343719442</v>
      </c>
      <c r="AQ94">
        <f>(Table2[[#This Row],[Sharpe Ratio]]-AVERAGE(Table2[Sharpe Ratio]))/_xlfn.STDEV.P(Table2[Sharpe Ratio])</f>
        <v>1.7696634412949876</v>
      </c>
      <c r="AR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4">
        <f>_xlfn.RANK.AVG(Table2[[#This Row],[1Y Return vs Nifty Z-Score]],Table2[1Y Return vs Nifty Z-Score])</f>
        <v>63</v>
      </c>
      <c r="AT94">
        <f>_xlfn.RANK.AVG(Table2[[#This Row],[6M Return vs Nifty Z-Score]],Table2[6M Return vs Nifty Z-Score])</f>
        <v>397</v>
      </c>
      <c r="AU94">
        <f>_xlfn.RANK.AVG(Table2[[#This Row],[Sharpe Ratio Z-Score]],Table2[Sharpe Ratio Z-Score])</f>
        <v>23</v>
      </c>
      <c r="AV94">
        <f>(Table2[[#This Row],[Rank 1Y]]+Table2[[#This Row],[Rank 6M]]+Table2[[#This Row],[Rank Sharpe]])/3</f>
        <v>161</v>
      </c>
    </row>
    <row r="95" spans="1:48" x14ac:dyDescent="0.3">
      <c r="A95" t="s">
        <v>629</v>
      </c>
      <c r="B95" t="s">
        <v>630</v>
      </c>
      <c r="C95" t="s">
        <v>3125</v>
      </c>
      <c r="D95" t="s">
        <v>455</v>
      </c>
      <c r="E95">
        <v>28869.75</v>
      </c>
      <c r="F95">
        <v>822.5</v>
      </c>
      <c r="G95">
        <v>116.628653488154</v>
      </c>
      <c r="H95">
        <f>(Table2[[#This Row],[1Y Return vs Nifty]]-AVERAGE(Table2[1Y Return vs Nifty]))/_xlfn.STDEV.P(Table2[1Y Return vs Nifty])</f>
        <v>2.0217008598364483</v>
      </c>
      <c r="I95">
        <v>15.0088604863885</v>
      </c>
      <c r="J95">
        <f>(Table2[[#This Row],[1M Return vs Nifty]]-AVERAGE(Table2[1M Return vs Nifty]))/_xlfn.STDEV.P(Table2[1M Return vs Nifty])</f>
        <v>1.3050698016725162</v>
      </c>
      <c r="K95">
        <v>5.0645223535350299</v>
      </c>
      <c r="L95">
        <f>(Table2[[#This Row],[6M Return vs Nifty]]-AVERAGE(Table2[6M Return vs Nifty]))/_xlfn.STDEV.P(Table2[6M Return vs Nifty])</f>
        <v>3.336992790987986E-2</v>
      </c>
      <c r="M95">
        <v>-1.7465807193947001</v>
      </c>
      <c r="N95">
        <f>(Table2[[#This Row],[1W Return vs Nifty]]-AVERAGE(Table2[1W Return vs Nifty]))/_xlfn.STDEV.P(Table2[1W Return vs Nifty])</f>
        <v>-0.24276257130611212</v>
      </c>
      <c r="O95">
        <v>797.48</v>
      </c>
      <c r="P95">
        <v>779.19665587417398</v>
      </c>
      <c r="Q95">
        <v>684.01893511965102</v>
      </c>
      <c r="R95">
        <v>56.039792770769701</v>
      </c>
      <c r="S95" s="1">
        <f>(Table2[[#This Row],[Close Price]]-Table2[[#This Row],[20D EMA]])/Table2[[#This Row],[20D EMA]]</f>
        <v>3.1373827556803909E-2</v>
      </c>
      <c r="T95" s="1">
        <f>(Table2[[#This Row],[Close Price]]-Table2[[#This Row],[50D EMA]])/Table2[[#This Row],[50D EMA]]</f>
        <v>5.5574345448446992E-2</v>
      </c>
      <c r="U95" s="1">
        <f>(Table2[[#This Row],[Close Price]]-Table2[[#This Row],[200D EMA]])/Table2[[#This Row],[200D EMA]]</f>
        <v>0.20245209272770406</v>
      </c>
      <c r="V95">
        <v>1.30850234988544</v>
      </c>
      <c r="W95">
        <v>816.05</v>
      </c>
      <c r="X95">
        <v>854.65</v>
      </c>
      <c r="Y95">
        <v>803.05</v>
      </c>
      <c r="Z95">
        <v>855.5</v>
      </c>
      <c r="AA95">
        <v>747.25</v>
      </c>
      <c r="AB95">
        <v>858</v>
      </c>
      <c r="AC95" s="1">
        <f>(Table2[[#This Row],[Close Price]]/Table2[[#This Row],[Day Low]])-1</f>
        <v>7.9039274554255634E-3</v>
      </c>
      <c r="AD95" s="1">
        <f>(Table2[[#This Row],[Day High]]/Table2[[#This Row],[Close Price]])-1</f>
        <v>3.9088145896656545E-2</v>
      </c>
      <c r="AE95" s="1">
        <f>(Table2[[#This Row],[Close Price]]/Table2[[#This Row],[Current Week Low]])-1</f>
        <v>2.4220160637569377E-2</v>
      </c>
      <c r="AF95" s="1">
        <f>(Table2[[#This Row],[Current Week High]]/Table2[[#This Row],[Close Price]])-1</f>
        <v>4.0121580547112456E-2</v>
      </c>
      <c r="AG95" s="1">
        <f>(Table2[[#This Row],[Close Price]]/Table2[[#This Row],[Current Month Low]])-1</f>
        <v>0.10070257611241207</v>
      </c>
      <c r="AH95" s="1">
        <f>(Table2[[#This Row],[Current Month High]]/Table2[[#This Row],[Close Price]])-1</f>
        <v>4.316109422492409E-2</v>
      </c>
      <c r="AI95">
        <v>17.9331306990881</v>
      </c>
      <c r="AJ95">
        <v>148.94067796610099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0.04</v>
      </c>
      <c r="AM95" t="s">
        <v>3172</v>
      </c>
      <c r="AN95">
        <v>2.12</v>
      </c>
      <c r="AO95" t="s">
        <v>3172</v>
      </c>
      <c r="AP95">
        <v>0.120433078707196</v>
      </c>
      <c r="AQ95">
        <f>(Table2[[#This Row],[Sharpe Ratio]]-AVERAGE(Table2[Sharpe Ratio]))/_xlfn.STDEV.P(Table2[Sharpe Ratio])</f>
        <v>0.74643540095181826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3.863813419064551</v>
      </c>
      <c r="AS95">
        <f>_xlfn.RANK.AVG(Table2[[#This Row],[1Y Return vs Nifty Z-Score]],Table2[1Y Return vs Nifty Z-Score])</f>
        <v>38</v>
      </c>
      <c r="AT95">
        <f>_xlfn.RANK.AVG(Table2[[#This Row],[6M Return vs Nifty Z-Score]],Table2[6M Return vs Nifty Z-Score])</f>
        <v>291</v>
      </c>
      <c r="AU95">
        <f>_xlfn.RANK.AVG(Table2[[#This Row],[Sharpe Ratio Z-Score]],Table2[Sharpe Ratio Z-Score])</f>
        <v>155</v>
      </c>
      <c r="AV95">
        <f>(Table2[[#This Row],[Rank 1Y]]+Table2[[#This Row],[Rank 6M]]+Table2[[#This Row],[Rank Sharpe]])/3</f>
        <v>161.33333333333334</v>
      </c>
    </row>
    <row r="96" spans="1:48" x14ac:dyDescent="0.3">
      <c r="A96" t="s">
        <v>274</v>
      </c>
      <c r="B96" t="s">
        <v>275</v>
      </c>
      <c r="C96" t="s">
        <v>3131</v>
      </c>
      <c r="D96" t="s">
        <v>51</v>
      </c>
      <c r="E96">
        <v>92881.823826799999</v>
      </c>
      <c r="F96">
        <v>2036</v>
      </c>
      <c r="G96">
        <v>47.0286315893159</v>
      </c>
      <c r="H96">
        <f>(Table2[[#This Row],[1Y Return vs Nifty]]-AVERAGE(Table2[1Y Return vs Nifty]))/_xlfn.STDEV.P(Table2[1Y Return vs Nifty])</f>
        <v>0.65299979390628926</v>
      </c>
      <c r="I96">
        <v>-2.7669088467527301</v>
      </c>
      <c r="J96">
        <f>(Table2[[#This Row],[1M Return vs Nifty]]-AVERAGE(Table2[1M Return vs Nifty]))/_xlfn.STDEV.P(Table2[1M Return vs Nifty])</f>
        <v>-0.38077447286606847</v>
      </c>
      <c r="K96">
        <v>20.5922494535493</v>
      </c>
      <c r="L96">
        <f>(Table2[[#This Row],[6M Return vs Nifty]]-AVERAGE(Table2[6M Return vs Nifty]))/_xlfn.STDEV.P(Table2[6M Return vs Nifty])</f>
        <v>0.54418968145256763</v>
      </c>
      <c r="M96">
        <v>0.45025574507744198</v>
      </c>
      <c r="N96">
        <f>(Table2[[#This Row],[1W Return vs Nifty]]-AVERAGE(Table2[1W Return vs Nifty]))/_xlfn.STDEV.P(Table2[1W Return vs Nifty])</f>
        <v>0.22560866605161192</v>
      </c>
      <c r="O96">
        <v>2096.92</v>
      </c>
      <c r="P96">
        <v>2118.14388689416</v>
      </c>
      <c r="Q96">
        <v>1859.1599024826501</v>
      </c>
      <c r="R96">
        <v>37.996394094734903</v>
      </c>
      <c r="S96" s="1">
        <f>(Table2[[#This Row],[Close Price]]-Table2[[#This Row],[20D EMA]])/Table2[[#This Row],[20D EMA]]</f>
        <v>-2.9052133605478547E-2</v>
      </c>
      <c r="T96" s="1">
        <f>(Table2[[#This Row],[Close Price]]-Table2[[#This Row],[50D EMA]])/Table2[[#This Row],[50D EMA]]</f>
        <v>-3.8781070257983184E-2</v>
      </c>
      <c r="U96" s="1">
        <f>(Table2[[#This Row],[Close Price]]-Table2[[#This Row],[200D EMA]])/Table2[[#This Row],[200D EMA]]</f>
        <v>9.5118282876693133E-2</v>
      </c>
      <c r="V96">
        <v>0.69482611894073099</v>
      </c>
      <c r="W96">
        <v>2030.15</v>
      </c>
      <c r="X96">
        <v>2113.15</v>
      </c>
      <c r="Y96">
        <v>2030.15</v>
      </c>
      <c r="Z96">
        <v>2119</v>
      </c>
      <c r="AA96">
        <v>2000</v>
      </c>
      <c r="AB96">
        <v>2218.85</v>
      </c>
      <c r="AC96" s="1">
        <f>(Table2[[#This Row],[Close Price]]/Table2[[#This Row],[Day Low]])-1</f>
        <v>2.8815604758267721E-3</v>
      </c>
      <c r="AD96" s="1">
        <f>(Table2[[#This Row],[Day High]]/Table2[[#This Row],[Close Price]])-1</f>
        <v>3.7892927308448066E-2</v>
      </c>
      <c r="AE96" s="1">
        <f>(Table2[[#This Row],[Close Price]]/Table2[[#This Row],[Current Week Low]])-1</f>
        <v>2.8815604758267721E-3</v>
      </c>
      <c r="AF96" s="1">
        <f>(Table2[[#This Row],[Current Week High]]/Table2[[#This Row],[Close Price]])-1</f>
        <v>4.0766208251473479E-2</v>
      </c>
      <c r="AG96" s="1">
        <f>(Table2[[#This Row],[Close Price]]/Table2[[#This Row],[Current Month Low]])-1</f>
        <v>1.8000000000000016E-2</v>
      </c>
      <c r="AH96" s="1">
        <f>(Table2[[#This Row],[Current Month High]]/Table2[[#This Row],[Close Price]])-1</f>
        <v>8.9808447937131497E-2</v>
      </c>
      <c r="AI96">
        <v>13.5559921414538</v>
      </c>
      <c r="AJ96">
        <v>69.645460984043595</v>
      </c>
      <c r="AK96" t="str">
        <f>IF(AND(Table2[[#This Row],[20D EMA]]&gt;Table2[[#This Row],[50D EMA]],Table2[[#This Row],[50D EMA]]&gt;Table2[[#This Row],[200D EMA]]),"Uptrend","Downtrend/NoTrend")</f>
        <v>Downtrend/NoTrend</v>
      </c>
      <c r="AL96">
        <v>-0.06</v>
      </c>
      <c r="AM96" t="s">
        <v>3173</v>
      </c>
      <c r="AN96">
        <v>-6</v>
      </c>
      <c r="AO96" t="s">
        <v>3173</v>
      </c>
      <c r="AP96">
        <v>0.110659576939849</v>
      </c>
      <c r="AQ96">
        <f>(Table2[[#This Row],[Sharpe Ratio]]-AVERAGE(Table2[Sharpe Ratio]))/_xlfn.STDEV.P(Table2[Sharpe Ratio])</f>
        <v>0.63311410519592459</v>
      </c>
      <c r="AR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6">
        <f>_xlfn.RANK.AVG(Table2[[#This Row],[1Y Return vs Nifty Z-Score]],Table2[1Y Return vs Nifty Z-Score])</f>
        <v>140</v>
      </c>
      <c r="AT96">
        <f>_xlfn.RANK.AVG(Table2[[#This Row],[6M Return vs Nifty Z-Score]],Table2[6M Return vs Nifty Z-Score])</f>
        <v>160</v>
      </c>
      <c r="AU96">
        <f>_xlfn.RANK.AVG(Table2[[#This Row],[Sharpe Ratio Z-Score]],Table2[Sharpe Ratio Z-Score])</f>
        <v>189</v>
      </c>
      <c r="AV96">
        <f>(Table2[[#This Row],[Rank 1Y]]+Table2[[#This Row],[Rank 6M]]+Table2[[#This Row],[Rank Sharpe]])/3</f>
        <v>163</v>
      </c>
    </row>
    <row r="97" spans="1:48" x14ac:dyDescent="0.3">
      <c r="A97" t="s">
        <v>790</v>
      </c>
      <c r="B97" t="s">
        <v>791</v>
      </c>
      <c r="C97" t="s">
        <v>3129</v>
      </c>
      <c r="D97" t="s">
        <v>120</v>
      </c>
      <c r="E97">
        <v>19578.634565100001</v>
      </c>
      <c r="F97">
        <v>781.95</v>
      </c>
      <c r="G97">
        <v>19.6185097982295</v>
      </c>
      <c r="H97">
        <f>(Table2[[#This Row],[1Y Return vs Nifty]]-AVERAGE(Table2[1Y Return vs Nifty]))/_xlfn.STDEV.P(Table2[1Y Return vs Nifty])</f>
        <v>0.11397319751721909</v>
      </c>
      <c r="I97">
        <v>-11.631369164554201</v>
      </c>
      <c r="J97">
        <f>(Table2[[#This Row],[1M Return vs Nifty]]-AVERAGE(Table2[1M Return vs Nifty]))/_xlfn.STDEV.P(Table2[1M Return vs Nifty])</f>
        <v>-1.2214750576659759</v>
      </c>
      <c r="K97">
        <v>35.1094522627114</v>
      </c>
      <c r="L97">
        <f>(Table2[[#This Row],[6M Return vs Nifty]]-AVERAGE(Table2[6M Return vs Nifty]))/_xlfn.STDEV.P(Table2[6M Return vs Nifty])</f>
        <v>1.0217659495915528</v>
      </c>
      <c r="M97">
        <v>-1.4772063078851501</v>
      </c>
      <c r="N97">
        <f>(Table2[[#This Row],[1W Return vs Nifty]]-AVERAGE(Table2[1W Return vs Nifty]))/_xlfn.STDEV.P(Table2[1W Return vs Nifty])</f>
        <v>-0.18533124745854834</v>
      </c>
      <c r="O97">
        <v>809.95</v>
      </c>
      <c r="P97">
        <v>834.48426401408801</v>
      </c>
      <c r="Q97">
        <v>728.43838632797394</v>
      </c>
      <c r="R97">
        <v>43.836070683617102</v>
      </c>
      <c r="S97" s="1">
        <f>(Table2[[#This Row],[Close Price]]-Table2[[#This Row],[20D EMA]])/Table2[[#This Row],[20D EMA]]</f>
        <v>-3.457003518735724E-2</v>
      </c>
      <c r="T97" s="1">
        <f>(Table2[[#This Row],[Close Price]]-Table2[[#This Row],[50D EMA]])/Table2[[#This Row],[50D EMA]]</f>
        <v>-6.2954169754363479E-2</v>
      </c>
      <c r="U97" s="1">
        <f>(Table2[[#This Row],[Close Price]]-Table2[[#This Row],[200D EMA]])/Table2[[#This Row],[200D EMA]]</f>
        <v>7.3460727326268196E-2</v>
      </c>
      <c r="V97">
        <v>0.61964404314203603</v>
      </c>
      <c r="W97">
        <v>763.1</v>
      </c>
      <c r="X97">
        <v>785</v>
      </c>
      <c r="Y97">
        <v>744</v>
      </c>
      <c r="Z97">
        <v>785</v>
      </c>
      <c r="AA97">
        <v>718.05</v>
      </c>
      <c r="AB97">
        <v>899</v>
      </c>
      <c r="AC97" s="1">
        <f>(Table2[[#This Row],[Close Price]]/Table2[[#This Row],[Day Low]])-1</f>
        <v>2.4701873935264018E-2</v>
      </c>
      <c r="AD97" s="1">
        <f>(Table2[[#This Row],[Day High]]/Table2[[#This Row],[Close Price]])-1</f>
        <v>3.9005051473879337E-3</v>
      </c>
      <c r="AE97" s="1">
        <f>(Table2[[#This Row],[Close Price]]/Table2[[#This Row],[Current Week Low]])-1</f>
        <v>5.1008064516129048E-2</v>
      </c>
      <c r="AF97" s="1">
        <f>(Table2[[#This Row],[Current Week High]]/Table2[[#This Row],[Close Price]])-1</f>
        <v>3.9005051473879337E-3</v>
      </c>
      <c r="AG97" s="1">
        <f>(Table2[[#This Row],[Close Price]]/Table2[[#This Row],[Current Month Low]])-1</f>
        <v>8.8991017338625467E-2</v>
      </c>
      <c r="AH97" s="1">
        <f>(Table2[[#This Row],[Current Month High]]/Table2[[#This Row],[Close Price]])-1</f>
        <v>0.14968987786942889</v>
      </c>
      <c r="AI97">
        <v>28.902103715071199</v>
      </c>
      <c r="AJ97">
        <v>64.240705734089403</v>
      </c>
      <c r="AK97" t="str">
        <f>IF(AND(Table2[[#This Row],[20D EMA]]&gt;Table2[[#This Row],[50D EMA]],Table2[[#This Row],[50D EMA]]&gt;Table2[[#This Row],[200D EMA]]),"Uptrend","Downtrend/NoTrend")</f>
        <v>Downtrend/NoTrend</v>
      </c>
      <c r="AL97">
        <v>-0.02</v>
      </c>
      <c r="AM97" t="s">
        <v>3173</v>
      </c>
      <c r="AN97">
        <v>-10.62</v>
      </c>
      <c r="AO97" t="s">
        <v>3173</v>
      </c>
      <c r="AP97">
        <v>0.14138754826352201</v>
      </c>
      <c r="AQ97">
        <f>(Table2[[#This Row],[Sharpe Ratio]]-AVERAGE(Table2[Sharpe Ratio]))/_xlfn.STDEV.P(Table2[Sharpe Ratio])</f>
        <v>0.98939720712181589</v>
      </c>
      <c r="AR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7">
        <f>_xlfn.RANK.AVG(Table2[[#This Row],[1Y Return vs Nifty Z-Score]],Table2[1Y Return vs Nifty Z-Score])</f>
        <v>274</v>
      </c>
      <c r="AT97">
        <f>_xlfn.RANK.AVG(Table2[[#This Row],[6M Return vs Nifty Z-Score]],Table2[6M Return vs Nifty Z-Score])</f>
        <v>95</v>
      </c>
      <c r="AU97">
        <f>_xlfn.RANK.AVG(Table2[[#This Row],[Sharpe Ratio Z-Score]],Table2[Sharpe Ratio Z-Score])</f>
        <v>120</v>
      </c>
      <c r="AV97">
        <f>(Table2[[#This Row],[Rank 1Y]]+Table2[[#This Row],[Rank 6M]]+Table2[[#This Row],[Rank Sharpe]])/3</f>
        <v>163</v>
      </c>
    </row>
    <row r="98" spans="1:48" x14ac:dyDescent="0.3">
      <c r="A98" t="s">
        <v>583</v>
      </c>
      <c r="B98" t="s">
        <v>584</v>
      </c>
      <c r="C98" t="s">
        <v>3131</v>
      </c>
      <c r="D98" t="s">
        <v>51</v>
      </c>
      <c r="E98">
        <v>32843.893028625003</v>
      </c>
      <c r="F98">
        <v>248.85</v>
      </c>
      <c r="G98">
        <v>81.748248020023894</v>
      </c>
      <c r="H98">
        <f>(Table2[[#This Row],[1Y Return vs Nifty]]-AVERAGE(Table2[1Y Return vs Nifty]))/_xlfn.STDEV.P(Table2[1Y Return vs Nifty])</f>
        <v>1.3357693494456044</v>
      </c>
      <c r="I98">
        <v>1.65823294596398</v>
      </c>
      <c r="J98">
        <f>(Table2[[#This Row],[1M Return vs Nifty]]-AVERAGE(Table2[1M Return vs Nifty]))/_xlfn.STDEV.P(Table2[1M Return vs Nifty])</f>
        <v>3.8903562748639223E-2</v>
      </c>
      <c r="K98">
        <v>60.842411308104303</v>
      </c>
      <c r="L98">
        <f>(Table2[[#This Row],[6M Return vs Nifty]]-AVERAGE(Table2[6M Return vs Nifty]))/_xlfn.STDEV.P(Table2[6M Return vs Nifty])</f>
        <v>1.8683099230156865</v>
      </c>
      <c r="M98">
        <v>-4.92872545870891</v>
      </c>
      <c r="N98">
        <f>(Table2[[#This Row],[1W Return vs Nifty]]-AVERAGE(Table2[1W Return vs Nifty]))/_xlfn.STDEV.P(Table2[1W Return vs Nifty])</f>
        <v>-0.92120409078539189</v>
      </c>
      <c r="O98">
        <v>254.37</v>
      </c>
      <c r="P98">
        <v>240.24684325425201</v>
      </c>
      <c r="Q98">
        <v>188.142174689104</v>
      </c>
      <c r="R98">
        <v>41.023754870610603</v>
      </c>
      <c r="S98" s="1">
        <f>(Table2[[#This Row],[Close Price]]-Table2[[#This Row],[20D EMA]])/Table2[[#This Row],[20D EMA]]</f>
        <v>-2.1700672249086016E-2</v>
      </c>
      <c r="T98" s="1">
        <f>(Table2[[#This Row],[Close Price]]-Table2[[#This Row],[50D EMA]])/Table2[[#This Row],[50D EMA]]</f>
        <v>3.5809655724147453E-2</v>
      </c>
      <c r="U98" s="1">
        <f>(Table2[[#This Row],[Close Price]]-Table2[[#This Row],[200D EMA]])/Table2[[#This Row],[200D EMA]]</f>
        <v>0.32266994580674319</v>
      </c>
      <c r="V98">
        <v>0.71633773239652798</v>
      </c>
      <c r="W98">
        <v>248</v>
      </c>
      <c r="X98">
        <v>254</v>
      </c>
      <c r="Y98">
        <v>247.05</v>
      </c>
      <c r="Z98">
        <v>257.25</v>
      </c>
      <c r="AA98">
        <v>244.1</v>
      </c>
      <c r="AB98">
        <v>307.89999999999998</v>
      </c>
      <c r="AC98" s="1">
        <f>(Table2[[#This Row],[Close Price]]/Table2[[#This Row],[Day Low]])-1</f>
        <v>3.4274193548387011E-3</v>
      </c>
      <c r="AD98" s="1">
        <f>(Table2[[#This Row],[Day High]]/Table2[[#This Row],[Close Price]])-1</f>
        <v>2.0695197910387764E-2</v>
      </c>
      <c r="AE98" s="1">
        <f>(Table2[[#This Row],[Close Price]]/Table2[[#This Row],[Current Week Low]])-1</f>
        <v>7.2859744990891873E-3</v>
      </c>
      <c r="AF98" s="1">
        <f>(Table2[[#This Row],[Current Week High]]/Table2[[#This Row],[Close Price]])-1</f>
        <v>3.3755274261603407E-2</v>
      </c>
      <c r="AG98" s="1">
        <f>(Table2[[#This Row],[Close Price]]/Table2[[#This Row],[Current Month Low]])-1</f>
        <v>1.945923801720606E-2</v>
      </c>
      <c r="AH98" s="1">
        <f>(Table2[[#This Row],[Current Month High]]/Table2[[#This Row],[Close Price]])-1</f>
        <v>0.23729154108900929</v>
      </c>
      <c r="AI98">
        <v>23.7291541089009</v>
      </c>
      <c r="AJ98">
        <v>117.621337997376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0.19</v>
      </c>
      <c r="AM98" t="s">
        <v>3172</v>
      </c>
      <c r="AN98">
        <v>-15.23</v>
      </c>
      <c r="AO98" t="s">
        <v>3173</v>
      </c>
      <c r="AP98">
        <v>4.1944770529100998E-2</v>
      </c>
      <c r="AQ98">
        <f>(Table2[[#This Row],[Sharpe Ratio]]-AVERAGE(Table2[Sharpe Ratio]))/_xlfn.STDEV.P(Table2[Sharpe Ratio])</f>
        <v>-0.16361679898184009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2.1581619454426981</v>
      </c>
      <c r="AS98">
        <f>_xlfn.RANK.AVG(Table2[[#This Row],[1Y Return vs Nifty Z-Score]],Table2[1Y Return vs Nifty Z-Score])</f>
        <v>65</v>
      </c>
      <c r="AT98">
        <f>_xlfn.RANK.AVG(Table2[[#This Row],[6M Return vs Nifty Z-Score]],Table2[6M Return vs Nifty Z-Score])</f>
        <v>37</v>
      </c>
      <c r="AU98">
        <f>_xlfn.RANK.AVG(Table2[[#This Row],[Sharpe Ratio Z-Score]],Table2[Sharpe Ratio Z-Score])</f>
        <v>393</v>
      </c>
      <c r="AV98">
        <f>(Table2[[#This Row],[Rank 1Y]]+Table2[[#This Row],[Rank 6M]]+Table2[[#This Row],[Rank Sharpe]])/3</f>
        <v>165</v>
      </c>
    </row>
    <row r="99" spans="1:48" x14ac:dyDescent="0.3">
      <c r="A99" t="s">
        <v>1497</v>
      </c>
      <c r="B99" t="s">
        <v>1498</v>
      </c>
      <c r="C99" t="s">
        <v>3130</v>
      </c>
      <c r="D99" t="s">
        <v>48</v>
      </c>
      <c r="E99">
        <v>6770.4825476059996</v>
      </c>
      <c r="F99">
        <v>241.18</v>
      </c>
      <c r="G99">
        <v>48.700597626569198</v>
      </c>
      <c r="H99">
        <f>(Table2[[#This Row],[1Y Return vs Nifty]]-AVERAGE(Table2[1Y Return vs Nifty]))/_xlfn.STDEV.P(Table2[1Y Return vs Nifty])</f>
        <v>0.68587940565000072</v>
      </c>
      <c r="I99">
        <v>6.3585756603028702</v>
      </c>
      <c r="J99">
        <f>(Table2[[#This Row],[1M Return vs Nifty]]-AVERAGE(Table2[1M Return vs Nifty]))/_xlfn.STDEV.P(Table2[1M Return vs Nifty])</f>
        <v>0.48468150376656971</v>
      </c>
      <c r="K99">
        <v>29.8763513137465</v>
      </c>
      <c r="L99">
        <f>(Table2[[#This Row],[6M Return vs Nifty]]-AVERAGE(Table2[6M Return vs Nifty]))/_xlfn.STDEV.P(Table2[6M Return vs Nifty])</f>
        <v>0.84961124080537131</v>
      </c>
      <c r="M99">
        <v>-5.5510774493032802</v>
      </c>
      <c r="N99">
        <f>(Table2[[#This Row],[1W Return vs Nifty]]-AVERAGE(Table2[1W Return vs Nifty]))/_xlfn.STDEV.P(Table2[1W Return vs Nifty])</f>
        <v>-1.0538911508469007</v>
      </c>
      <c r="O99">
        <v>234.81</v>
      </c>
      <c r="P99">
        <v>236.54813349345599</v>
      </c>
      <c r="Q99">
        <v>211.419988258335</v>
      </c>
      <c r="R99">
        <v>63.089362486219997</v>
      </c>
      <c r="S99" s="1">
        <f>(Table2[[#This Row],[Close Price]]-Table2[[#This Row],[20D EMA]])/Table2[[#This Row],[20D EMA]]</f>
        <v>2.712831651122186E-2</v>
      </c>
      <c r="T99" s="1">
        <f>(Table2[[#This Row],[Close Price]]-Table2[[#This Row],[50D EMA]])/Table2[[#This Row],[50D EMA]]</f>
        <v>1.9581074000197735E-2</v>
      </c>
      <c r="U99" s="1">
        <f>(Table2[[#This Row],[Close Price]]-Table2[[#This Row],[200D EMA]])/Table2[[#This Row],[200D EMA]]</f>
        <v>0.14076252669781214</v>
      </c>
      <c r="V99">
        <v>1.1838059667768099</v>
      </c>
      <c r="W99">
        <v>238</v>
      </c>
      <c r="X99">
        <v>244.86</v>
      </c>
      <c r="Y99">
        <v>232.5</v>
      </c>
      <c r="Z99">
        <v>244.86</v>
      </c>
      <c r="AA99">
        <v>223.05</v>
      </c>
      <c r="AB99">
        <v>247</v>
      </c>
      <c r="AC99" s="1">
        <f>(Table2[[#This Row],[Close Price]]/Table2[[#This Row],[Day Low]])-1</f>
        <v>1.3361344537815123E-2</v>
      </c>
      <c r="AD99" s="1">
        <f>(Table2[[#This Row],[Day High]]/Table2[[#This Row],[Close Price]])-1</f>
        <v>1.5258313292976222E-2</v>
      </c>
      <c r="AE99" s="1">
        <f>(Table2[[#This Row],[Close Price]]/Table2[[#This Row],[Current Week Low]])-1</f>
        <v>3.7333333333333441E-2</v>
      </c>
      <c r="AF99" s="1">
        <f>(Table2[[#This Row],[Current Week High]]/Table2[[#This Row],[Close Price]])-1</f>
        <v>1.5258313292976222E-2</v>
      </c>
      <c r="AG99" s="1">
        <f>(Table2[[#This Row],[Close Price]]/Table2[[#This Row],[Current Month Low]])-1</f>
        <v>8.12822237166555E-2</v>
      </c>
      <c r="AH99" s="1">
        <f>(Table2[[#This Row],[Current Month High]]/Table2[[#This Row],[Close Price]])-1</f>
        <v>2.4131354175304764E-2</v>
      </c>
      <c r="AI99">
        <v>18.0611991044033</v>
      </c>
      <c r="AJ99">
        <v>84.317921283912895</v>
      </c>
      <c r="AK99" t="str">
        <f>IF(AND(Table2[[#This Row],[20D EMA]]&gt;Table2[[#This Row],[50D EMA]],Table2[[#This Row],[50D EMA]]&gt;Table2[[#This Row],[200D EMA]]),"Uptrend","Downtrend/NoTrend")</f>
        <v>Downtrend/NoTrend</v>
      </c>
      <c r="AL99">
        <v>-0.03</v>
      </c>
      <c r="AM99" t="s">
        <v>3173</v>
      </c>
      <c r="AN99">
        <v>0.06</v>
      </c>
      <c r="AO99" t="s">
        <v>3172</v>
      </c>
      <c r="AP99">
        <v>9.0933085998238003E-2</v>
      </c>
      <c r="AQ99">
        <f>(Table2[[#This Row],[Sharpe Ratio]]-AVERAGE(Table2[Sharpe Ratio]))/_xlfn.STDEV.P(Table2[Sharpe Ratio])</f>
        <v>0.40439040232734036</v>
      </c>
      <c r="AR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9">
        <f>_xlfn.RANK.AVG(Table2[[#This Row],[1Y Return vs Nifty Z-Score]],Table2[1Y Return vs Nifty Z-Score])</f>
        <v>133</v>
      </c>
      <c r="AT99">
        <f>_xlfn.RANK.AVG(Table2[[#This Row],[6M Return vs Nifty Z-Score]],Table2[6M Return vs Nifty Z-Score])</f>
        <v>116</v>
      </c>
      <c r="AU99">
        <f>_xlfn.RANK.AVG(Table2[[#This Row],[Sharpe Ratio Z-Score]],Table2[Sharpe Ratio Z-Score])</f>
        <v>249</v>
      </c>
      <c r="AV99">
        <f>(Table2[[#This Row],[Rank 1Y]]+Table2[[#This Row],[Rank 6M]]+Table2[[#This Row],[Rank Sharpe]])/3</f>
        <v>166</v>
      </c>
    </row>
    <row r="100" spans="1:48" x14ac:dyDescent="0.3">
      <c r="A100" t="s">
        <v>1788</v>
      </c>
      <c r="B100" t="s">
        <v>1789</v>
      </c>
      <c r="C100" t="s">
        <v>3129</v>
      </c>
      <c r="D100" t="s">
        <v>120</v>
      </c>
      <c r="E100">
        <v>4441.6805400000003</v>
      </c>
      <c r="F100">
        <v>478.65</v>
      </c>
      <c r="G100">
        <v>72.483581985611195</v>
      </c>
      <c r="H100">
        <f>(Table2[[#This Row],[1Y Return vs Nifty]]-AVERAGE(Table2[1Y Return vs Nifty]))/_xlfn.STDEV.P(Table2[1Y Return vs Nifty])</f>
        <v>1.1535774775059882</v>
      </c>
      <c r="I100">
        <v>-10.6194353004148</v>
      </c>
      <c r="J100">
        <f>(Table2[[#This Row],[1M Return vs Nifty]]-AVERAGE(Table2[1M Return vs Nifty]))/_xlfn.STDEV.P(Table2[1M Return vs Nifty])</f>
        <v>-1.1255038015645304</v>
      </c>
      <c r="K100">
        <v>26.523960433639399</v>
      </c>
      <c r="L100">
        <f>(Table2[[#This Row],[6M Return vs Nifty]]-AVERAGE(Table2[6M Return vs Nifty]))/_xlfn.STDEV.P(Table2[6M Return vs Nifty])</f>
        <v>0.73932674957719335</v>
      </c>
      <c r="M100">
        <v>-4.6360342124035796</v>
      </c>
      <c r="N100">
        <f>(Table2[[#This Row],[1W Return vs Nifty]]-AVERAGE(Table2[1W Return vs Nifty]))/_xlfn.STDEV.P(Table2[1W Return vs Nifty])</f>
        <v>-0.85880155722732765</v>
      </c>
      <c r="O100">
        <v>500.82</v>
      </c>
      <c r="P100">
        <v>535.28470493081102</v>
      </c>
      <c r="Q100">
        <v>479.34539059259998</v>
      </c>
      <c r="R100">
        <v>41.422172230108799</v>
      </c>
      <c r="S100" s="1">
        <f>(Table2[[#This Row],[Close Price]]-Table2[[#This Row],[20D EMA]])/Table2[[#This Row],[20D EMA]]</f>
        <v>-4.4267401461603004E-2</v>
      </c>
      <c r="T100" s="1">
        <f>(Table2[[#This Row],[Close Price]]-Table2[[#This Row],[50D EMA]])/Table2[[#This Row],[50D EMA]]</f>
        <v>-0.10580295758335079</v>
      </c>
      <c r="U100" s="1">
        <f>(Table2[[#This Row],[Close Price]]-Table2[[#This Row],[200D EMA]])/Table2[[#This Row],[200D EMA]]</f>
        <v>-1.4507088338542612E-3</v>
      </c>
      <c r="V100">
        <v>0.59769376230936899</v>
      </c>
      <c r="W100">
        <v>468.05</v>
      </c>
      <c r="X100">
        <v>479.45</v>
      </c>
      <c r="Y100">
        <v>466</v>
      </c>
      <c r="Z100">
        <v>479.45</v>
      </c>
      <c r="AA100">
        <v>452.5</v>
      </c>
      <c r="AB100">
        <v>534.54999999999995</v>
      </c>
      <c r="AC100" s="1">
        <f>(Table2[[#This Row],[Close Price]]/Table2[[#This Row],[Day Low]])-1</f>
        <v>2.2647153081935656E-2</v>
      </c>
      <c r="AD100" s="1">
        <f>(Table2[[#This Row],[Day High]]/Table2[[#This Row],[Close Price]])-1</f>
        <v>1.6713673874437784E-3</v>
      </c>
      <c r="AE100" s="1">
        <f>(Table2[[#This Row],[Close Price]]/Table2[[#This Row],[Current Week Low]])-1</f>
        <v>2.7145922746780959E-2</v>
      </c>
      <c r="AF100" s="1">
        <f>(Table2[[#This Row],[Current Week High]]/Table2[[#This Row],[Close Price]])-1</f>
        <v>1.6713673874437784E-3</v>
      </c>
      <c r="AG100" s="1">
        <f>(Table2[[#This Row],[Close Price]]/Table2[[#This Row],[Current Month Low]])-1</f>
        <v>5.7790055248618799E-2</v>
      </c>
      <c r="AH100" s="1">
        <f>(Table2[[#This Row],[Current Month High]]/Table2[[#This Row],[Close Price]])-1</f>
        <v>0.11678679619763921</v>
      </c>
      <c r="AI100">
        <v>51.958633657160703</v>
      </c>
      <c r="AJ100">
        <v>106.092572658772</v>
      </c>
      <c r="AK100" t="str">
        <f>IF(AND(Table2[[#This Row],[20D EMA]]&gt;Table2[[#This Row],[50D EMA]],Table2[[#This Row],[50D EMA]]&gt;Table2[[#This Row],[200D EMA]]),"Uptrend","Downtrend/NoTrend")</f>
        <v>Downtrend/NoTrend</v>
      </c>
      <c r="AL100">
        <v>-0.08</v>
      </c>
      <c r="AM100" t="s">
        <v>3173</v>
      </c>
      <c r="AN100">
        <v>-7.11</v>
      </c>
      <c r="AO100" t="s">
        <v>3173</v>
      </c>
      <c r="AP100">
        <v>7.3220565021126005E-2</v>
      </c>
      <c r="AQ100">
        <f>(Table2[[#This Row],[Sharpe Ratio]]-AVERAGE(Table2[Sharpe Ratio]))/_xlfn.STDEV.P(Table2[Sharpe Ratio])</f>
        <v>0.19901817484836248</v>
      </c>
      <c r="AR1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0">
        <f>_xlfn.RANK.AVG(Table2[[#This Row],[1Y Return vs Nifty Z-Score]],Table2[1Y Return vs Nifty Z-Score])</f>
        <v>78</v>
      </c>
      <c r="AT100">
        <f>_xlfn.RANK.AVG(Table2[[#This Row],[6M Return vs Nifty Z-Score]],Table2[6M Return vs Nifty Z-Score])</f>
        <v>132</v>
      </c>
      <c r="AU100">
        <f>_xlfn.RANK.AVG(Table2[[#This Row],[Sharpe Ratio Z-Score]],Table2[Sharpe Ratio Z-Score])</f>
        <v>293</v>
      </c>
      <c r="AV100">
        <f>(Table2[[#This Row],[Rank 1Y]]+Table2[[#This Row],[Rank 6M]]+Table2[[#This Row],[Rank Sharpe]])/3</f>
        <v>167.66666666666666</v>
      </c>
    </row>
    <row r="101" spans="1:48" x14ac:dyDescent="0.3">
      <c r="A101" t="s">
        <v>604</v>
      </c>
      <c r="B101" t="s">
        <v>605</v>
      </c>
      <c r="C101" t="s">
        <v>3129</v>
      </c>
      <c r="D101" t="s">
        <v>225</v>
      </c>
      <c r="E101">
        <v>31550.49237055</v>
      </c>
      <c r="F101">
        <v>2358.25</v>
      </c>
      <c r="G101">
        <v>36.022542525907902</v>
      </c>
      <c r="H101">
        <f>(Table2[[#This Row],[1Y Return vs Nifty]]-AVERAGE(Table2[1Y Return vs Nifty]))/_xlfn.STDEV.P(Table2[1Y Return vs Nifty])</f>
        <v>0.43656242187925143</v>
      </c>
      <c r="I101">
        <v>4.31345468185161</v>
      </c>
      <c r="J101">
        <f>(Table2[[#This Row],[1M Return vs Nifty]]-AVERAGE(Table2[1M Return vs Nifty]))/_xlfn.STDEV.P(Table2[1M Return vs Nifty])</f>
        <v>0.29072334490180579</v>
      </c>
      <c r="K101">
        <v>38.946941818462498</v>
      </c>
      <c r="L101">
        <f>(Table2[[#This Row],[6M Return vs Nifty]]-AVERAGE(Table2[6M Return vs Nifty]))/_xlfn.STDEV.P(Table2[6M Return vs Nifty])</f>
        <v>1.1480088605124701</v>
      </c>
      <c r="M101">
        <v>1.24518415753891</v>
      </c>
      <c r="N101">
        <f>(Table2[[#This Row],[1W Return vs Nifty]]-AVERAGE(Table2[1W Return vs Nifty]))/_xlfn.STDEV.P(Table2[1W Return vs Nifty])</f>
        <v>0.39508946727495237</v>
      </c>
      <c r="O101">
        <v>2295.25</v>
      </c>
      <c r="P101">
        <v>2201.1798911594901</v>
      </c>
      <c r="Q101">
        <v>1883.58687706975</v>
      </c>
      <c r="R101">
        <v>62.044991233674601</v>
      </c>
      <c r="S101" s="1">
        <f>(Table2[[#This Row],[Close Price]]-Table2[[#This Row],[20D EMA]])/Table2[[#This Row],[20D EMA]]</f>
        <v>2.7447990414987473E-2</v>
      </c>
      <c r="T101" s="1">
        <f>(Table2[[#This Row],[Close Price]]-Table2[[#This Row],[50D EMA]])/Table2[[#This Row],[50D EMA]]</f>
        <v>7.1357234123091987E-2</v>
      </c>
      <c r="U101" s="1">
        <f>(Table2[[#This Row],[Close Price]]-Table2[[#This Row],[200D EMA]])/Table2[[#This Row],[200D EMA]]</f>
        <v>0.25199959115699072</v>
      </c>
      <c r="V101">
        <v>0.45454161291884398</v>
      </c>
      <c r="W101">
        <v>2341.9</v>
      </c>
      <c r="X101">
        <v>2408</v>
      </c>
      <c r="Y101">
        <v>2280</v>
      </c>
      <c r="Z101">
        <v>2418.9499999999998</v>
      </c>
      <c r="AA101">
        <v>2186.1</v>
      </c>
      <c r="AB101">
        <v>2449.1999999999998</v>
      </c>
      <c r="AC101" s="1">
        <f>(Table2[[#This Row],[Close Price]]/Table2[[#This Row],[Day Low]])-1</f>
        <v>6.9815107391433262E-3</v>
      </c>
      <c r="AD101" s="1">
        <f>(Table2[[#This Row],[Day High]]/Table2[[#This Row],[Close Price]])-1</f>
        <v>2.1096151807484365E-2</v>
      </c>
      <c r="AE101" s="1">
        <f>(Table2[[#This Row],[Close Price]]/Table2[[#This Row],[Current Week Low]])-1</f>
        <v>3.4320175438596445E-2</v>
      </c>
      <c r="AF101" s="1">
        <f>(Table2[[#This Row],[Current Week High]]/Table2[[#This Row],[Close Price]])-1</f>
        <v>2.5739425421392959E-2</v>
      </c>
      <c r="AG101" s="1">
        <f>(Table2[[#This Row],[Close Price]]/Table2[[#This Row],[Current Month Low]])-1</f>
        <v>7.8747541283564315E-2</v>
      </c>
      <c r="AH101" s="1">
        <f>(Table2[[#This Row],[Current Month High]]/Table2[[#This Row],[Close Price]])-1</f>
        <v>3.8566733806848275E-2</v>
      </c>
      <c r="AI101">
        <v>7.0285169087246802</v>
      </c>
      <c r="AJ101">
        <v>65.776246880601704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0.26</v>
      </c>
      <c r="AM101" t="s">
        <v>3172</v>
      </c>
      <c r="AN101">
        <v>-2.3199999999999998</v>
      </c>
      <c r="AO101" t="s">
        <v>3173</v>
      </c>
      <c r="AP101">
        <v>9.4648503278307997E-2</v>
      </c>
      <c r="AQ101">
        <f>(Table2[[#This Row],[Sharpe Ratio]]-AVERAGE(Table2[Sharpe Ratio]))/_xlfn.STDEV.P(Table2[Sharpe Ratio])</f>
        <v>0.44746973156612346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2.7178538261346032</v>
      </c>
      <c r="AS101">
        <f>_xlfn.RANK.AVG(Table2[[#This Row],[1Y Return vs Nifty Z-Score]],Table2[1Y Return vs Nifty Z-Score])</f>
        <v>186</v>
      </c>
      <c r="AT101">
        <f>_xlfn.RANK.AVG(Table2[[#This Row],[6M Return vs Nifty Z-Score]],Table2[6M Return vs Nifty Z-Score])</f>
        <v>84</v>
      </c>
      <c r="AU101">
        <f>_xlfn.RANK.AVG(Table2[[#This Row],[Sharpe Ratio Z-Score]],Table2[Sharpe Ratio Z-Score])</f>
        <v>234</v>
      </c>
      <c r="AV101">
        <f>(Table2[[#This Row],[Rank 1Y]]+Table2[[#This Row],[Rank 6M]]+Table2[[#This Row],[Rank Sharpe]])/3</f>
        <v>168</v>
      </c>
    </row>
    <row r="102" spans="1:48" x14ac:dyDescent="0.3">
      <c r="A102" t="s">
        <v>554</v>
      </c>
      <c r="B102" t="s">
        <v>555</v>
      </c>
      <c r="C102" t="s">
        <v>3133</v>
      </c>
      <c r="D102" t="s">
        <v>148</v>
      </c>
      <c r="E102">
        <v>35913.8881731</v>
      </c>
      <c r="F102">
        <v>259</v>
      </c>
      <c r="G102">
        <v>37.945198910335598</v>
      </c>
      <c r="H102">
        <f>(Table2[[#This Row],[1Y Return vs Nifty]]-AVERAGE(Table2[1Y Return vs Nifty]))/_xlfn.STDEV.P(Table2[1Y Return vs Nifty])</f>
        <v>0.4743719192183255</v>
      </c>
      <c r="I102">
        <v>10.8082774373684</v>
      </c>
      <c r="J102">
        <f>(Table2[[#This Row],[1M Return vs Nifty]]-AVERAGE(Table2[1M Return vs Nifty]))/_xlfn.STDEV.P(Table2[1M Return vs Nifty])</f>
        <v>0.90668879491003929</v>
      </c>
      <c r="K102">
        <v>8.6817367327920802</v>
      </c>
      <c r="L102">
        <f>(Table2[[#This Row],[6M Return vs Nifty]]-AVERAGE(Table2[6M Return vs Nifty]))/_xlfn.STDEV.P(Table2[6M Return vs Nifty])</f>
        <v>0.1523663879726958</v>
      </c>
      <c r="M102">
        <v>7.8962076836823902</v>
      </c>
      <c r="N102">
        <f>(Table2[[#This Row],[1W Return vs Nifty]]-AVERAGE(Table2[1W Return vs Nifty]))/_xlfn.STDEV.P(Table2[1W Return vs Nifty])</f>
        <v>1.8131049495442098</v>
      </c>
      <c r="O102">
        <v>251.72</v>
      </c>
      <c r="P102">
        <v>257.21718002945198</v>
      </c>
      <c r="Q102">
        <v>242.56521523815701</v>
      </c>
      <c r="R102">
        <v>62.865360207252401</v>
      </c>
      <c r="S102" s="1">
        <f>(Table2[[#This Row],[Close Price]]-Table2[[#This Row],[20D EMA]])/Table2[[#This Row],[20D EMA]]</f>
        <v>2.8921023359288103E-2</v>
      </c>
      <c r="T102" s="1">
        <f>(Table2[[#This Row],[Close Price]]-Table2[[#This Row],[50D EMA]])/Table2[[#This Row],[50D EMA]]</f>
        <v>6.9311854299307753E-3</v>
      </c>
      <c r="U102" s="1">
        <f>(Table2[[#This Row],[Close Price]]-Table2[[#This Row],[200D EMA]])/Table2[[#This Row],[200D EMA]]</f>
        <v>6.7754087269713756E-2</v>
      </c>
      <c r="V102">
        <v>0.91863662558329995</v>
      </c>
      <c r="W102">
        <v>256.5</v>
      </c>
      <c r="X102">
        <v>261.5</v>
      </c>
      <c r="Y102">
        <v>256.5</v>
      </c>
      <c r="Z102">
        <v>266</v>
      </c>
      <c r="AA102">
        <v>226.25</v>
      </c>
      <c r="AB102">
        <v>266</v>
      </c>
      <c r="AC102" s="1">
        <f>(Table2[[#This Row],[Close Price]]/Table2[[#This Row],[Day Low]])-1</f>
        <v>9.74658869395717E-3</v>
      </c>
      <c r="AD102" s="1">
        <f>(Table2[[#This Row],[Day High]]/Table2[[#This Row],[Close Price]])-1</f>
        <v>9.6525096525097442E-3</v>
      </c>
      <c r="AE102" s="1">
        <f>(Table2[[#This Row],[Close Price]]/Table2[[#This Row],[Current Week Low]])-1</f>
        <v>9.74658869395717E-3</v>
      </c>
      <c r="AF102" s="1">
        <f>(Table2[[#This Row],[Current Week High]]/Table2[[#This Row],[Close Price]])-1</f>
        <v>2.7027027027026973E-2</v>
      </c>
      <c r="AG102" s="1">
        <f>(Table2[[#This Row],[Close Price]]/Table2[[#This Row],[Current Month Low]])-1</f>
        <v>0.14475138121546971</v>
      </c>
      <c r="AH102" s="1">
        <f>(Table2[[#This Row],[Current Month High]]/Table2[[#This Row],[Close Price]])-1</f>
        <v>2.7027027027026973E-2</v>
      </c>
      <c r="AI102">
        <v>20.386100386100299</v>
      </c>
      <c r="AJ102">
        <v>61.471321695760501</v>
      </c>
      <c r="AK102" t="str">
        <f>IF(AND(Table2[[#This Row],[20D EMA]]&gt;Table2[[#This Row],[50D EMA]],Table2[[#This Row],[50D EMA]]&gt;Table2[[#This Row],[200D EMA]]),"Uptrend","Downtrend/NoTrend")</f>
        <v>Downtrend/NoTrend</v>
      </c>
      <c r="AL102">
        <v>0.08</v>
      </c>
      <c r="AM102" t="s">
        <v>3172</v>
      </c>
      <c r="AN102">
        <v>-0.86</v>
      </c>
      <c r="AO102" t="s">
        <v>3173</v>
      </c>
      <c r="AP102">
        <v>0.16275892644770801</v>
      </c>
      <c r="AQ102">
        <f>(Table2[[#This Row],[Sharpe Ratio]]-AVERAGE(Table2[Sharpe Ratio]))/_xlfn.STDEV.P(Table2[Sharpe Ratio])</f>
        <v>1.2371929640134216</v>
      </c>
      <c r="AR1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2">
        <f>_xlfn.RANK.AVG(Table2[[#This Row],[1Y Return vs Nifty Z-Score]],Table2[1Y Return vs Nifty Z-Score])</f>
        <v>175</v>
      </c>
      <c r="AT102">
        <f>_xlfn.RANK.AVG(Table2[[#This Row],[6M Return vs Nifty Z-Score]],Table2[6M Return vs Nifty Z-Score])</f>
        <v>254</v>
      </c>
      <c r="AU102">
        <f>_xlfn.RANK.AVG(Table2[[#This Row],[Sharpe Ratio Z-Score]],Table2[Sharpe Ratio Z-Score])</f>
        <v>76</v>
      </c>
      <c r="AV102">
        <f>(Table2[[#This Row],[Rank 1Y]]+Table2[[#This Row],[Rank 6M]]+Table2[[#This Row],[Rank Sharpe]])/3</f>
        <v>168.33333333333334</v>
      </c>
    </row>
    <row r="103" spans="1:48" x14ac:dyDescent="0.3">
      <c r="A103" t="s">
        <v>1516</v>
      </c>
      <c r="B103" t="s">
        <v>1517</v>
      </c>
      <c r="C103" t="s">
        <v>3134</v>
      </c>
      <c r="D103" t="s">
        <v>417</v>
      </c>
      <c r="E103">
        <v>6614.6507125959997</v>
      </c>
      <c r="F103">
        <v>212.92</v>
      </c>
      <c r="G103">
        <v>46.0225418583953</v>
      </c>
      <c r="H103">
        <f>(Table2[[#This Row],[1Y Return vs Nifty]]-AVERAGE(Table2[1Y Return vs Nifty]))/_xlfn.STDEV.P(Table2[1Y Return vs Nifty])</f>
        <v>0.63321479887950738</v>
      </c>
      <c r="I103">
        <v>5.1622391492666502</v>
      </c>
      <c r="J103">
        <f>(Table2[[#This Row],[1M Return vs Nifty]]-AVERAGE(Table2[1M Return vs Nifty]))/_xlfn.STDEV.P(Table2[1M Return vs Nifty])</f>
        <v>0.37122160114555192</v>
      </c>
      <c r="K103">
        <v>8.7455668553285104</v>
      </c>
      <c r="L103">
        <f>(Table2[[#This Row],[6M Return vs Nifty]]-AVERAGE(Table2[6M Return vs Nifty]))/_xlfn.STDEV.P(Table2[6M Return vs Nifty])</f>
        <v>0.15446622442993424</v>
      </c>
      <c r="M103">
        <v>4.4277988585179697</v>
      </c>
      <c r="N103">
        <f>(Table2[[#This Row],[1W Return vs Nifty]]-AVERAGE(Table2[1W Return vs Nifty]))/_xlfn.STDEV.P(Table2[1W Return vs Nifty])</f>
        <v>1.0736311838012296</v>
      </c>
      <c r="O103">
        <v>211.27</v>
      </c>
      <c r="P103">
        <v>211.819160412287</v>
      </c>
      <c r="Q103">
        <v>191.78267185870601</v>
      </c>
      <c r="R103">
        <v>53.950183585221602</v>
      </c>
      <c r="S103" s="1">
        <f>(Table2[[#This Row],[Close Price]]-Table2[[#This Row],[20D EMA]])/Table2[[#This Row],[20D EMA]]</f>
        <v>7.8099114876696981E-3</v>
      </c>
      <c r="T103" s="1">
        <f>(Table2[[#This Row],[Close Price]]-Table2[[#This Row],[50D EMA]])/Table2[[#This Row],[50D EMA]]</f>
        <v>5.197072755695459E-3</v>
      </c>
      <c r="U103" s="1">
        <f>(Table2[[#This Row],[Close Price]]-Table2[[#This Row],[200D EMA]])/Table2[[#This Row],[200D EMA]]</f>
        <v>0.11021500501811078</v>
      </c>
      <c r="V103">
        <v>0.91397073753625302</v>
      </c>
      <c r="W103">
        <v>212.4</v>
      </c>
      <c r="X103">
        <v>220.17</v>
      </c>
      <c r="Y103">
        <v>212.4</v>
      </c>
      <c r="Z103">
        <v>222.96</v>
      </c>
      <c r="AA103">
        <v>202</v>
      </c>
      <c r="AB103">
        <v>222.96</v>
      </c>
      <c r="AC103" s="1">
        <f>(Table2[[#This Row],[Close Price]]/Table2[[#This Row],[Day Low]])-1</f>
        <v>2.4482109227870197E-3</v>
      </c>
      <c r="AD103" s="1">
        <f>(Table2[[#This Row],[Day High]]/Table2[[#This Row],[Close Price]])-1</f>
        <v>3.4050347548374882E-2</v>
      </c>
      <c r="AE103" s="1">
        <f>(Table2[[#This Row],[Close Price]]/Table2[[#This Row],[Current Week Low]])-1</f>
        <v>2.4482109227870197E-3</v>
      </c>
      <c r="AF103" s="1">
        <f>(Table2[[#This Row],[Current Week High]]/Table2[[#This Row],[Close Price]])-1</f>
        <v>4.7153860604922215E-2</v>
      </c>
      <c r="AG103" s="1">
        <f>(Table2[[#This Row],[Close Price]]/Table2[[#This Row],[Current Month Low]])-1</f>
        <v>5.4059405940594107E-2</v>
      </c>
      <c r="AH103" s="1">
        <f>(Table2[[#This Row],[Current Month High]]/Table2[[#This Row],[Close Price]])-1</f>
        <v>4.7153860604922215E-2</v>
      </c>
      <c r="AI103">
        <v>7.8621078339282402</v>
      </c>
      <c r="AJ103">
        <v>68.249703674436901</v>
      </c>
      <c r="AK103" t="str">
        <f>IF(AND(Table2[[#This Row],[20D EMA]]&gt;Table2[[#This Row],[50D EMA]],Table2[[#This Row],[50D EMA]]&gt;Table2[[#This Row],[200D EMA]]),"Uptrend","Downtrend/NoTrend")</f>
        <v>Downtrend/NoTrend</v>
      </c>
      <c r="AL103">
        <v>7.0000000000000007E-2</v>
      </c>
      <c r="AM103" t="s">
        <v>3172</v>
      </c>
      <c r="AN103">
        <v>-0.93</v>
      </c>
      <c r="AO103" t="s">
        <v>3173</v>
      </c>
      <c r="AP103">
        <v>0.14727961834244199</v>
      </c>
      <c r="AQ103">
        <f>(Table2[[#This Row],[Sharpe Ratio]]-AVERAGE(Table2[Sharpe Ratio]))/_xlfn.STDEV.P(Table2[Sharpe Ratio])</f>
        <v>1.0577142783130751</v>
      </c>
      <c r="AR1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3">
        <f>_xlfn.RANK.AVG(Table2[[#This Row],[1Y Return vs Nifty Z-Score]],Table2[1Y Return vs Nifty Z-Score])</f>
        <v>142</v>
      </c>
      <c r="AT103">
        <f>_xlfn.RANK.AVG(Table2[[#This Row],[6M Return vs Nifty Z-Score]],Table2[6M Return vs Nifty Z-Score])</f>
        <v>253</v>
      </c>
      <c r="AU103">
        <f>_xlfn.RANK.AVG(Table2[[#This Row],[Sharpe Ratio Z-Score]],Table2[Sharpe Ratio Z-Score])</f>
        <v>110</v>
      </c>
      <c r="AV103">
        <f>(Table2[[#This Row],[Rank 1Y]]+Table2[[#This Row],[Rank 6M]]+Table2[[#This Row],[Rank Sharpe]])/3</f>
        <v>168.33333333333334</v>
      </c>
    </row>
    <row r="104" spans="1:48" x14ac:dyDescent="0.3">
      <c r="A104" t="s">
        <v>824</v>
      </c>
      <c r="B104" t="s">
        <v>825</v>
      </c>
      <c r="C104" t="s">
        <v>3127</v>
      </c>
      <c r="D104" t="s">
        <v>24</v>
      </c>
      <c r="E104">
        <v>18514.05719616</v>
      </c>
      <c r="F104">
        <v>230.04</v>
      </c>
      <c r="G104">
        <v>24.798614786734198</v>
      </c>
      <c r="H104">
        <f>(Table2[[#This Row],[1Y Return vs Nifty]]-AVERAGE(Table2[1Y Return vs Nifty]))/_xlfn.STDEV.P(Table2[1Y Return vs Nifty])</f>
        <v>0.21584120022706993</v>
      </c>
      <c r="I104">
        <v>2.92945459023503</v>
      </c>
      <c r="J104">
        <f>(Table2[[#This Row],[1M Return vs Nifty]]-AVERAGE(Table2[1M Return vs Nifty]))/_xlfn.STDEV.P(Table2[1M Return vs Nifty])</f>
        <v>0.15946553058810164</v>
      </c>
      <c r="K104">
        <v>11.292675264879099</v>
      </c>
      <c r="L104">
        <f>(Table2[[#This Row],[6M Return vs Nifty]]-AVERAGE(Table2[6M Return vs Nifty]))/_xlfn.STDEV.P(Table2[6M Return vs Nifty])</f>
        <v>0.23825912480953607</v>
      </c>
      <c r="M104">
        <v>1.07426515892539</v>
      </c>
      <c r="N104">
        <f>(Table2[[#This Row],[1W Return vs Nifty]]-AVERAGE(Table2[1W Return vs Nifty]))/_xlfn.STDEV.P(Table2[1W Return vs Nifty])</f>
        <v>0.35864909305356352</v>
      </c>
      <c r="O104">
        <v>219.55</v>
      </c>
      <c r="P104">
        <v>217.55667168590199</v>
      </c>
      <c r="Q104">
        <v>200.86658132513901</v>
      </c>
      <c r="R104">
        <v>67.041247743732598</v>
      </c>
      <c r="S104" s="1">
        <f>(Table2[[#This Row],[Close Price]]-Table2[[#This Row],[20D EMA]])/Table2[[#This Row],[20D EMA]]</f>
        <v>4.7779549077658759E-2</v>
      </c>
      <c r="T104" s="1">
        <f>(Table2[[#This Row],[Close Price]]-Table2[[#This Row],[50D EMA]])/Table2[[#This Row],[50D EMA]]</f>
        <v>5.737966212371938E-2</v>
      </c>
      <c r="U104" s="1">
        <f>(Table2[[#This Row],[Close Price]]-Table2[[#This Row],[200D EMA]])/Table2[[#This Row],[200D EMA]]</f>
        <v>0.14523779158484562</v>
      </c>
      <c r="V104">
        <v>0.78432051214938403</v>
      </c>
      <c r="W104">
        <v>221.66</v>
      </c>
      <c r="X104">
        <v>231.06</v>
      </c>
      <c r="Y104">
        <v>216.12</v>
      </c>
      <c r="Z104">
        <v>231.06</v>
      </c>
      <c r="AA104">
        <v>208.82</v>
      </c>
      <c r="AB104">
        <v>239.8</v>
      </c>
      <c r="AC104" s="1">
        <f>(Table2[[#This Row],[Close Price]]/Table2[[#This Row],[Day Low]])-1</f>
        <v>3.7805648290174076E-2</v>
      </c>
      <c r="AD104" s="1">
        <f>(Table2[[#This Row],[Day High]]/Table2[[#This Row],[Close Price]])-1</f>
        <v>4.4340114762650984E-3</v>
      </c>
      <c r="AE104" s="1">
        <f>(Table2[[#This Row],[Close Price]]/Table2[[#This Row],[Current Week Low]])-1</f>
        <v>6.4408661854525207E-2</v>
      </c>
      <c r="AF104" s="1">
        <f>(Table2[[#This Row],[Current Week High]]/Table2[[#This Row],[Close Price]])-1</f>
        <v>4.4340114762650984E-3</v>
      </c>
      <c r="AG104" s="1">
        <f>(Table2[[#This Row],[Close Price]]/Table2[[#This Row],[Current Month Low]])-1</f>
        <v>0.10161861890623514</v>
      </c>
      <c r="AH104" s="1">
        <f>(Table2[[#This Row],[Current Month High]]/Table2[[#This Row],[Close Price]])-1</f>
        <v>4.2427403929751417E-2</v>
      </c>
      <c r="AI104">
        <v>4.2427403929751399</v>
      </c>
      <c r="AJ104">
        <v>52.546419098143197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0.03</v>
      </c>
      <c r="AM104" t="s">
        <v>3172</v>
      </c>
      <c r="AN104">
        <v>1.68</v>
      </c>
      <c r="AO104" t="s">
        <v>3172</v>
      </c>
      <c r="AP104">
        <v>0.193241730448801</v>
      </c>
      <c r="AQ104">
        <f>(Table2[[#This Row],[Sharpe Ratio]]-AVERAGE(Table2[Sharpe Ratio]))/_xlfn.STDEV.P(Table2[Sharpe Ratio])</f>
        <v>1.5906334124735315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2.5628483611518025</v>
      </c>
      <c r="AS104">
        <f>_xlfn.RANK.AVG(Table2[[#This Row],[1Y Return vs Nifty Z-Score]],Table2[1Y Return vs Nifty Z-Score])</f>
        <v>246</v>
      </c>
      <c r="AT104">
        <f>_xlfn.RANK.AVG(Table2[[#This Row],[6M Return vs Nifty Z-Score]],Table2[6M Return vs Nifty Z-Score])</f>
        <v>225</v>
      </c>
      <c r="AU104">
        <f>_xlfn.RANK.AVG(Table2[[#This Row],[Sharpe Ratio Z-Score]],Table2[Sharpe Ratio Z-Score])</f>
        <v>38</v>
      </c>
      <c r="AV104">
        <f>(Table2[[#This Row],[Rank 1Y]]+Table2[[#This Row],[Rank 6M]]+Table2[[#This Row],[Rank Sharpe]])/3</f>
        <v>169.66666666666666</v>
      </c>
    </row>
    <row r="105" spans="1:48" x14ac:dyDescent="0.3">
      <c r="A105" t="s">
        <v>1196</v>
      </c>
      <c r="B105" t="s">
        <v>1197</v>
      </c>
      <c r="C105" t="s">
        <v>3127</v>
      </c>
      <c r="D105" t="s">
        <v>414</v>
      </c>
      <c r="E105">
        <v>9975.2704158720007</v>
      </c>
      <c r="F105">
        <v>108.48</v>
      </c>
      <c r="G105">
        <v>34.624961170781098</v>
      </c>
      <c r="H105">
        <f>(Table2[[#This Row],[1Y Return vs Nifty]]-AVERAGE(Table2[1Y Return vs Nifty]))/_xlfn.STDEV.P(Table2[1Y Return vs Nifty])</f>
        <v>0.40907865049098258</v>
      </c>
      <c r="I105">
        <v>2.1081346292288199</v>
      </c>
      <c r="J105">
        <f>(Table2[[#This Row],[1M Return vs Nifty]]-AVERAGE(Table2[1M Return vs Nifty]))/_xlfn.STDEV.P(Table2[1M Return vs Nifty])</f>
        <v>8.1571993162124504E-2</v>
      </c>
      <c r="K105">
        <v>29.956172204819801</v>
      </c>
      <c r="L105">
        <f>(Table2[[#This Row],[6M Return vs Nifty]]-AVERAGE(Table2[6M Return vs Nifty]))/_xlfn.STDEV.P(Table2[6M Return vs Nifty])</f>
        <v>0.85223712981301503</v>
      </c>
      <c r="M105">
        <v>-2.9489528767753401</v>
      </c>
      <c r="N105">
        <f>(Table2[[#This Row],[1W Return vs Nifty]]-AVERAGE(Table2[1W Return vs Nifty]))/_xlfn.STDEV.P(Table2[1W Return vs Nifty])</f>
        <v>-0.49911143669703795</v>
      </c>
      <c r="O105">
        <v>108.88</v>
      </c>
      <c r="P105">
        <v>110.612347473146</v>
      </c>
      <c r="Q105">
        <v>91.647477084135105</v>
      </c>
      <c r="R105">
        <v>52.261051379383197</v>
      </c>
      <c r="S105" s="1">
        <f>(Table2[[#This Row],[Close Price]]-Table2[[#This Row],[20D EMA]])/Table2[[#This Row],[20D EMA]]</f>
        <v>-3.6737692872886802E-3</v>
      </c>
      <c r="T105" s="1">
        <f>(Table2[[#This Row],[Close Price]]-Table2[[#This Row],[50D EMA]])/Table2[[#This Row],[50D EMA]]</f>
        <v>-1.9277662230825363E-2</v>
      </c>
      <c r="U105" s="1">
        <f>(Table2[[#This Row],[Close Price]]-Table2[[#This Row],[200D EMA]])/Table2[[#This Row],[200D EMA]]</f>
        <v>0.18366597151836644</v>
      </c>
      <c r="V105">
        <v>0.39820566770341698</v>
      </c>
      <c r="W105">
        <v>106.81</v>
      </c>
      <c r="X105">
        <v>110</v>
      </c>
      <c r="Y105">
        <v>105.95</v>
      </c>
      <c r="Z105">
        <v>112.85</v>
      </c>
      <c r="AA105">
        <v>100.32</v>
      </c>
      <c r="AB105">
        <v>115.3</v>
      </c>
      <c r="AC105" s="1">
        <f>(Table2[[#This Row],[Close Price]]/Table2[[#This Row],[Day Low]])-1</f>
        <v>1.5635240146053775E-2</v>
      </c>
      <c r="AD105" s="1">
        <f>(Table2[[#This Row],[Day High]]/Table2[[#This Row],[Close Price]])-1</f>
        <v>1.4011799410029502E-2</v>
      </c>
      <c r="AE105" s="1">
        <f>(Table2[[#This Row],[Close Price]]/Table2[[#This Row],[Current Week Low]])-1</f>
        <v>2.3879188296366261E-2</v>
      </c>
      <c r="AF105" s="1">
        <f>(Table2[[#This Row],[Current Week High]]/Table2[[#This Row],[Close Price]])-1</f>
        <v>4.028392330383479E-2</v>
      </c>
      <c r="AG105" s="1">
        <f>(Table2[[#This Row],[Close Price]]/Table2[[#This Row],[Current Month Low]])-1</f>
        <v>8.1339712918660378E-2</v>
      </c>
      <c r="AH105" s="1">
        <f>(Table2[[#This Row],[Current Month High]]/Table2[[#This Row],[Close Price]])-1</f>
        <v>6.2868731563421765E-2</v>
      </c>
      <c r="AI105">
        <v>34.153761061946803</v>
      </c>
      <c r="AJ105">
        <v>82.595522639286301</v>
      </c>
      <c r="AK105" t="str">
        <f>IF(AND(Table2[[#This Row],[20D EMA]]&gt;Table2[[#This Row],[50D EMA]],Table2[[#This Row],[50D EMA]]&gt;Table2[[#This Row],[200D EMA]]),"Uptrend","Downtrend/NoTrend")</f>
        <v>Downtrend/NoTrend</v>
      </c>
      <c r="AL105">
        <v>-0.13</v>
      </c>
      <c r="AM105" t="s">
        <v>3173</v>
      </c>
      <c r="AN105">
        <v>-3.84</v>
      </c>
      <c r="AO105" t="s">
        <v>3173</v>
      </c>
      <c r="AP105">
        <v>0.107140986682942</v>
      </c>
      <c r="AQ105">
        <f>(Table2[[#This Row],[Sharpe Ratio]]-AVERAGE(Table2[Sharpe Ratio]))/_xlfn.STDEV.P(Table2[Sharpe Ratio])</f>
        <v>0.59231693580481504</v>
      </c>
      <c r="AR1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5">
        <f>_xlfn.RANK.AVG(Table2[[#This Row],[1Y Return vs Nifty Z-Score]],Table2[1Y Return vs Nifty Z-Score])</f>
        <v>191</v>
      </c>
      <c r="AT105">
        <f>_xlfn.RANK.AVG(Table2[[#This Row],[6M Return vs Nifty Z-Score]],Table2[6M Return vs Nifty Z-Score])</f>
        <v>115</v>
      </c>
      <c r="AU105">
        <f>_xlfn.RANK.AVG(Table2[[#This Row],[Sharpe Ratio Z-Score]],Table2[Sharpe Ratio Z-Score])</f>
        <v>203</v>
      </c>
      <c r="AV105">
        <f>(Table2[[#This Row],[Rank 1Y]]+Table2[[#This Row],[Rank 6M]]+Table2[[#This Row],[Rank Sharpe]])/3</f>
        <v>169.66666666666666</v>
      </c>
    </row>
    <row r="106" spans="1:48" x14ac:dyDescent="0.3">
      <c r="A106" t="s">
        <v>1076</v>
      </c>
      <c r="B106" t="s">
        <v>1077</v>
      </c>
      <c r="C106" t="s">
        <v>3131</v>
      </c>
      <c r="D106" t="s">
        <v>250</v>
      </c>
      <c r="E106">
        <v>11879.360226500001</v>
      </c>
      <c r="F106">
        <v>1157.5</v>
      </c>
      <c r="G106">
        <v>58.2374468524959</v>
      </c>
      <c r="H106">
        <f>(Table2[[#This Row],[1Y Return vs Nifty]]-AVERAGE(Table2[1Y Return vs Nifty]))/_xlfn.STDEV.P(Table2[1Y Return vs Nifty])</f>
        <v>0.87342382510598082</v>
      </c>
      <c r="I106">
        <v>28.793680958903</v>
      </c>
      <c r="J106">
        <f>(Table2[[#This Row],[1M Return vs Nifty]]-AVERAGE(Table2[1M Return vs Nifty]))/_xlfn.STDEV.P(Table2[1M Return vs Nifty])</f>
        <v>2.6124146616108046</v>
      </c>
      <c r="K106">
        <v>43.714673932025399</v>
      </c>
      <c r="L106">
        <f>(Table2[[#This Row],[6M Return vs Nifty]]-AVERAGE(Table2[6M Return vs Nifty]))/_xlfn.STDEV.P(Table2[6M Return vs Nifty])</f>
        <v>1.3048542073891241</v>
      </c>
      <c r="M106">
        <v>11.6188516625328</v>
      </c>
      <c r="N106">
        <f>(Table2[[#This Row],[1W Return vs Nifty]]-AVERAGE(Table2[1W Return vs Nifty]))/_xlfn.STDEV.P(Table2[1W Return vs Nifty])</f>
        <v>2.6067823100642591</v>
      </c>
      <c r="O106">
        <v>1063.9100000000001</v>
      </c>
      <c r="P106">
        <v>998.74077659828697</v>
      </c>
      <c r="Q106">
        <v>834.07489735471097</v>
      </c>
      <c r="R106">
        <v>63.0771172824494</v>
      </c>
      <c r="S106" s="1">
        <f>(Table2[[#This Row],[Close Price]]-Table2[[#This Row],[20D EMA]])/Table2[[#This Row],[20D EMA]]</f>
        <v>8.7967967215271892E-2</v>
      </c>
      <c r="T106" s="1">
        <f>(Table2[[#This Row],[Close Price]]-Table2[[#This Row],[50D EMA]])/Table2[[#This Row],[50D EMA]]</f>
        <v>0.15895938878399182</v>
      </c>
      <c r="U106" s="1">
        <f>(Table2[[#This Row],[Close Price]]-Table2[[#This Row],[200D EMA]])/Table2[[#This Row],[200D EMA]]</f>
        <v>0.38776506003362493</v>
      </c>
      <c r="V106">
        <v>1.6968505198620401</v>
      </c>
      <c r="W106">
        <v>1145.3499999999999</v>
      </c>
      <c r="X106">
        <v>1198.95</v>
      </c>
      <c r="Y106">
        <v>1132.2</v>
      </c>
      <c r="Z106">
        <v>1244.25</v>
      </c>
      <c r="AA106">
        <v>951.9</v>
      </c>
      <c r="AB106">
        <v>1249.95</v>
      </c>
      <c r="AC106" s="1">
        <f>(Table2[[#This Row],[Close Price]]/Table2[[#This Row],[Day Low]])-1</f>
        <v>1.0608111057755387E-2</v>
      </c>
      <c r="AD106" s="1">
        <f>(Table2[[#This Row],[Day High]]/Table2[[#This Row],[Close Price]])-1</f>
        <v>3.5809935205183718E-2</v>
      </c>
      <c r="AE106" s="1">
        <f>(Table2[[#This Row],[Close Price]]/Table2[[#This Row],[Current Week Low]])-1</f>
        <v>2.2345875287051786E-2</v>
      </c>
      <c r="AF106" s="1">
        <f>(Table2[[#This Row],[Current Week High]]/Table2[[#This Row],[Close Price]])-1</f>
        <v>7.4946004319654369E-2</v>
      </c>
      <c r="AG106" s="1">
        <f>(Table2[[#This Row],[Close Price]]/Table2[[#This Row],[Current Month Low]])-1</f>
        <v>0.21598907448261384</v>
      </c>
      <c r="AH106" s="1">
        <f>(Table2[[#This Row],[Current Month High]]/Table2[[#This Row],[Close Price]])-1</f>
        <v>7.9870410367170575E-2</v>
      </c>
      <c r="AI106">
        <v>7.9870410367170503</v>
      </c>
      <c r="AJ106">
        <v>94.505125189043795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0.28999999999999998</v>
      </c>
      <c r="AM106" t="s">
        <v>3172</v>
      </c>
      <c r="AN106">
        <v>17.940000000000001</v>
      </c>
      <c r="AO106" t="s">
        <v>3172</v>
      </c>
      <c r="AP106">
        <v>6.4480106493332995E-2</v>
      </c>
      <c r="AQ106">
        <f>(Table2[[#This Row],[Sharpe Ratio]]-AVERAGE(Table2[Sharpe Ratio]))/_xlfn.STDEV.P(Table2[Sharpe Ratio])</f>
        <v>9.7674755729196622E-2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7.4951497598993644</v>
      </c>
      <c r="AS106">
        <f>_xlfn.RANK.AVG(Table2[[#This Row],[1Y Return vs Nifty Z-Score]],Table2[1Y Return vs Nifty Z-Score])</f>
        <v>113</v>
      </c>
      <c r="AT106">
        <f>_xlfn.RANK.AVG(Table2[[#This Row],[6M Return vs Nifty Z-Score]],Table2[6M Return vs Nifty Z-Score])</f>
        <v>71</v>
      </c>
      <c r="AU106">
        <f>_xlfn.RANK.AVG(Table2[[#This Row],[Sharpe Ratio Z-Score]],Table2[Sharpe Ratio Z-Score])</f>
        <v>326</v>
      </c>
      <c r="AV106">
        <f>(Table2[[#This Row],[Rank 1Y]]+Table2[[#This Row],[Rank 6M]]+Table2[[#This Row],[Rank Sharpe]])/3</f>
        <v>170</v>
      </c>
    </row>
    <row r="107" spans="1:48" x14ac:dyDescent="0.3">
      <c r="A107" t="s">
        <v>796</v>
      </c>
      <c r="B107" t="s">
        <v>797</v>
      </c>
      <c r="C107" t="s">
        <v>3138</v>
      </c>
      <c r="D107" t="s">
        <v>220</v>
      </c>
      <c r="E107">
        <v>19484.849490465</v>
      </c>
      <c r="F107">
        <v>892.05</v>
      </c>
      <c r="G107">
        <v>30.3350885451379</v>
      </c>
      <c r="H107">
        <f>(Table2[[#This Row],[1Y Return vs Nifty]]-AVERAGE(Table2[1Y Return vs Nifty]))/_xlfn.STDEV.P(Table2[1Y Return vs Nifty])</f>
        <v>0.32471727997364835</v>
      </c>
      <c r="I107">
        <v>6.7877667620664299</v>
      </c>
      <c r="J107">
        <f>(Table2[[#This Row],[1M Return vs Nifty]]-AVERAGE(Table2[1M Return vs Nifty]))/_xlfn.STDEV.P(Table2[1M Return vs Nifty])</f>
        <v>0.52538575391916453</v>
      </c>
      <c r="K107">
        <v>9.3209346120258907</v>
      </c>
      <c r="L107">
        <f>(Table2[[#This Row],[6M Return vs Nifty]]-AVERAGE(Table2[6M Return vs Nifty]))/_xlfn.STDEV.P(Table2[6M Return vs Nifty])</f>
        <v>0.17339425000505493</v>
      </c>
      <c r="M107">
        <v>4.0337184811571598</v>
      </c>
      <c r="N107">
        <f>(Table2[[#This Row],[1W Return vs Nifty]]-AVERAGE(Table2[1W Return vs Nifty]))/_xlfn.STDEV.P(Table2[1W Return vs Nifty])</f>
        <v>0.98961222428926998</v>
      </c>
      <c r="O107">
        <v>862.41</v>
      </c>
      <c r="P107">
        <v>860.23639960997798</v>
      </c>
      <c r="Q107">
        <v>805.67255897105804</v>
      </c>
      <c r="R107">
        <v>64.279926656865896</v>
      </c>
      <c r="S107" s="1">
        <f>(Table2[[#This Row],[Close Price]]-Table2[[#This Row],[20D EMA]])/Table2[[#This Row],[20D EMA]]</f>
        <v>3.4368803701255772E-2</v>
      </c>
      <c r="T107" s="1">
        <f>(Table2[[#This Row],[Close Price]]-Table2[[#This Row],[50D EMA]])/Table2[[#This Row],[50D EMA]]</f>
        <v>3.6982392752092239E-2</v>
      </c>
      <c r="U107" s="1">
        <f>(Table2[[#This Row],[Close Price]]-Table2[[#This Row],[200D EMA]])/Table2[[#This Row],[200D EMA]]</f>
        <v>0.1072115961591846</v>
      </c>
      <c r="V107">
        <v>1.2925316898896899</v>
      </c>
      <c r="W107">
        <v>876.55</v>
      </c>
      <c r="X107">
        <v>899.2</v>
      </c>
      <c r="Y107">
        <v>847.35</v>
      </c>
      <c r="Z107">
        <v>927</v>
      </c>
      <c r="AA107">
        <v>810.8</v>
      </c>
      <c r="AB107">
        <v>947</v>
      </c>
      <c r="AC107" s="1">
        <f>(Table2[[#This Row],[Close Price]]/Table2[[#This Row],[Day Low]])-1</f>
        <v>1.7682961610860692E-2</v>
      </c>
      <c r="AD107" s="1">
        <f>(Table2[[#This Row],[Day High]]/Table2[[#This Row],[Close Price]])-1</f>
        <v>8.0152457821871526E-3</v>
      </c>
      <c r="AE107" s="1">
        <f>(Table2[[#This Row],[Close Price]]/Table2[[#This Row],[Current Week Low]])-1</f>
        <v>5.2752699592848229E-2</v>
      </c>
      <c r="AF107" s="1">
        <f>(Table2[[#This Row],[Current Week High]]/Table2[[#This Row],[Close Price]])-1</f>
        <v>3.9179418194047466E-2</v>
      </c>
      <c r="AG107" s="1">
        <f>(Table2[[#This Row],[Close Price]]/Table2[[#This Row],[Current Month Low]])-1</f>
        <v>0.1002096694622594</v>
      </c>
      <c r="AH107" s="1">
        <f>(Table2[[#This Row],[Current Month High]]/Table2[[#This Row],[Close Price]])-1</f>
        <v>6.1599686116249108E-2</v>
      </c>
      <c r="AI107">
        <v>7.3930833473459998</v>
      </c>
      <c r="AJ107">
        <v>58.996524373941703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-0.01</v>
      </c>
      <c r="AM107" t="s">
        <v>3173</v>
      </c>
      <c r="AN107">
        <v>2.16</v>
      </c>
      <c r="AO107" t="s">
        <v>3172</v>
      </c>
      <c r="AP107">
        <v>0.17819801062833199</v>
      </c>
      <c r="AQ107">
        <f>(Table2[[#This Row],[Sharpe Ratio]]-AVERAGE(Table2[Sharpe Ratio]))/_xlfn.STDEV.P(Table2[Sharpe Ratio])</f>
        <v>1.4162052634205715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3.4293147716077095</v>
      </c>
      <c r="AS107">
        <f>_xlfn.RANK.AVG(Table2[[#This Row],[1Y Return vs Nifty Z-Score]],Table2[1Y Return vs Nifty Z-Score])</f>
        <v>213</v>
      </c>
      <c r="AT107">
        <f>_xlfn.RANK.AVG(Table2[[#This Row],[6M Return vs Nifty Z-Score]],Table2[6M Return vs Nifty Z-Score])</f>
        <v>248</v>
      </c>
      <c r="AU107">
        <f>_xlfn.RANK.AVG(Table2[[#This Row],[Sharpe Ratio Z-Score]],Table2[Sharpe Ratio Z-Score])</f>
        <v>53</v>
      </c>
      <c r="AV107">
        <f>(Table2[[#This Row],[Rank 1Y]]+Table2[[#This Row],[Rank 6M]]+Table2[[#This Row],[Rank Sharpe]])/3</f>
        <v>171.33333333333334</v>
      </c>
    </row>
    <row r="108" spans="1:48" x14ac:dyDescent="0.3">
      <c r="A108" t="s">
        <v>863</v>
      </c>
      <c r="B108" t="s">
        <v>864</v>
      </c>
      <c r="C108" t="s">
        <v>3132</v>
      </c>
      <c r="D108" t="s">
        <v>805</v>
      </c>
      <c r="E108">
        <v>17466.311103569999</v>
      </c>
      <c r="F108">
        <v>966.3</v>
      </c>
      <c r="G108">
        <v>4.4425426495227098</v>
      </c>
      <c r="H108">
        <f>(Table2[[#This Row],[1Y Return vs Nifty]]-AVERAGE(Table2[1Y Return vs Nifty]))/_xlfn.STDEV.P(Table2[1Y Return vs Nifty])</f>
        <v>-0.18446582371106043</v>
      </c>
      <c r="I108">
        <v>6.8668008119444099</v>
      </c>
      <c r="J108">
        <f>(Table2[[#This Row],[1M Return vs Nifty]]-AVERAGE(Table2[1M Return vs Nifty]))/_xlfn.STDEV.P(Table2[1M Return vs Nifty])</f>
        <v>0.53288130013060064</v>
      </c>
      <c r="K108">
        <v>33.018597814182399</v>
      </c>
      <c r="L108">
        <f>(Table2[[#This Row],[6M Return vs Nifty]]-AVERAGE(Table2[6M Return vs Nifty]))/_xlfn.STDEV.P(Table2[6M Return vs Nifty])</f>
        <v>0.9529825566833765</v>
      </c>
      <c r="M108">
        <v>-1.4936931886501199</v>
      </c>
      <c r="N108">
        <f>(Table2[[#This Row],[1W Return vs Nifty]]-AVERAGE(Table2[1W Return vs Nifty]))/_xlfn.STDEV.P(Table2[1W Return vs Nifty])</f>
        <v>-0.18884629323866911</v>
      </c>
      <c r="O108">
        <v>952.04</v>
      </c>
      <c r="P108">
        <v>952.18179817953398</v>
      </c>
      <c r="Q108">
        <v>856.23207167234295</v>
      </c>
      <c r="R108">
        <v>59.739680535598801</v>
      </c>
      <c r="S108" s="1">
        <f>(Table2[[#This Row],[Close Price]]-Table2[[#This Row],[20D EMA]])/Table2[[#This Row],[20D EMA]]</f>
        <v>1.4978362253686811E-2</v>
      </c>
      <c r="T108" s="1">
        <f>(Table2[[#This Row],[Close Price]]-Table2[[#This Row],[50D EMA]])/Table2[[#This Row],[50D EMA]]</f>
        <v>1.4827212458228467E-2</v>
      </c>
      <c r="U108" s="1">
        <f>(Table2[[#This Row],[Close Price]]-Table2[[#This Row],[200D EMA]])/Table2[[#This Row],[200D EMA]]</f>
        <v>0.12854917722560741</v>
      </c>
      <c r="V108">
        <v>0.49404144440101799</v>
      </c>
      <c r="W108">
        <v>952.9</v>
      </c>
      <c r="X108">
        <v>977</v>
      </c>
      <c r="Y108">
        <v>952.9</v>
      </c>
      <c r="Z108">
        <v>977.95</v>
      </c>
      <c r="AA108">
        <v>904.75</v>
      </c>
      <c r="AB108">
        <v>983.7</v>
      </c>
      <c r="AC108" s="1">
        <f>(Table2[[#This Row],[Close Price]]/Table2[[#This Row],[Day Low]])-1</f>
        <v>1.4062336026865241E-2</v>
      </c>
      <c r="AD108" s="1">
        <f>(Table2[[#This Row],[Day High]]/Table2[[#This Row],[Close Price]])-1</f>
        <v>1.1073165683535224E-2</v>
      </c>
      <c r="AE108" s="1">
        <f>(Table2[[#This Row],[Close Price]]/Table2[[#This Row],[Current Week Low]])-1</f>
        <v>1.4062336026865241E-2</v>
      </c>
      <c r="AF108" s="1">
        <f>(Table2[[#This Row],[Current Week High]]/Table2[[#This Row],[Close Price]])-1</f>
        <v>1.2056297216185508E-2</v>
      </c>
      <c r="AG108" s="1">
        <f>(Table2[[#This Row],[Close Price]]/Table2[[#This Row],[Current Month Low]])-1</f>
        <v>6.802984249792754E-2</v>
      </c>
      <c r="AH108" s="1">
        <f>(Table2[[#This Row],[Current Month High]]/Table2[[#This Row],[Close Price]])-1</f>
        <v>1.8006830176963806E-2</v>
      </c>
      <c r="AI108">
        <v>10.115906033322901</v>
      </c>
      <c r="AJ108">
        <v>60.501619466821602</v>
      </c>
      <c r="AK108" t="str">
        <f>IF(AND(Table2[[#This Row],[20D EMA]]&gt;Table2[[#This Row],[50D EMA]],Table2[[#This Row],[50D EMA]]&gt;Table2[[#This Row],[200D EMA]]),"Uptrend","Downtrend/NoTrend")</f>
        <v>Downtrend/NoTrend</v>
      </c>
      <c r="AL108">
        <v>0.08</v>
      </c>
      <c r="AM108" t="s">
        <v>3172</v>
      </c>
      <c r="AN108">
        <v>1.87</v>
      </c>
      <c r="AO108" t="s">
        <v>3172</v>
      </c>
      <c r="AP108">
        <v>0.19012340971616901</v>
      </c>
      <c r="AQ108">
        <f>(Table2[[#This Row],[Sharpe Ratio]]-AVERAGE(Table2[Sharpe Ratio]))/_xlfn.STDEV.P(Table2[Sharpe Ratio])</f>
        <v>1.5544772675813361</v>
      </c>
      <c r="AR1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8">
        <f>_xlfn.RANK.AVG(Table2[[#This Row],[1Y Return vs Nifty Z-Score]],Table2[1Y Return vs Nifty Z-Score])</f>
        <v>370</v>
      </c>
      <c r="AT108">
        <f>_xlfn.RANK.AVG(Table2[[#This Row],[6M Return vs Nifty Z-Score]],Table2[6M Return vs Nifty Z-Score])</f>
        <v>102</v>
      </c>
      <c r="AU108">
        <f>_xlfn.RANK.AVG(Table2[[#This Row],[Sharpe Ratio Z-Score]],Table2[Sharpe Ratio Z-Score])</f>
        <v>42</v>
      </c>
      <c r="AV108">
        <f>(Table2[[#This Row],[Rank 1Y]]+Table2[[#This Row],[Rank 6M]]+Table2[[#This Row],[Rank Sharpe]])/3</f>
        <v>171.33333333333334</v>
      </c>
    </row>
    <row r="109" spans="1:48" x14ac:dyDescent="0.3">
      <c r="A109" t="s">
        <v>788</v>
      </c>
      <c r="B109" t="s">
        <v>789</v>
      </c>
      <c r="C109" t="s">
        <v>3136</v>
      </c>
      <c r="D109" t="s">
        <v>117</v>
      </c>
      <c r="E109">
        <v>19812.634009509999</v>
      </c>
      <c r="F109">
        <v>755.45</v>
      </c>
      <c r="G109">
        <v>23.233510177796699</v>
      </c>
      <c r="H109">
        <f>(Table2[[#This Row],[1Y Return vs Nifty]]-AVERAGE(Table2[1Y Return vs Nifty]))/_xlfn.STDEV.P(Table2[1Y Return vs Nifty])</f>
        <v>0.18506304401242768</v>
      </c>
      <c r="I109">
        <v>7.54867297138175</v>
      </c>
      <c r="J109">
        <f>(Table2[[#This Row],[1M Return vs Nifty]]-AVERAGE(Table2[1M Return vs Nifty]))/_xlfn.STDEV.P(Table2[1M Return vs Nifty])</f>
        <v>0.59754968406442632</v>
      </c>
      <c r="K109">
        <v>18.933158753789701</v>
      </c>
      <c r="L109">
        <f>(Table2[[#This Row],[6M Return vs Nifty]]-AVERAGE(Table2[6M Return vs Nifty]))/_xlfn.STDEV.P(Table2[6M Return vs Nifty])</f>
        <v>0.48961013501299999</v>
      </c>
      <c r="M109">
        <v>6.98596114573132</v>
      </c>
      <c r="N109">
        <f>(Table2[[#This Row],[1W Return vs Nifty]]-AVERAGE(Table2[1W Return vs Nifty]))/_xlfn.STDEV.P(Table2[1W Return vs Nifty])</f>
        <v>1.6190380245930314</v>
      </c>
      <c r="O109">
        <v>722.17</v>
      </c>
      <c r="P109">
        <v>712.93035448623903</v>
      </c>
      <c r="Q109">
        <v>628.35123815755196</v>
      </c>
      <c r="R109">
        <v>64.897803836985801</v>
      </c>
      <c r="S109" s="1">
        <f>(Table2[[#This Row],[Close Price]]-Table2[[#This Row],[20D EMA]])/Table2[[#This Row],[20D EMA]]</f>
        <v>4.6083332179403864E-2</v>
      </c>
      <c r="T109" s="1">
        <f>(Table2[[#This Row],[Close Price]]-Table2[[#This Row],[50D EMA]])/Table2[[#This Row],[50D EMA]]</f>
        <v>5.9640672116425833E-2</v>
      </c>
      <c r="U109" s="1">
        <f>(Table2[[#This Row],[Close Price]]-Table2[[#This Row],[200D EMA]])/Table2[[#This Row],[200D EMA]]</f>
        <v>0.20227343263478939</v>
      </c>
      <c r="V109">
        <v>1.0298110238109499</v>
      </c>
      <c r="W109">
        <v>741.55</v>
      </c>
      <c r="X109">
        <v>770.4</v>
      </c>
      <c r="Y109">
        <v>717.05</v>
      </c>
      <c r="Z109">
        <v>770.4</v>
      </c>
      <c r="AA109">
        <v>650.15</v>
      </c>
      <c r="AB109">
        <v>806</v>
      </c>
      <c r="AC109" s="1">
        <f>(Table2[[#This Row],[Close Price]]/Table2[[#This Row],[Day Low]])-1</f>
        <v>1.8744521610140952E-2</v>
      </c>
      <c r="AD109" s="1">
        <f>(Table2[[#This Row],[Day High]]/Table2[[#This Row],[Close Price]])-1</f>
        <v>1.9789529419551144E-2</v>
      </c>
      <c r="AE109" s="1">
        <f>(Table2[[#This Row],[Close Price]]/Table2[[#This Row],[Current Week Low]])-1</f>
        <v>5.355275085419442E-2</v>
      </c>
      <c r="AF109" s="1">
        <f>(Table2[[#This Row],[Current Week High]]/Table2[[#This Row],[Close Price]])-1</f>
        <v>1.9789529419551144E-2</v>
      </c>
      <c r="AG109" s="1">
        <f>(Table2[[#This Row],[Close Price]]/Table2[[#This Row],[Current Month Low]])-1</f>
        <v>0.16196262400984396</v>
      </c>
      <c r="AH109" s="1">
        <f>(Table2[[#This Row],[Current Month High]]/Table2[[#This Row],[Close Price]])-1</f>
        <v>6.6913760010589574E-2</v>
      </c>
      <c r="AI109">
        <v>6.6913760010589503</v>
      </c>
      <c r="AJ109">
        <v>71.634669998863998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0.12</v>
      </c>
      <c r="AM109" t="s">
        <v>3172</v>
      </c>
      <c r="AN109">
        <v>-2.25</v>
      </c>
      <c r="AO109" t="s">
        <v>3173</v>
      </c>
      <c r="AP109">
        <v>0.152958771394403</v>
      </c>
      <c r="AQ109">
        <f>(Table2[[#This Row],[Sharpe Ratio]]-AVERAGE(Table2[Sharpe Ratio]))/_xlfn.STDEV.P(Table2[Sharpe Ratio])</f>
        <v>1.1235626301079669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4.0148235177908518</v>
      </c>
      <c r="AS109">
        <f>_xlfn.RANK.AVG(Table2[[#This Row],[1Y Return vs Nifty Z-Score]],Table2[1Y Return vs Nifty Z-Score])</f>
        <v>250</v>
      </c>
      <c r="AT109">
        <f>_xlfn.RANK.AVG(Table2[[#This Row],[6M Return vs Nifty Z-Score]],Table2[6M Return vs Nifty Z-Score])</f>
        <v>167</v>
      </c>
      <c r="AU109">
        <f>_xlfn.RANK.AVG(Table2[[#This Row],[Sharpe Ratio Z-Score]],Table2[Sharpe Ratio Z-Score])</f>
        <v>100</v>
      </c>
      <c r="AV109">
        <f>(Table2[[#This Row],[Rank 1Y]]+Table2[[#This Row],[Rank 6M]]+Table2[[#This Row],[Rank Sharpe]])/3</f>
        <v>172.33333333333334</v>
      </c>
    </row>
    <row r="110" spans="1:48" x14ac:dyDescent="0.3">
      <c r="A110" t="s">
        <v>311</v>
      </c>
      <c r="B110" t="s">
        <v>312</v>
      </c>
      <c r="C110" t="s">
        <v>3127</v>
      </c>
      <c r="D110" t="s">
        <v>102</v>
      </c>
      <c r="E110">
        <v>84477.133422080005</v>
      </c>
      <c r="F110">
        <v>1850.8</v>
      </c>
      <c r="G110">
        <v>98.268443652708299</v>
      </c>
      <c r="H110">
        <f>(Table2[[#This Row],[1Y Return vs Nifty]]-AVERAGE(Table2[1Y Return vs Nifty]))/_xlfn.STDEV.P(Table2[1Y Return vs Nifty])</f>
        <v>1.6606429450989901</v>
      </c>
      <c r="I110">
        <v>10.130618535550401</v>
      </c>
      <c r="J110">
        <f>(Table2[[#This Row],[1M Return vs Nifty]]-AVERAGE(Table2[1M Return vs Nifty]))/_xlfn.STDEV.P(Table2[1M Return vs Nifty])</f>
        <v>0.84241999403231693</v>
      </c>
      <c r="K110">
        <v>42.413811575497398</v>
      </c>
      <c r="L110">
        <f>(Table2[[#This Row],[6M Return vs Nifty]]-AVERAGE(Table2[6M Return vs Nifty]))/_xlfn.STDEV.P(Table2[6M Return vs Nifty])</f>
        <v>1.2620593936939515</v>
      </c>
      <c r="M110">
        <v>1.5149524327711901</v>
      </c>
      <c r="N110">
        <f>(Table2[[#This Row],[1W Return vs Nifty]]-AVERAGE(Table2[1W Return vs Nifty]))/_xlfn.STDEV.P(Table2[1W Return vs Nifty])</f>
        <v>0.45260476389069842</v>
      </c>
      <c r="O110">
        <v>1720.46</v>
      </c>
      <c r="P110">
        <v>1692.9167812297101</v>
      </c>
      <c r="Q110">
        <v>1439.36637671682</v>
      </c>
      <c r="R110">
        <v>76.586057930601797</v>
      </c>
      <c r="S110" s="1">
        <f>(Table2[[#This Row],[Close Price]]-Table2[[#This Row],[20D EMA]])/Table2[[#This Row],[20D EMA]]</f>
        <v>7.5758808690698953E-2</v>
      </c>
      <c r="T110" s="1">
        <f>(Table2[[#This Row],[Close Price]]-Table2[[#This Row],[50D EMA]])/Table2[[#This Row],[50D EMA]]</f>
        <v>9.3261063107665465E-2</v>
      </c>
      <c r="U110" s="1">
        <f>(Table2[[#This Row],[Close Price]]-Table2[[#This Row],[200D EMA]])/Table2[[#This Row],[200D EMA]]</f>
        <v>0.28584356973910691</v>
      </c>
      <c r="V110">
        <v>0.80028596924292505</v>
      </c>
      <c r="W110">
        <v>1784.05</v>
      </c>
      <c r="X110">
        <v>1865</v>
      </c>
      <c r="Y110">
        <v>1712.4</v>
      </c>
      <c r="Z110">
        <v>1865</v>
      </c>
      <c r="AA110">
        <v>1596.6</v>
      </c>
      <c r="AB110">
        <v>1865</v>
      </c>
      <c r="AC110" s="1">
        <f>(Table2[[#This Row],[Close Price]]/Table2[[#This Row],[Day Low]])-1</f>
        <v>3.7414870659454591E-2</v>
      </c>
      <c r="AD110" s="1">
        <f>(Table2[[#This Row],[Day High]]/Table2[[#This Row],[Close Price]])-1</f>
        <v>7.6723578992867747E-3</v>
      </c>
      <c r="AE110" s="1">
        <f>(Table2[[#This Row],[Close Price]]/Table2[[#This Row],[Current Week Low]])-1</f>
        <v>8.0822237794907714E-2</v>
      </c>
      <c r="AF110" s="1">
        <f>(Table2[[#This Row],[Current Week High]]/Table2[[#This Row],[Close Price]])-1</f>
        <v>7.6723578992867747E-3</v>
      </c>
      <c r="AG110" s="1">
        <f>(Table2[[#This Row],[Close Price]]/Table2[[#This Row],[Current Month Low]])-1</f>
        <v>0.15921332832268575</v>
      </c>
      <c r="AH110" s="1">
        <f>(Table2[[#This Row],[Current Month High]]/Table2[[#This Row],[Close Price]])-1</f>
        <v>7.6723578992867747E-3</v>
      </c>
      <c r="AI110">
        <v>6.25135076723579</v>
      </c>
      <c r="AJ110">
        <v>155.19476042743801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0.04</v>
      </c>
      <c r="AM110" t="s">
        <v>3172</v>
      </c>
      <c r="AN110">
        <v>11.27</v>
      </c>
      <c r="AO110" t="s">
        <v>3172</v>
      </c>
      <c r="AP110">
        <v>4.1128547836779002E-2</v>
      </c>
      <c r="AQ110">
        <f>(Table2[[#This Row],[Sharpe Ratio]]-AVERAGE(Table2[Sharpe Ratio]))/_xlfn.STDEV.P(Table2[Sharpe Ratio])</f>
        <v>-0.17308069588605077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4.0446464008299063</v>
      </c>
      <c r="AS110">
        <f>_xlfn.RANK.AVG(Table2[[#This Row],[1Y Return vs Nifty Z-Score]],Table2[1Y Return vs Nifty Z-Score])</f>
        <v>46</v>
      </c>
      <c r="AT110">
        <f>_xlfn.RANK.AVG(Table2[[#This Row],[6M Return vs Nifty Z-Score]],Table2[6M Return vs Nifty Z-Score])</f>
        <v>77</v>
      </c>
      <c r="AU110">
        <f>_xlfn.RANK.AVG(Table2[[#This Row],[Sharpe Ratio Z-Score]],Table2[Sharpe Ratio Z-Score])</f>
        <v>395</v>
      </c>
      <c r="AV110">
        <f>(Table2[[#This Row],[Rank 1Y]]+Table2[[#This Row],[Rank 6M]]+Table2[[#This Row],[Rank Sharpe]])/3</f>
        <v>172.66666666666666</v>
      </c>
    </row>
    <row r="111" spans="1:48" x14ac:dyDescent="0.3">
      <c r="A111" t="s">
        <v>851</v>
      </c>
      <c r="B111" t="s">
        <v>852</v>
      </c>
      <c r="C111" t="s">
        <v>3136</v>
      </c>
      <c r="D111" t="s">
        <v>306</v>
      </c>
      <c r="E111">
        <v>17638.716960000002</v>
      </c>
      <c r="F111">
        <v>1539.8</v>
      </c>
      <c r="G111">
        <v>51.749569753070297</v>
      </c>
      <c r="H111">
        <f>(Table2[[#This Row],[1Y Return vs Nifty]]-AVERAGE(Table2[1Y Return vs Nifty]))/_xlfn.STDEV.P(Table2[1Y Return vs Nifty])</f>
        <v>0.74583817126072049</v>
      </c>
      <c r="I111">
        <v>-4.7932554118187598</v>
      </c>
      <c r="J111">
        <f>(Table2[[#This Row],[1M Return vs Nifty]]-AVERAGE(Table2[1M Return vs Nifty]))/_xlfn.STDEV.P(Table2[1M Return vs Nifty])</f>
        <v>-0.57295207659872338</v>
      </c>
      <c r="K111">
        <v>2.9283312398393702</v>
      </c>
      <c r="L111">
        <f>(Table2[[#This Row],[6M Return vs Nifty]]-AVERAGE(Table2[6M Return vs Nifty]))/_xlfn.STDEV.P(Table2[6M Return vs Nifty])</f>
        <v>-3.6904917287334742E-2</v>
      </c>
      <c r="M111">
        <v>-1.0610899479625699</v>
      </c>
      <c r="N111">
        <f>(Table2[[#This Row],[1W Return vs Nifty]]-AVERAGE(Table2[1W Return vs Nifty]))/_xlfn.STDEV.P(Table2[1W Return vs Nifty])</f>
        <v>-9.6614159257556134E-2</v>
      </c>
      <c r="O111">
        <v>1496.72</v>
      </c>
      <c r="P111">
        <v>1608.8181282477999</v>
      </c>
      <c r="Q111">
        <v>1508.0036886425601</v>
      </c>
      <c r="R111">
        <v>62.3319585484318</v>
      </c>
      <c r="S111" s="1">
        <f>(Table2[[#This Row],[Close Price]]-Table2[[#This Row],[20D EMA]])/Table2[[#This Row],[20D EMA]]</f>
        <v>2.8782938692607788E-2</v>
      </c>
      <c r="T111" s="1">
        <f>(Table2[[#This Row],[Close Price]]-Table2[[#This Row],[50D EMA]])/Table2[[#This Row],[50D EMA]]</f>
        <v>-4.2899894671729707E-2</v>
      </c>
      <c r="U111" s="1">
        <f>(Table2[[#This Row],[Close Price]]-Table2[[#This Row],[200D EMA]])/Table2[[#This Row],[200D EMA]]</f>
        <v>2.1085035532016211E-2</v>
      </c>
      <c r="V111">
        <v>0.58823964046548405</v>
      </c>
      <c r="W111">
        <v>1438.35</v>
      </c>
      <c r="X111">
        <v>1579</v>
      </c>
      <c r="Y111">
        <v>1415</v>
      </c>
      <c r="Z111">
        <v>1579</v>
      </c>
      <c r="AA111">
        <v>1370</v>
      </c>
      <c r="AB111">
        <v>1628.85</v>
      </c>
      <c r="AC111" s="1">
        <f>(Table2[[#This Row],[Close Price]]/Table2[[#This Row],[Day Low]])-1</f>
        <v>7.0532207042792061E-2</v>
      </c>
      <c r="AD111" s="1">
        <f>(Table2[[#This Row],[Day High]]/Table2[[#This Row],[Close Price]])-1</f>
        <v>2.5457851669048015E-2</v>
      </c>
      <c r="AE111" s="1">
        <f>(Table2[[#This Row],[Close Price]]/Table2[[#This Row],[Current Week Low]])-1</f>
        <v>8.8197879858657124E-2</v>
      </c>
      <c r="AF111" s="1">
        <f>(Table2[[#This Row],[Current Week High]]/Table2[[#This Row],[Close Price]])-1</f>
        <v>2.5457851669048015E-2</v>
      </c>
      <c r="AG111" s="1">
        <f>(Table2[[#This Row],[Close Price]]/Table2[[#This Row],[Current Month Low]])-1</f>
        <v>0.12394160583941605</v>
      </c>
      <c r="AH111" s="1">
        <f>(Table2[[#This Row],[Current Month High]]/Table2[[#This Row],[Close Price]])-1</f>
        <v>5.7832185998181629E-2</v>
      </c>
      <c r="AI111">
        <v>84.036887907520395</v>
      </c>
      <c r="AJ111">
        <v>128.643551859826</v>
      </c>
      <c r="AK111" t="str">
        <f>IF(AND(Table2[[#This Row],[20D EMA]]&gt;Table2[[#This Row],[50D EMA]],Table2[[#This Row],[50D EMA]]&gt;Table2[[#This Row],[200D EMA]]),"Uptrend","Downtrend/NoTrend")</f>
        <v>Downtrend/NoTrend</v>
      </c>
      <c r="AL111">
        <v>-0.13</v>
      </c>
      <c r="AM111" t="s">
        <v>3173</v>
      </c>
      <c r="AN111">
        <v>-3.11</v>
      </c>
      <c r="AO111" t="s">
        <v>3173</v>
      </c>
      <c r="AP111">
        <v>0.16222201491496199</v>
      </c>
      <c r="AQ111">
        <f>(Table2[[#This Row],[Sharpe Ratio]]-AVERAGE(Table2[Sharpe Ratio]))/_xlfn.STDEV.P(Table2[Sharpe Ratio])</f>
        <v>1.2309676097805777</v>
      </c>
      <c r="AR1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1">
        <f>_xlfn.RANK.AVG(Table2[[#This Row],[1Y Return vs Nifty Z-Score]],Table2[1Y Return vs Nifty Z-Score])</f>
        <v>129</v>
      </c>
      <c r="AT111">
        <f>_xlfn.RANK.AVG(Table2[[#This Row],[6M Return vs Nifty Z-Score]],Table2[6M Return vs Nifty Z-Score])</f>
        <v>318</v>
      </c>
      <c r="AU111">
        <f>_xlfn.RANK.AVG(Table2[[#This Row],[Sharpe Ratio Z-Score]],Table2[Sharpe Ratio Z-Score])</f>
        <v>77</v>
      </c>
      <c r="AV111">
        <f>(Table2[[#This Row],[Rank 1Y]]+Table2[[#This Row],[Rank 6M]]+Table2[[#This Row],[Rank Sharpe]])/3</f>
        <v>174.66666666666666</v>
      </c>
    </row>
    <row r="112" spans="1:48" x14ac:dyDescent="0.3">
      <c r="A112" t="s">
        <v>814</v>
      </c>
      <c r="B112" t="s">
        <v>815</v>
      </c>
      <c r="C112" t="s">
        <v>3136</v>
      </c>
      <c r="D112" t="s">
        <v>163</v>
      </c>
      <c r="E112">
        <v>19200.0540105</v>
      </c>
      <c r="F112">
        <v>803</v>
      </c>
      <c r="G112">
        <v>121.651607965982</v>
      </c>
      <c r="H112">
        <f>(Table2[[#This Row],[1Y Return vs Nifty]]-AVERAGE(Table2[1Y Return vs Nifty]))/_xlfn.STDEV.P(Table2[1Y Return vs Nifty])</f>
        <v>2.1204784601928734</v>
      </c>
      <c r="I112">
        <v>11.803920072974501</v>
      </c>
      <c r="J112">
        <f>(Table2[[#This Row],[1M Return vs Nifty]]-AVERAGE(Table2[1M Return vs Nifty]))/_xlfn.STDEV.P(Table2[1M Return vs Nifty])</f>
        <v>1.0011149997772262</v>
      </c>
      <c r="K112">
        <v>-8.3331853072572706</v>
      </c>
      <c r="L112">
        <f>(Table2[[#This Row],[6M Return vs Nifty]]-AVERAGE(Table2[6M Return vs Nifty]))/_xlfn.STDEV.P(Table2[6M Return vs Nifty])</f>
        <v>-0.40737801164636173</v>
      </c>
      <c r="M112">
        <v>11.773336876484001</v>
      </c>
      <c r="N112">
        <f>(Table2[[#This Row],[1W Return vs Nifty]]-AVERAGE(Table2[1W Return vs Nifty]))/_xlfn.STDEV.P(Table2[1W Return vs Nifty])</f>
        <v>2.6397189587324532</v>
      </c>
      <c r="O112">
        <v>771.33</v>
      </c>
      <c r="P112">
        <v>783.82369799951096</v>
      </c>
      <c r="Q112">
        <v>725.52837305518597</v>
      </c>
      <c r="R112">
        <v>62.014443147821098</v>
      </c>
      <c r="S112" s="1">
        <f>(Table2[[#This Row],[Close Price]]-Table2[[#This Row],[20D EMA]])/Table2[[#This Row],[20D EMA]]</f>
        <v>4.1058950125108525E-2</v>
      </c>
      <c r="T112" s="1">
        <f>(Table2[[#This Row],[Close Price]]-Table2[[#This Row],[50D EMA]])/Table2[[#This Row],[50D EMA]]</f>
        <v>2.4465070460909961E-2</v>
      </c>
      <c r="U112" s="1">
        <f>(Table2[[#This Row],[Close Price]]-Table2[[#This Row],[200D EMA]])/Table2[[#This Row],[200D EMA]]</f>
        <v>0.10677959652850309</v>
      </c>
      <c r="V112">
        <v>1.0163230404902901</v>
      </c>
      <c r="W112">
        <v>794</v>
      </c>
      <c r="X112">
        <v>820.8</v>
      </c>
      <c r="Y112">
        <v>790.7</v>
      </c>
      <c r="Z112">
        <v>822.3</v>
      </c>
      <c r="AA112">
        <v>678.05</v>
      </c>
      <c r="AB112">
        <v>822.3</v>
      </c>
      <c r="AC112" s="1">
        <f>(Table2[[#This Row],[Close Price]]/Table2[[#This Row],[Day Low]])-1</f>
        <v>1.133501259445846E-2</v>
      </c>
      <c r="AD112" s="1">
        <f>(Table2[[#This Row],[Day High]]/Table2[[#This Row],[Close Price]])-1</f>
        <v>2.2166874221668742E-2</v>
      </c>
      <c r="AE112" s="1">
        <f>(Table2[[#This Row],[Close Price]]/Table2[[#This Row],[Current Week Low]])-1</f>
        <v>1.5555836600480433E-2</v>
      </c>
      <c r="AF112" s="1">
        <f>(Table2[[#This Row],[Current Week High]]/Table2[[#This Row],[Close Price]])-1</f>
        <v>2.40348692403487E-2</v>
      </c>
      <c r="AG112" s="1">
        <f>(Table2[[#This Row],[Close Price]]/Table2[[#This Row],[Current Month Low]])-1</f>
        <v>0.18427844554236428</v>
      </c>
      <c r="AH112" s="1">
        <f>(Table2[[#This Row],[Current Month High]]/Table2[[#This Row],[Close Price]])-1</f>
        <v>2.40348692403487E-2</v>
      </c>
      <c r="AI112">
        <v>22.042341220423399</v>
      </c>
      <c r="AJ112">
        <v>142.52491694352099</v>
      </c>
      <c r="AK112" t="str">
        <f>IF(AND(Table2[[#This Row],[20D EMA]]&gt;Table2[[#This Row],[50D EMA]],Table2[[#This Row],[50D EMA]]&gt;Table2[[#This Row],[200D EMA]]),"Uptrend","Downtrend/NoTrend")</f>
        <v>Downtrend/NoTrend</v>
      </c>
      <c r="AL112">
        <v>0.05</v>
      </c>
      <c r="AM112" t="s">
        <v>3172</v>
      </c>
      <c r="AN112">
        <v>-0.78</v>
      </c>
      <c r="AO112" t="s">
        <v>3173</v>
      </c>
      <c r="AP112">
        <v>0.19460011248377099</v>
      </c>
      <c r="AQ112">
        <f>(Table2[[#This Row],[Sharpe Ratio]]-AVERAGE(Table2[Sharpe Ratio]))/_xlfn.STDEV.P(Table2[Sharpe Ratio])</f>
        <v>1.6063835106470044</v>
      </c>
      <c r="AR1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2">
        <f>_xlfn.RANK.AVG(Table2[[#This Row],[1Y Return vs Nifty Z-Score]],Table2[1Y Return vs Nifty Z-Score])</f>
        <v>35</v>
      </c>
      <c r="AT112">
        <f>_xlfn.RANK.AVG(Table2[[#This Row],[6M Return vs Nifty Z-Score]],Table2[6M Return vs Nifty Z-Score])</f>
        <v>457</v>
      </c>
      <c r="AU112">
        <f>_xlfn.RANK.AVG(Table2[[#This Row],[Sharpe Ratio Z-Score]],Table2[Sharpe Ratio Z-Score])</f>
        <v>37</v>
      </c>
      <c r="AV112">
        <f>(Table2[[#This Row],[Rank 1Y]]+Table2[[#This Row],[Rank 6M]]+Table2[[#This Row],[Rank Sharpe]])/3</f>
        <v>176.33333333333334</v>
      </c>
    </row>
    <row r="113" spans="1:48" x14ac:dyDescent="0.3">
      <c r="A113" t="s">
        <v>1108</v>
      </c>
      <c r="B113" t="s">
        <v>1109</v>
      </c>
      <c r="C113" t="s">
        <v>3134</v>
      </c>
      <c r="D113" t="s">
        <v>69</v>
      </c>
      <c r="E113">
        <v>11147.002319969901</v>
      </c>
      <c r="F113">
        <v>359.7</v>
      </c>
      <c r="G113">
        <v>33.758906969330504</v>
      </c>
      <c r="H113">
        <f>(Table2[[#This Row],[1Y Return vs Nifty]]-AVERAGE(Table2[1Y Return vs Nifty]))/_xlfn.STDEV.P(Table2[1Y Return vs Nifty])</f>
        <v>0.39204748762149921</v>
      </c>
      <c r="I113">
        <v>1.3729259278146599</v>
      </c>
      <c r="J113">
        <f>(Table2[[#This Row],[1M Return vs Nifty]]-AVERAGE(Table2[1M Return vs Nifty]))/_xlfn.STDEV.P(Table2[1M Return vs Nifty])</f>
        <v>1.1845200659300014E-2</v>
      </c>
      <c r="K113">
        <v>63.087698134684899</v>
      </c>
      <c r="L113">
        <f>(Table2[[#This Row],[6M Return vs Nifty]]-AVERAGE(Table2[6M Return vs Nifty]))/_xlfn.STDEV.P(Table2[6M Return vs Nifty])</f>
        <v>1.9421737187920491</v>
      </c>
      <c r="M113">
        <v>-2.8045103214479101</v>
      </c>
      <c r="N113">
        <f>(Table2[[#This Row],[1W Return vs Nifty]]-AVERAGE(Table2[1W Return vs Nifty]))/_xlfn.STDEV.P(Table2[1W Return vs Nifty])</f>
        <v>-0.46831590891883551</v>
      </c>
      <c r="O113">
        <v>358.48</v>
      </c>
      <c r="P113">
        <v>357.46450912789197</v>
      </c>
      <c r="Q113">
        <v>309.84355265868101</v>
      </c>
      <c r="R113">
        <v>58.449712159012101</v>
      </c>
      <c r="S113" s="1">
        <f>(Table2[[#This Row],[Close Price]]-Table2[[#This Row],[20D EMA]])/Table2[[#This Row],[20D EMA]]</f>
        <v>3.4032582012942713E-3</v>
      </c>
      <c r="T113" s="1">
        <f>(Table2[[#This Row],[Close Price]]-Table2[[#This Row],[50D EMA]])/Table2[[#This Row],[50D EMA]]</f>
        <v>6.2537421618777071E-3</v>
      </c>
      <c r="U113" s="1">
        <f>(Table2[[#This Row],[Close Price]]-Table2[[#This Row],[200D EMA]])/Table2[[#This Row],[200D EMA]]</f>
        <v>0.16090845497191963</v>
      </c>
      <c r="V113">
        <v>0.46303421246030702</v>
      </c>
      <c r="W113">
        <v>358.05</v>
      </c>
      <c r="X113">
        <v>362.75</v>
      </c>
      <c r="Y113">
        <v>356</v>
      </c>
      <c r="Z113">
        <v>362.75</v>
      </c>
      <c r="AA113">
        <v>351.25</v>
      </c>
      <c r="AB113">
        <v>366</v>
      </c>
      <c r="AC113" s="1">
        <f>(Table2[[#This Row],[Close Price]]/Table2[[#This Row],[Day Low]])-1</f>
        <v>4.6082949308754451E-3</v>
      </c>
      <c r="AD113" s="1">
        <f>(Table2[[#This Row],[Day High]]/Table2[[#This Row],[Close Price]])-1</f>
        <v>8.4792882958020233E-3</v>
      </c>
      <c r="AE113" s="1">
        <f>(Table2[[#This Row],[Close Price]]/Table2[[#This Row],[Current Week Low]])-1</f>
        <v>1.0393258426966367E-2</v>
      </c>
      <c r="AF113" s="1">
        <f>(Table2[[#This Row],[Current Week High]]/Table2[[#This Row],[Close Price]])-1</f>
        <v>8.4792882958020233E-3</v>
      </c>
      <c r="AG113" s="1">
        <f>(Table2[[#This Row],[Close Price]]/Table2[[#This Row],[Current Month Low]])-1</f>
        <v>2.405693950177934E-2</v>
      </c>
      <c r="AH113" s="1">
        <f>(Table2[[#This Row],[Current Month High]]/Table2[[#This Row],[Close Price]])-1</f>
        <v>1.751459549624701E-2</v>
      </c>
      <c r="AI113">
        <v>7.0336391437308903</v>
      </c>
      <c r="AJ113">
        <v>108.46131556070701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0.06</v>
      </c>
      <c r="AM113" t="s">
        <v>3172</v>
      </c>
      <c r="AN113">
        <v>-0.55000000000000004</v>
      </c>
      <c r="AO113" t="s">
        <v>3173</v>
      </c>
      <c r="AP113">
        <v>6.8274250260465005E-2</v>
      </c>
      <c r="AQ113">
        <f>(Table2[[#This Row],[Sharpe Ratio]]-AVERAGE(Table2[Sharpe Ratio]))/_xlfn.STDEV.P(Table2[Sharpe Ratio])</f>
        <v>0.14166689879218997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2.0194173969462033</v>
      </c>
      <c r="AS113">
        <f>_xlfn.RANK.AVG(Table2[[#This Row],[1Y Return vs Nifty Z-Score]],Table2[1Y Return vs Nifty Z-Score])</f>
        <v>195</v>
      </c>
      <c r="AT113">
        <f>_xlfn.RANK.AVG(Table2[[#This Row],[6M Return vs Nifty Z-Score]],Table2[6M Return vs Nifty Z-Score])</f>
        <v>30</v>
      </c>
      <c r="AU113">
        <f>_xlfn.RANK.AVG(Table2[[#This Row],[Sharpe Ratio Z-Score]],Table2[Sharpe Ratio Z-Score])</f>
        <v>308</v>
      </c>
      <c r="AV113">
        <f>(Table2[[#This Row],[Rank 1Y]]+Table2[[#This Row],[Rank 6M]]+Table2[[#This Row],[Rank Sharpe]])/3</f>
        <v>177.66666666666666</v>
      </c>
    </row>
    <row r="114" spans="1:48" x14ac:dyDescent="0.3">
      <c r="A114" t="s">
        <v>701</v>
      </c>
      <c r="B114" t="s">
        <v>702</v>
      </c>
      <c r="C114" t="s">
        <v>3141</v>
      </c>
      <c r="D114" t="s">
        <v>166</v>
      </c>
      <c r="E114">
        <v>24848.770926599998</v>
      </c>
      <c r="F114">
        <v>5740.65</v>
      </c>
      <c r="G114">
        <v>73.525104660478604</v>
      </c>
      <c r="H114">
        <f>(Table2[[#This Row],[1Y Return vs Nifty]]-AVERAGE(Table2[1Y Return vs Nifty]))/_xlfn.STDEV.P(Table2[1Y Return vs Nifty])</f>
        <v>1.1740592698444077</v>
      </c>
      <c r="I114">
        <v>-18.3580927751362</v>
      </c>
      <c r="J114">
        <f>(Table2[[#This Row],[1M Return vs Nifty]]-AVERAGE(Table2[1M Return vs Nifty]))/_xlfn.STDEV.P(Table2[1M Return vs Nifty])</f>
        <v>-1.8594338583666825</v>
      </c>
      <c r="K114">
        <v>23.604620894569301</v>
      </c>
      <c r="L114">
        <f>(Table2[[#This Row],[6M Return vs Nifty]]-AVERAGE(Table2[6M Return vs Nifty]))/_xlfn.STDEV.P(Table2[6M Return vs Nifty])</f>
        <v>0.64328846308168675</v>
      </c>
      <c r="M114">
        <v>-8.1315227829263996</v>
      </c>
      <c r="N114">
        <f>(Table2[[#This Row],[1W Return vs Nifty]]-AVERAGE(Table2[1W Return vs Nifty]))/_xlfn.STDEV.P(Table2[1W Return vs Nifty])</f>
        <v>-1.6040487949815225</v>
      </c>
      <c r="O114">
        <v>6755.33</v>
      </c>
      <c r="P114">
        <v>7047.7086022203703</v>
      </c>
      <c r="Q114">
        <v>5724.3793130988197</v>
      </c>
      <c r="R114">
        <v>22.268194606702</v>
      </c>
      <c r="S114" s="1">
        <f>(Table2[[#This Row],[Close Price]]-Table2[[#This Row],[20D EMA]])/Table2[[#This Row],[20D EMA]]</f>
        <v>-0.15020435715205627</v>
      </c>
      <c r="T114" s="1">
        <f>(Table2[[#This Row],[Close Price]]-Table2[[#This Row],[50D EMA]])/Table2[[#This Row],[50D EMA]]</f>
        <v>-0.18545866124609406</v>
      </c>
      <c r="U114" s="1">
        <f>(Table2[[#This Row],[Close Price]]-Table2[[#This Row],[200D EMA]])/Table2[[#This Row],[200D EMA]]</f>
        <v>2.8423495389183102E-3</v>
      </c>
      <c r="V114">
        <v>1.6042852388622899</v>
      </c>
      <c r="W114">
        <v>5730</v>
      </c>
      <c r="X114">
        <v>5915</v>
      </c>
      <c r="Y114">
        <v>5500.55</v>
      </c>
      <c r="Z114">
        <v>5915</v>
      </c>
      <c r="AA114">
        <v>5500.55</v>
      </c>
      <c r="AB114">
        <v>8508.9500000000007</v>
      </c>
      <c r="AC114" s="1">
        <f>(Table2[[#This Row],[Close Price]]/Table2[[#This Row],[Day Low]])-1</f>
        <v>1.8586387434553764E-3</v>
      </c>
      <c r="AD114" s="1">
        <f>(Table2[[#This Row],[Day High]]/Table2[[#This Row],[Close Price]])-1</f>
        <v>3.0371125221011708E-2</v>
      </c>
      <c r="AE114" s="1">
        <f>(Table2[[#This Row],[Close Price]]/Table2[[#This Row],[Current Week Low]])-1</f>
        <v>4.3650180436501707E-2</v>
      </c>
      <c r="AF114" s="1">
        <f>(Table2[[#This Row],[Current Week High]]/Table2[[#This Row],[Close Price]])-1</f>
        <v>3.0371125221011708E-2</v>
      </c>
      <c r="AG114" s="1">
        <f>(Table2[[#This Row],[Close Price]]/Table2[[#This Row],[Current Month Low]])-1</f>
        <v>4.3650180436501707E-2</v>
      </c>
      <c r="AH114" s="1">
        <f>(Table2[[#This Row],[Current Month High]]/Table2[[#This Row],[Close Price]])-1</f>
        <v>0.48222762230757854</v>
      </c>
      <c r="AI114">
        <v>52.421764085948404</v>
      </c>
      <c r="AJ114">
        <v>100.162133891213</v>
      </c>
      <c r="AK114" t="str">
        <f>IF(AND(Table2[[#This Row],[20D EMA]]&gt;Table2[[#This Row],[50D EMA]],Table2[[#This Row],[50D EMA]]&gt;Table2[[#This Row],[200D EMA]]),"Uptrend","Downtrend/NoTrend")</f>
        <v>Downtrend/NoTrend</v>
      </c>
      <c r="AL114">
        <v>-0.03</v>
      </c>
      <c r="AM114" t="s">
        <v>3173</v>
      </c>
      <c r="AN114">
        <v>-30.61</v>
      </c>
      <c r="AO114" t="s">
        <v>3173</v>
      </c>
      <c r="AP114">
        <v>6.6495020494595006E-2</v>
      </c>
      <c r="AQ114">
        <f>(Table2[[#This Row],[Sharpe Ratio]]-AVERAGE(Table2[Sharpe Ratio]))/_xlfn.STDEV.P(Table2[Sharpe Ratio])</f>
        <v>0.12103717698772207</v>
      </c>
      <c r="AR1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4">
        <f>_xlfn.RANK.AVG(Table2[[#This Row],[1Y Return vs Nifty Z-Score]],Table2[1Y Return vs Nifty Z-Score])</f>
        <v>76</v>
      </c>
      <c r="AT114">
        <f>_xlfn.RANK.AVG(Table2[[#This Row],[6M Return vs Nifty Z-Score]],Table2[6M Return vs Nifty Z-Score])</f>
        <v>147</v>
      </c>
      <c r="AU114">
        <f>_xlfn.RANK.AVG(Table2[[#This Row],[Sharpe Ratio Z-Score]],Table2[Sharpe Ratio Z-Score])</f>
        <v>314</v>
      </c>
      <c r="AV114">
        <f>(Table2[[#This Row],[Rank 1Y]]+Table2[[#This Row],[Rank 6M]]+Table2[[#This Row],[Rank Sharpe]])/3</f>
        <v>179</v>
      </c>
    </row>
    <row r="115" spans="1:48" x14ac:dyDescent="0.3">
      <c r="A115" t="s">
        <v>333</v>
      </c>
      <c r="B115" t="s">
        <v>334</v>
      </c>
      <c r="C115" t="s">
        <v>3140</v>
      </c>
      <c r="D115" t="s">
        <v>134</v>
      </c>
      <c r="E115">
        <v>73489.038532680002</v>
      </c>
      <c r="F115">
        <v>1706.15</v>
      </c>
      <c r="G115">
        <v>58.597548124378498</v>
      </c>
      <c r="H115">
        <f>(Table2[[#This Row],[1Y Return vs Nifty]]-AVERAGE(Table2[1Y Return vs Nifty]))/_xlfn.STDEV.P(Table2[1Y Return vs Nifty])</f>
        <v>0.8805053026863312</v>
      </c>
      <c r="I115">
        <v>2.6109992654740801</v>
      </c>
      <c r="J115">
        <f>(Table2[[#This Row],[1M Return vs Nifty]]-AVERAGE(Table2[1M Return vs Nifty]))/_xlfn.STDEV.P(Table2[1M Return vs Nifty])</f>
        <v>0.12926340116782178</v>
      </c>
      <c r="K115">
        <v>0.48335624482856598</v>
      </c>
      <c r="L115">
        <f>(Table2[[#This Row],[6M Return vs Nifty]]-AVERAGE(Table2[6M Return vs Nifty]))/_xlfn.STDEV.P(Table2[6M Return vs Nifty])</f>
        <v>-0.11733790766158635</v>
      </c>
      <c r="M115">
        <v>9.6500588584472204</v>
      </c>
      <c r="N115">
        <f>(Table2[[#This Row],[1W Return vs Nifty]]-AVERAGE(Table2[1W Return vs Nifty]))/_xlfn.STDEV.P(Table2[1W Return vs Nifty])</f>
        <v>2.1870305731173239</v>
      </c>
      <c r="O115">
        <v>1647.15</v>
      </c>
      <c r="P115">
        <v>1698.4673405195399</v>
      </c>
      <c r="Q115">
        <v>1562.9078417277699</v>
      </c>
      <c r="R115">
        <v>62.378014016271599</v>
      </c>
      <c r="S115" s="1">
        <f>(Table2[[#This Row],[Close Price]]-Table2[[#This Row],[20D EMA]])/Table2[[#This Row],[20D EMA]]</f>
        <v>3.5819445709255382E-2</v>
      </c>
      <c r="T115" s="1">
        <f>(Table2[[#This Row],[Close Price]]-Table2[[#This Row],[50D EMA]])/Table2[[#This Row],[50D EMA]]</f>
        <v>4.523289495875828E-3</v>
      </c>
      <c r="U115" s="1">
        <f>(Table2[[#This Row],[Close Price]]-Table2[[#This Row],[200D EMA]])/Table2[[#This Row],[200D EMA]]</f>
        <v>9.1651058653514889E-2</v>
      </c>
      <c r="V115">
        <v>0.50871646789150904</v>
      </c>
      <c r="W115">
        <v>1700.05</v>
      </c>
      <c r="X115">
        <v>1755</v>
      </c>
      <c r="Y115">
        <v>1645</v>
      </c>
      <c r="Z115">
        <v>1755</v>
      </c>
      <c r="AA115">
        <v>1505.95</v>
      </c>
      <c r="AB115">
        <v>1755</v>
      </c>
      <c r="AC115" s="1">
        <f>(Table2[[#This Row],[Close Price]]/Table2[[#This Row],[Day Low]])-1</f>
        <v>3.5881297608895135E-3</v>
      </c>
      <c r="AD115" s="1">
        <f>(Table2[[#This Row],[Day High]]/Table2[[#This Row],[Close Price]])-1</f>
        <v>2.8631714679248521E-2</v>
      </c>
      <c r="AE115" s="1">
        <f>(Table2[[#This Row],[Close Price]]/Table2[[#This Row],[Current Week Low]])-1</f>
        <v>3.7173252279635305E-2</v>
      </c>
      <c r="AF115" s="1">
        <f>(Table2[[#This Row],[Current Week High]]/Table2[[#This Row],[Close Price]])-1</f>
        <v>2.8631714679248521E-2</v>
      </c>
      <c r="AG115" s="1">
        <f>(Table2[[#This Row],[Close Price]]/Table2[[#This Row],[Current Month Low]])-1</f>
        <v>0.13293934061555834</v>
      </c>
      <c r="AH115" s="1">
        <f>(Table2[[#This Row],[Current Month High]]/Table2[[#This Row],[Close Price]])-1</f>
        <v>2.8631714679248521E-2</v>
      </c>
      <c r="AI115">
        <v>21.607127157635599</v>
      </c>
      <c r="AJ115">
        <v>83.338706211046599</v>
      </c>
      <c r="AK115" t="str">
        <f>IF(AND(Table2[[#This Row],[20D EMA]]&gt;Table2[[#This Row],[50D EMA]],Table2[[#This Row],[50D EMA]]&gt;Table2[[#This Row],[200D EMA]]),"Uptrend","Downtrend/NoTrend")</f>
        <v>Downtrend/NoTrend</v>
      </c>
      <c r="AL115">
        <v>-0.03</v>
      </c>
      <c r="AM115" t="s">
        <v>3173</v>
      </c>
      <c r="AN115">
        <v>1.92</v>
      </c>
      <c r="AO115" t="s">
        <v>3172</v>
      </c>
      <c r="AP115">
        <v>0.160136722788117</v>
      </c>
      <c r="AQ115">
        <f>(Table2[[#This Row],[Sharpe Ratio]]-AVERAGE(Table2[Sharpe Ratio]))/_xlfn.STDEV.P(Table2[Sharpe Ratio])</f>
        <v>1.2067891718502612</v>
      </c>
      <c r="AR1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5">
        <f>_xlfn.RANK.AVG(Table2[[#This Row],[1Y Return vs Nifty Z-Score]],Table2[1Y Return vs Nifty Z-Score])</f>
        <v>112</v>
      </c>
      <c r="AT115">
        <f>_xlfn.RANK.AVG(Table2[[#This Row],[6M Return vs Nifty Z-Score]],Table2[6M Return vs Nifty Z-Score])</f>
        <v>342</v>
      </c>
      <c r="AU115">
        <f>_xlfn.RANK.AVG(Table2[[#This Row],[Sharpe Ratio Z-Score]],Table2[Sharpe Ratio Z-Score])</f>
        <v>84</v>
      </c>
      <c r="AV115">
        <f>(Table2[[#This Row],[Rank 1Y]]+Table2[[#This Row],[Rank 6M]]+Table2[[#This Row],[Rank Sharpe]])/3</f>
        <v>179.33333333333334</v>
      </c>
    </row>
    <row r="116" spans="1:48" x14ac:dyDescent="0.3">
      <c r="A116" t="s">
        <v>1808</v>
      </c>
      <c r="B116" t="s">
        <v>1809</v>
      </c>
      <c r="C116" t="s">
        <v>3135</v>
      </c>
      <c r="D116" t="s">
        <v>48</v>
      </c>
      <c r="E116">
        <v>4352.8549900999997</v>
      </c>
      <c r="F116">
        <v>2568.35</v>
      </c>
      <c r="G116">
        <v>19.890478732873699</v>
      </c>
      <c r="H116">
        <f>(Table2[[#This Row],[1Y Return vs Nifty]]-AVERAGE(Table2[1Y Return vs Nifty]))/_xlfn.STDEV.P(Table2[1Y Return vs Nifty])</f>
        <v>0.11932153162102804</v>
      </c>
      <c r="I116">
        <v>11.2521773692627</v>
      </c>
      <c r="J116">
        <f>(Table2[[#This Row],[1M Return vs Nifty]]-AVERAGE(Table2[1M Return vs Nifty]))/_xlfn.STDEV.P(Table2[1M Return vs Nifty])</f>
        <v>0.94878802249490979</v>
      </c>
      <c r="K116">
        <v>59.300552341694399</v>
      </c>
      <c r="L116">
        <f>(Table2[[#This Row],[6M Return vs Nifty]]-AVERAGE(Table2[6M Return vs Nifty]))/_xlfn.STDEV.P(Table2[6M Return vs Nifty])</f>
        <v>1.8175869799766911</v>
      </c>
      <c r="M116">
        <v>5.9150939494525501</v>
      </c>
      <c r="N116">
        <f>(Table2[[#This Row],[1W Return vs Nifty]]-AVERAGE(Table2[1W Return vs Nifty]))/_xlfn.STDEV.P(Table2[1W Return vs Nifty])</f>
        <v>1.3907263583045713</v>
      </c>
      <c r="O116">
        <v>2307.7399999999998</v>
      </c>
      <c r="P116">
        <v>2223.58253085767</v>
      </c>
      <c r="Q116">
        <v>1945.25683852828</v>
      </c>
      <c r="R116">
        <v>80.457655473978306</v>
      </c>
      <c r="S116" s="1">
        <f>(Table2[[#This Row],[Close Price]]-Table2[[#This Row],[20D EMA]])/Table2[[#This Row],[20D EMA]]</f>
        <v>0.11292866614089982</v>
      </c>
      <c r="T116" s="1">
        <f>(Table2[[#This Row],[Close Price]]-Table2[[#This Row],[50D EMA]])/Table2[[#This Row],[50D EMA]]</f>
        <v>0.15505044870511184</v>
      </c>
      <c r="U116" s="1">
        <f>(Table2[[#This Row],[Close Price]]-Table2[[#This Row],[200D EMA]])/Table2[[#This Row],[200D EMA]]</f>
        <v>0.32031408353414786</v>
      </c>
      <c r="V116">
        <v>0.68053664797789704</v>
      </c>
      <c r="W116">
        <v>2422.1</v>
      </c>
      <c r="X116">
        <v>2581</v>
      </c>
      <c r="Y116">
        <v>2360.0500000000002</v>
      </c>
      <c r="Z116">
        <v>2581</v>
      </c>
      <c r="AA116">
        <v>2130</v>
      </c>
      <c r="AB116">
        <v>2581</v>
      </c>
      <c r="AC116" s="1">
        <f>(Table2[[#This Row],[Close Price]]/Table2[[#This Row],[Day Low]])-1</f>
        <v>6.0381487139259393E-2</v>
      </c>
      <c r="AD116" s="1">
        <f>(Table2[[#This Row],[Day High]]/Table2[[#This Row],[Close Price]])-1</f>
        <v>4.9253411723479967E-3</v>
      </c>
      <c r="AE116" s="1">
        <f>(Table2[[#This Row],[Close Price]]/Table2[[#This Row],[Current Week Low]])-1</f>
        <v>8.8260841931314893E-2</v>
      </c>
      <c r="AF116" s="1">
        <f>(Table2[[#This Row],[Current Week High]]/Table2[[#This Row],[Close Price]])-1</f>
        <v>4.9253411723479967E-3</v>
      </c>
      <c r="AG116" s="1">
        <f>(Table2[[#This Row],[Close Price]]/Table2[[#This Row],[Current Month Low]])-1</f>
        <v>0.20579812206572767</v>
      </c>
      <c r="AH116" s="1">
        <f>(Table2[[#This Row],[Current Month High]]/Table2[[#This Row],[Close Price]])-1</f>
        <v>4.9253411723479967E-3</v>
      </c>
      <c r="AI116">
        <v>6.4886016313975903</v>
      </c>
      <c r="AJ116">
        <v>81.637199434229103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0.36</v>
      </c>
      <c r="AM116" t="s">
        <v>3172</v>
      </c>
      <c r="AN116">
        <v>10.029999999999999</v>
      </c>
      <c r="AO116" t="s">
        <v>3172</v>
      </c>
      <c r="AP116">
        <v>9.4101365439978005E-2</v>
      </c>
      <c r="AQ116">
        <f>(Table2[[#This Row],[Sharpe Ratio]]-AVERAGE(Table2[Sharpe Ratio]))/_xlfn.STDEV.P(Table2[Sharpe Ratio])</f>
        <v>0.44112580589111294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4.7175486982883132</v>
      </c>
      <c r="AS116">
        <f>_xlfn.RANK.AVG(Table2[[#This Row],[1Y Return vs Nifty Z-Score]],Table2[1Y Return vs Nifty Z-Score])</f>
        <v>270</v>
      </c>
      <c r="AT116">
        <f>_xlfn.RANK.AVG(Table2[[#This Row],[6M Return vs Nifty Z-Score]],Table2[6M Return vs Nifty Z-Score])</f>
        <v>40</v>
      </c>
      <c r="AU116">
        <f>_xlfn.RANK.AVG(Table2[[#This Row],[Sharpe Ratio Z-Score]],Table2[Sharpe Ratio Z-Score])</f>
        <v>236</v>
      </c>
      <c r="AV116">
        <f>(Table2[[#This Row],[Rank 1Y]]+Table2[[#This Row],[Rank 6M]]+Table2[[#This Row],[Rank Sharpe]])/3</f>
        <v>182</v>
      </c>
    </row>
    <row r="117" spans="1:48" x14ac:dyDescent="0.3">
      <c r="A117" t="s">
        <v>25</v>
      </c>
      <c r="B117" t="s">
        <v>26</v>
      </c>
      <c r="C117" t="s">
        <v>3128</v>
      </c>
      <c r="D117" t="s">
        <v>27</v>
      </c>
      <c r="E117">
        <v>943037.75342456496</v>
      </c>
      <c r="F117">
        <v>1577.25</v>
      </c>
      <c r="G117">
        <v>38.0682996521276</v>
      </c>
      <c r="H117">
        <f>(Table2[[#This Row],[1Y Return vs Nifty]]-AVERAGE(Table2[1Y Return vs Nifty]))/_xlfn.STDEV.P(Table2[1Y Return vs Nifty])</f>
        <v>0.47679272472830647</v>
      </c>
      <c r="I117">
        <v>-5.0084927641030399</v>
      </c>
      <c r="J117">
        <f>(Table2[[#This Row],[1M Return vs Nifty]]-AVERAGE(Table2[1M Return vs Nifty]))/_xlfn.STDEV.P(Table2[1M Return vs Nifty])</f>
        <v>-0.59336506977020798</v>
      </c>
      <c r="K117">
        <v>8.5442837929157793</v>
      </c>
      <c r="L117">
        <f>(Table2[[#This Row],[6M Return vs Nifty]]-AVERAGE(Table2[6M Return vs Nifty]))/_xlfn.STDEV.P(Table2[6M Return vs Nifty])</f>
        <v>0.14784456218202582</v>
      </c>
      <c r="M117">
        <v>-7.4398086680498701E-2</v>
      </c>
      <c r="N117">
        <f>(Table2[[#This Row],[1W Return vs Nifty]]-AVERAGE(Table2[1W Return vs Nifty]))/_xlfn.STDEV.P(Table2[1W Return vs Nifty])</f>
        <v>0.11375110708488985</v>
      </c>
      <c r="O117">
        <v>1582.99</v>
      </c>
      <c r="P117">
        <v>1600.71360822615</v>
      </c>
      <c r="Q117">
        <v>1432.60347398318</v>
      </c>
      <c r="R117">
        <v>53.9747407183836</v>
      </c>
      <c r="S117" s="1">
        <f>(Table2[[#This Row],[Close Price]]-Table2[[#This Row],[20D EMA]])/Table2[[#This Row],[20D EMA]]</f>
        <v>-3.6260494380886861E-3</v>
      </c>
      <c r="T117" s="1">
        <f>(Table2[[#This Row],[Close Price]]-Table2[[#This Row],[50D EMA]])/Table2[[#This Row],[50D EMA]]</f>
        <v>-1.4658217500975363E-2</v>
      </c>
      <c r="U117" s="1">
        <f>(Table2[[#This Row],[Close Price]]-Table2[[#This Row],[200D EMA]])/Table2[[#This Row],[200D EMA]]</f>
        <v>0.10096759406470505</v>
      </c>
      <c r="V117">
        <v>1.0633723495254199</v>
      </c>
      <c r="W117">
        <v>1566</v>
      </c>
      <c r="X117">
        <v>1604.85</v>
      </c>
      <c r="Y117">
        <v>1562.55</v>
      </c>
      <c r="Z117">
        <v>1609.25</v>
      </c>
      <c r="AA117">
        <v>1511</v>
      </c>
      <c r="AB117">
        <v>1626.35</v>
      </c>
      <c r="AC117" s="1">
        <f>(Table2[[#This Row],[Close Price]]/Table2[[#This Row],[Day Low]])-1</f>
        <v>7.1839080459770166E-3</v>
      </c>
      <c r="AD117" s="1">
        <f>(Table2[[#This Row],[Day High]]/Table2[[#This Row],[Close Price]])-1</f>
        <v>1.7498811222063759E-2</v>
      </c>
      <c r="AE117" s="1">
        <f>(Table2[[#This Row],[Close Price]]/Table2[[#This Row],[Current Week Low]])-1</f>
        <v>9.4076989536335809E-3</v>
      </c>
      <c r="AF117" s="1">
        <f>(Table2[[#This Row],[Current Week High]]/Table2[[#This Row],[Close Price]])-1</f>
        <v>2.0288476779204201E-2</v>
      </c>
      <c r="AG117" s="1">
        <f>(Table2[[#This Row],[Close Price]]/Table2[[#This Row],[Current Month Low]])-1</f>
        <v>4.3845135671740643E-2</v>
      </c>
      <c r="AH117" s="1">
        <f>(Table2[[#This Row],[Current Month High]]/Table2[[#This Row],[Close Price]])-1</f>
        <v>3.1130131558091634E-2</v>
      </c>
      <c r="AI117">
        <v>12.791250594388901</v>
      </c>
      <c r="AJ117">
        <v>64.296875</v>
      </c>
      <c r="AK117" t="str">
        <f>IF(AND(Table2[[#This Row],[20D EMA]]&gt;Table2[[#This Row],[50D EMA]],Table2[[#This Row],[50D EMA]]&gt;Table2[[#This Row],[200D EMA]]),"Uptrend","Downtrend/NoTrend")</f>
        <v>Downtrend/NoTrend</v>
      </c>
      <c r="AL117">
        <v>0.02</v>
      </c>
      <c r="AM117" t="s">
        <v>3172</v>
      </c>
      <c r="AN117">
        <v>-1.35</v>
      </c>
      <c r="AO117" t="s">
        <v>3173</v>
      </c>
      <c r="AP117">
        <v>0.14359345203170101</v>
      </c>
      <c r="AQ117">
        <f>(Table2[[#This Row],[Sharpe Ratio]]-AVERAGE(Table2[Sharpe Ratio]))/_xlfn.STDEV.P(Table2[Sharpe Ratio])</f>
        <v>1.0149741067094351</v>
      </c>
      <c r="AR1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7">
        <f>_xlfn.RANK.AVG(Table2[[#This Row],[1Y Return vs Nifty Z-Score]],Table2[1Y Return vs Nifty Z-Score])</f>
        <v>174</v>
      </c>
      <c r="AT117">
        <f>_xlfn.RANK.AVG(Table2[[#This Row],[6M Return vs Nifty Z-Score]],Table2[6M Return vs Nifty Z-Score])</f>
        <v>255</v>
      </c>
      <c r="AU117">
        <f>_xlfn.RANK.AVG(Table2[[#This Row],[Sharpe Ratio Z-Score]],Table2[Sharpe Ratio Z-Score])</f>
        <v>118</v>
      </c>
      <c r="AV117">
        <f>(Table2[[#This Row],[Rank 1Y]]+Table2[[#This Row],[Rank 6M]]+Table2[[#This Row],[Rank Sharpe]])/3</f>
        <v>182.33333333333334</v>
      </c>
    </row>
    <row r="118" spans="1:48" x14ac:dyDescent="0.3">
      <c r="A118" t="s">
        <v>378</v>
      </c>
      <c r="B118" t="s">
        <v>379</v>
      </c>
      <c r="C118" t="s">
        <v>3132</v>
      </c>
      <c r="D118" t="s">
        <v>208</v>
      </c>
      <c r="E118">
        <v>61855.819983374997</v>
      </c>
      <c r="F118">
        <v>1077.45</v>
      </c>
      <c r="G118">
        <v>37.276909242433497</v>
      </c>
      <c r="H118">
        <f>(Table2[[#This Row],[1Y Return vs Nifty]]-AVERAGE(Table2[1Y Return vs Nifty]))/_xlfn.STDEV.P(Table2[1Y Return vs Nifty])</f>
        <v>0.46122984316930937</v>
      </c>
      <c r="I118">
        <v>16.6596643718166</v>
      </c>
      <c r="J118">
        <f>(Table2[[#This Row],[1M Return vs Nifty]]-AVERAGE(Table2[1M Return vs Nifty]))/_xlfn.STDEV.P(Table2[1M Return vs Nifty])</f>
        <v>1.4616311423648922</v>
      </c>
      <c r="K118">
        <v>23.3067930098738</v>
      </c>
      <c r="L118">
        <f>(Table2[[#This Row],[6M Return vs Nifty]]-AVERAGE(Table2[6M Return vs Nifty]))/_xlfn.STDEV.P(Table2[6M Return vs Nifty])</f>
        <v>0.63349074022898699</v>
      </c>
      <c r="M118">
        <v>4.0268378953198303</v>
      </c>
      <c r="N118">
        <f>(Table2[[#This Row],[1W Return vs Nifty]]-AVERAGE(Table2[1W Return vs Nifty]))/_xlfn.STDEV.P(Table2[1W Return vs Nifty])</f>
        <v>0.98814526552629689</v>
      </c>
      <c r="O118">
        <v>1011.58</v>
      </c>
      <c r="P118">
        <v>1012.31832166345</v>
      </c>
      <c r="Q118">
        <v>923.62931466081602</v>
      </c>
      <c r="R118">
        <v>70.407129685607103</v>
      </c>
      <c r="S118" s="1">
        <f>(Table2[[#This Row],[Close Price]]-Table2[[#This Row],[20D EMA]])/Table2[[#This Row],[20D EMA]]</f>
        <v>6.511595721544515E-2</v>
      </c>
      <c r="T118" s="1">
        <f>(Table2[[#This Row],[Close Price]]-Table2[[#This Row],[50D EMA]])/Table2[[#This Row],[50D EMA]]</f>
        <v>6.4339128259108411E-2</v>
      </c>
      <c r="U118" s="1">
        <f>(Table2[[#This Row],[Close Price]]-Table2[[#This Row],[200D EMA]])/Table2[[#This Row],[200D EMA]]</f>
        <v>0.16653941456554086</v>
      </c>
      <c r="V118">
        <v>2.4293717995163102</v>
      </c>
      <c r="W118">
        <v>1059.95</v>
      </c>
      <c r="X118">
        <v>1109.6500000000001</v>
      </c>
      <c r="Y118">
        <v>1059.95</v>
      </c>
      <c r="Z118">
        <v>1134.3</v>
      </c>
      <c r="AA118">
        <v>916.05</v>
      </c>
      <c r="AB118">
        <v>1134.3</v>
      </c>
      <c r="AC118" s="1">
        <f>(Table2[[#This Row],[Close Price]]/Table2[[#This Row],[Day Low]])-1</f>
        <v>1.6510212745884267E-2</v>
      </c>
      <c r="AD118" s="1">
        <f>(Table2[[#This Row],[Day High]]/Table2[[#This Row],[Close Price]])-1</f>
        <v>2.9885377511717603E-2</v>
      </c>
      <c r="AE118" s="1">
        <f>(Table2[[#This Row],[Close Price]]/Table2[[#This Row],[Current Week Low]])-1</f>
        <v>1.6510212745884267E-2</v>
      </c>
      <c r="AF118" s="1">
        <f>(Table2[[#This Row],[Current Week High]]/Table2[[#This Row],[Close Price]])-1</f>
        <v>5.276346930251985E-2</v>
      </c>
      <c r="AG118" s="1">
        <f>(Table2[[#This Row],[Close Price]]/Table2[[#This Row],[Current Month Low]])-1</f>
        <v>0.17619125593581142</v>
      </c>
      <c r="AH118" s="1">
        <f>(Table2[[#This Row],[Current Month High]]/Table2[[#This Row],[Close Price]])-1</f>
        <v>5.276346930251985E-2</v>
      </c>
      <c r="AI118">
        <v>16.478722910575801</v>
      </c>
      <c r="AJ118">
        <v>78.223472003969903</v>
      </c>
      <c r="AK118" t="str">
        <f>IF(AND(Table2[[#This Row],[20D EMA]]&gt;Table2[[#This Row],[50D EMA]],Table2[[#This Row],[50D EMA]]&gt;Table2[[#This Row],[200D EMA]]),"Uptrend","Downtrend/NoTrend")</f>
        <v>Downtrend/NoTrend</v>
      </c>
      <c r="AL118">
        <v>0.05</v>
      </c>
      <c r="AM118" t="s">
        <v>3172</v>
      </c>
      <c r="AN118">
        <v>10.43</v>
      </c>
      <c r="AO118" t="s">
        <v>3172</v>
      </c>
      <c r="AP118">
        <v>0.100497503620061</v>
      </c>
      <c r="AQ118">
        <f>(Table2[[#This Row],[Sharpe Ratio]]-AVERAGE(Table2[Sharpe Ratio]))/_xlfn.STDEV.P(Table2[Sharpe Ratio])</f>
        <v>0.51528741998344874</v>
      </c>
      <c r="AR1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8">
        <f>_xlfn.RANK.AVG(Table2[[#This Row],[1Y Return vs Nifty Z-Score]],Table2[1Y Return vs Nifty Z-Score])</f>
        <v>181</v>
      </c>
      <c r="AT118">
        <f>_xlfn.RANK.AVG(Table2[[#This Row],[6M Return vs Nifty Z-Score]],Table2[6M Return vs Nifty Z-Score])</f>
        <v>149</v>
      </c>
      <c r="AU118">
        <f>_xlfn.RANK.AVG(Table2[[#This Row],[Sharpe Ratio Z-Score]],Table2[Sharpe Ratio Z-Score])</f>
        <v>217</v>
      </c>
      <c r="AV118">
        <f>(Table2[[#This Row],[Rank 1Y]]+Table2[[#This Row],[Rank 6M]]+Table2[[#This Row],[Rank Sharpe]])/3</f>
        <v>182.33333333333334</v>
      </c>
    </row>
    <row r="119" spans="1:48" x14ac:dyDescent="0.3">
      <c r="A119" t="s">
        <v>1046</v>
      </c>
      <c r="B119" t="s">
        <v>1047</v>
      </c>
      <c r="C119" t="s">
        <v>3127</v>
      </c>
      <c r="D119" t="s">
        <v>501</v>
      </c>
      <c r="E119">
        <v>12711.685352799999</v>
      </c>
      <c r="F119">
        <v>133</v>
      </c>
      <c r="G119">
        <v>36.205142221963001</v>
      </c>
      <c r="H119">
        <f>(Table2[[#This Row],[1Y Return vs Nifty]]-AVERAGE(Table2[1Y Return vs Nifty]))/_xlfn.STDEV.P(Table2[1Y Return vs Nifty])</f>
        <v>0.44015328854582225</v>
      </c>
      <c r="I119">
        <v>-2.1412131855854</v>
      </c>
      <c r="J119">
        <f>(Table2[[#This Row],[1M Return vs Nifty]]-AVERAGE(Table2[1M Return vs Nifty]))/_xlfn.STDEV.P(Table2[1M Return vs Nifty])</f>
        <v>-0.32143383740811643</v>
      </c>
      <c r="K119">
        <v>56.410432996249398</v>
      </c>
      <c r="L119">
        <f>(Table2[[#This Row],[6M Return vs Nifty]]-AVERAGE(Table2[6M Return vs Nifty]))/_xlfn.STDEV.P(Table2[6M Return vs Nifty])</f>
        <v>1.7225099579347585</v>
      </c>
      <c r="M119">
        <v>-0.534478733327301</v>
      </c>
      <c r="N119">
        <f>(Table2[[#This Row],[1W Return vs Nifty]]-AVERAGE(Table2[1W Return vs Nifty]))/_xlfn.STDEV.P(Table2[1W Return vs Nifty])</f>
        <v>1.5660718820107288E-2</v>
      </c>
      <c r="O119">
        <v>136.19</v>
      </c>
      <c r="P119">
        <v>134.15324925118301</v>
      </c>
      <c r="Q119">
        <v>110.586596713387</v>
      </c>
      <c r="R119">
        <v>42.489419310703397</v>
      </c>
      <c r="S119" s="1">
        <f>(Table2[[#This Row],[Close Price]]-Table2[[#This Row],[20D EMA]])/Table2[[#This Row],[20D EMA]]</f>
        <v>-2.3423158822233628E-2</v>
      </c>
      <c r="T119" s="1">
        <f>(Table2[[#This Row],[Close Price]]-Table2[[#This Row],[50D EMA]])/Table2[[#This Row],[50D EMA]]</f>
        <v>-8.5965062912767513E-3</v>
      </c>
      <c r="U119" s="1">
        <f>(Table2[[#This Row],[Close Price]]-Table2[[#This Row],[200D EMA]])/Table2[[#This Row],[200D EMA]]</f>
        <v>0.202677394483013</v>
      </c>
      <c r="V119">
        <v>0.29929294887378699</v>
      </c>
      <c r="W119">
        <v>132.72999999999999</v>
      </c>
      <c r="X119">
        <v>134.53</v>
      </c>
      <c r="Y119">
        <v>132.31</v>
      </c>
      <c r="Z119">
        <v>136.80000000000001</v>
      </c>
      <c r="AA119">
        <v>125.35</v>
      </c>
      <c r="AB119">
        <v>151.49</v>
      </c>
      <c r="AC119" s="1">
        <f>(Table2[[#This Row],[Close Price]]/Table2[[#This Row],[Day Low]])-1</f>
        <v>2.0342047766142013E-3</v>
      </c>
      <c r="AD119" s="1">
        <f>(Table2[[#This Row],[Day High]]/Table2[[#This Row],[Close Price]])-1</f>
        <v>1.1503759398496349E-2</v>
      </c>
      <c r="AE119" s="1">
        <f>(Table2[[#This Row],[Close Price]]/Table2[[#This Row],[Current Week Low]])-1</f>
        <v>5.2150253193257168E-3</v>
      </c>
      <c r="AF119" s="1">
        <f>(Table2[[#This Row],[Current Week High]]/Table2[[#This Row],[Close Price]])-1</f>
        <v>2.8571428571428692E-2</v>
      </c>
      <c r="AG119" s="1">
        <f>(Table2[[#This Row],[Close Price]]/Table2[[#This Row],[Current Month Low]])-1</f>
        <v>6.1029118468288734E-2</v>
      </c>
      <c r="AH119" s="1">
        <f>(Table2[[#This Row],[Current Month High]]/Table2[[#This Row],[Close Price]])-1</f>
        <v>0.13902255639097749</v>
      </c>
      <c r="AI119">
        <v>26.8796992481203</v>
      </c>
      <c r="AJ119">
        <v>92.753623188405697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0.05</v>
      </c>
      <c r="AM119" t="s">
        <v>3172</v>
      </c>
      <c r="AN119">
        <v>-8.02</v>
      </c>
      <c r="AO119" t="s">
        <v>3173</v>
      </c>
      <c r="AP119">
        <v>6.6075556727049997E-2</v>
      </c>
      <c r="AQ119">
        <f>(Table2[[#This Row],[Sharpe Ratio]]-AVERAGE(Table2[Sharpe Ratio]))/_xlfn.STDEV.P(Table2[Sharpe Ratio])</f>
        <v>0.11617360006387481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1.9730637279564462</v>
      </c>
      <c r="AS119">
        <f>_xlfn.RANK.AVG(Table2[[#This Row],[1Y Return vs Nifty Z-Score]],Table2[1Y Return vs Nifty Z-Score])</f>
        <v>185</v>
      </c>
      <c r="AT119">
        <f>_xlfn.RANK.AVG(Table2[[#This Row],[6M Return vs Nifty Z-Score]],Table2[6M Return vs Nifty Z-Score])</f>
        <v>47</v>
      </c>
      <c r="AU119">
        <f>_xlfn.RANK.AVG(Table2[[#This Row],[Sharpe Ratio Z-Score]],Table2[Sharpe Ratio Z-Score])</f>
        <v>318</v>
      </c>
      <c r="AV119">
        <f>(Table2[[#This Row],[Rank 1Y]]+Table2[[#This Row],[Rank 6M]]+Table2[[#This Row],[Rank Sharpe]])/3</f>
        <v>183.33333333333334</v>
      </c>
    </row>
    <row r="120" spans="1:48" x14ac:dyDescent="0.3">
      <c r="A120" t="s">
        <v>1250</v>
      </c>
      <c r="B120" t="s">
        <v>1251</v>
      </c>
      <c r="C120" t="s">
        <v>3132</v>
      </c>
      <c r="D120" t="s">
        <v>208</v>
      </c>
      <c r="E120">
        <v>9250.4630400000005</v>
      </c>
      <c r="F120">
        <v>2010.2</v>
      </c>
      <c r="G120">
        <v>60.286003246605802</v>
      </c>
      <c r="H120">
        <f>(Table2[[#This Row],[1Y Return vs Nifty]]-AVERAGE(Table2[1Y Return vs Nifty]))/_xlfn.STDEV.P(Table2[1Y Return vs Nifty])</f>
        <v>0.91370917622715719</v>
      </c>
      <c r="I120">
        <v>4.6385337085450402</v>
      </c>
      <c r="J120">
        <f>(Table2[[#This Row],[1M Return vs Nifty]]-AVERAGE(Table2[1M Return vs Nifty]))/_xlfn.STDEV.P(Table2[1M Return vs Nifty])</f>
        <v>0.32155366260298907</v>
      </c>
      <c r="K120">
        <v>-7.5056896149603397E-2</v>
      </c>
      <c r="L120">
        <f>(Table2[[#This Row],[6M Return vs Nifty]]-AVERAGE(Table2[6M Return vs Nifty]))/_xlfn.STDEV.P(Table2[6M Return vs Nifty])</f>
        <v>-0.13570817275010691</v>
      </c>
      <c r="M120">
        <v>-3.3003286128905498</v>
      </c>
      <c r="N120">
        <f>(Table2[[#This Row],[1W Return vs Nifty]]-AVERAGE(Table2[1W Return vs Nifty]))/_xlfn.STDEV.P(Table2[1W Return vs Nifty])</f>
        <v>-0.57402565583137211</v>
      </c>
      <c r="O120">
        <v>2045.23</v>
      </c>
      <c r="P120">
        <v>2072.4017395518299</v>
      </c>
      <c r="Q120">
        <v>1902.7599619919499</v>
      </c>
      <c r="R120">
        <v>61.057853893100997</v>
      </c>
      <c r="S120" s="1">
        <f>(Table2[[#This Row],[Close Price]]-Table2[[#This Row],[20D EMA]])/Table2[[#This Row],[20D EMA]]</f>
        <v>-1.7127658014013079E-2</v>
      </c>
      <c r="T120" s="1">
        <f>(Table2[[#This Row],[Close Price]]-Table2[[#This Row],[50D EMA]])/Table2[[#This Row],[50D EMA]]</f>
        <v>-3.0014325101503429E-2</v>
      </c>
      <c r="U120" s="1">
        <f>(Table2[[#This Row],[Close Price]]-Table2[[#This Row],[200D EMA]])/Table2[[#This Row],[200D EMA]]</f>
        <v>5.6465366180805034E-2</v>
      </c>
      <c r="V120">
        <v>0.54361028052654203</v>
      </c>
      <c r="W120">
        <v>2010</v>
      </c>
      <c r="X120">
        <v>2110.4</v>
      </c>
      <c r="Y120">
        <v>1989.95</v>
      </c>
      <c r="Z120">
        <v>2110.4</v>
      </c>
      <c r="AA120">
        <v>1950.1</v>
      </c>
      <c r="AB120">
        <v>2170</v>
      </c>
      <c r="AC120" s="1">
        <f>(Table2[[#This Row],[Close Price]]/Table2[[#This Row],[Day Low]])-1</f>
        <v>9.9502487562297404E-5</v>
      </c>
      <c r="AD120" s="1">
        <f>(Table2[[#This Row],[Day High]]/Table2[[#This Row],[Close Price]])-1</f>
        <v>4.9845786488906585E-2</v>
      </c>
      <c r="AE120" s="1">
        <f>(Table2[[#This Row],[Close Price]]/Table2[[#This Row],[Current Week Low]])-1</f>
        <v>1.0176135078770798E-2</v>
      </c>
      <c r="AF120" s="1">
        <f>(Table2[[#This Row],[Current Week High]]/Table2[[#This Row],[Close Price]])-1</f>
        <v>4.9845786488906585E-2</v>
      </c>
      <c r="AG120" s="1">
        <f>(Table2[[#This Row],[Close Price]]/Table2[[#This Row],[Current Month Low]])-1</f>
        <v>3.0818932362443041E-2</v>
      </c>
      <c r="AH120" s="1">
        <f>(Table2[[#This Row],[Current Month High]]/Table2[[#This Row],[Close Price]])-1</f>
        <v>7.9494577653964837E-2</v>
      </c>
      <c r="AI120">
        <v>19.341359068749298</v>
      </c>
      <c r="AJ120">
        <v>102.43705941591099</v>
      </c>
      <c r="AK120" t="str">
        <f>IF(AND(Table2[[#This Row],[20D EMA]]&gt;Table2[[#This Row],[50D EMA]],Table2[[#This Row],[50D EMA]]&gt;Table2[[#This Row],[200D EMA]]),"Uptrend","Downtrend/NoTrend")</f>
        <v>Downtrend/NoTrend</v>
      </c>
      <c r="AL120">
        <v>0.03</v>
      </c>
      <c r="AM120" t="s">
        <v>3172</v>
      </c>
      <c r="AN120">
        <v>1.28</v>
      </c>
      <c r="AO120" t="s">
        <v>3172</v>
      </c>
      <c r="AP120">
        <v>0.15375601964053101</v>
      </c>
      <c r="AQ120">
        <f>(Table2[[#This Row],[Sharpe Ratio]]-AVERAGE(Table2[Sharpe Ratio]))/_xlfn.STDEV.P(Table2[Sharpe Ratio])</f>
        <v>1.1328065230790798</v>
      </c>
      <c r="AR1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0">
        <f>_xlfn.RANK.AVG(Table2[[#This Row],[1Y Return vs Nifty Z-Score]],Table2[1Y Return vs Nifty Z-Score])</f>
        <v>105</v>
      </c>
      <c r="AT120">
        <f>_xlfn.RANK.AVG(Table2[[#This Row],[6M Return vs Nifty Z-Score]],Table2[6M Return vs Nifty Z-Score])</f>
        <v>348</v>
      </c>
      <c r="AU120">
        <f>_xlfn.RANK.AVG(Table2[[#This Row],[Sharpe Ratio Z-Score]],Table2[Sharpe Ratio Z-Score])</f>
        <v>97</v>
      </c>
      <c r="AV120">
        <f>(Table2[[#This Row],[Rank 1Y]]+Table2[[#This Row],[Rank 6M]]+Table2[[#This Row],[Rank Sharpe]])/3</f>
        <v>183.33333333333334</v>
      </c>
    </row>
    <row r="121" spans="1:48" x14ac:dyDescent="0.3">
      <c r="A121" t="s">
        <v>820</v>
      </c>
      <c r="B121" t="s">
        <v>821</v>
      </c>
      <c r="C121" t="s">
        <v>3130</v>
      </c>
      <c r="D121" t="s">
        <v>48</v>
      </c>
      <c r="E121">
        <v>18606.233635379998</v>
      </c>
      <c r="F121">
        <v>296.35000000000002</v>
      </c>
      <c r="G121">
        <v>59.073897185471203</v>
      </c>
      <c r="H121">
        <f>(Table2[[#This Row],[1Y Return vs Nifty]]-AVERAGE(Table2[1Y Return vs Nifty]))/_xlfn.STDEV.P(Table2[1Y Return vs Nifty])</f>
        <v>0.8898728208261969</v>
      </c>
      <c r="I121">
        <v>7.6743754820005901</v>
      </c>
      <c r="J121">
        <f>(Table2[[#This Row],[1M Return vs Nifty]]-AVERAGE(Table2[1M Return vs Nifty]))/_xlfn.STDEV.P(Table2[1M Return vs Nifty])</f>
        <v>0.60947124165500566</v>
      </c>
      <c r="K121">
        <v>-1.4622963010469501</v>
      </c>
      <c r="L121">
        <f>(Table2[[#This Row],[6M Return vs Nifty]]-AVERAGE(Table2[6M Return vs Nifty]))/_xlfn.STDEV.P(Table2[6M Return vs Nifty])</f>
        <v>-0.18134455509699374</v>
      </c>
      <c r="M121">
        <v>4.8179747203919803</v>
      </c>
      <c r="N121">
        <f>(Table2[[#This Row],[1W Return vs Nifty]]-AVERAGE(Table2[1W Return vs Nifty]))/_xlfn.STDEV.P(Table2[1W Return vs Nifty])</f>
        <v>1.156817690475024</v>
      </c>
      <c r="O121">
        <v>292.77999999999997</v>
      </c>
      <c r="P121">
        <v>299.36419838093701</v>
      </c>
      <c r="Q121">
        <v>279.17286849121899</v>
      </c>
      <c r="R121">
        <v>55.7291262085174</v>
      </c>
      <c r="S121" s="1">
        <f>(Table2[[#This Row],[Close Price]]-Table2[[#This Row],[20D EMA]])/Table2[[#This Row],[20D EMA]]</f>
        <v>1.2193455837147519E-2</v>
      </c>
      <c r="T121" s="1">
        <f>(Table2[[#This Row],[Close Price]]-Table2[[#This Row],[50D EMA]])/Table2[[#This Row],[50D EMA]]</f>
        <v>-1.006866685207782E-2</v>
      </c>
      <c r="U121" s="1">
        <f>(Table2[[#This Row],[Close Price]]-Table2[[#This Row],[200D EMA]])/Table2[[#This Row],[200D EMA]]</f>
        <v>6.1528656425727538E-2</v>
      </c>
      <c r="V121">
        <v>0.95274295160313205</v>
      </c>
      <c r="W121">
        <v>294.35000000000002</v>
      </c>
      <c r="X121">
        <v>302.60000000000002</v>
      </c>
      <c r="Y121">
        <v>289.14999999999998</v>
      </c>
      <c r="Z121">
        <v>305.85000000000002</v>
      </c>
      <c r="AA121">
        <v>269.25</v>
      </c>
      <c r="AB121">
        <v>321.89999999999998</v>
      </c>
      <c r="AC121" s="1">
        <f>(Table2[[#This Row],[Close Price]]/Table2[[#This Row],[Day Low]])-1</f>
        <v>6.7946322405298964E-3</v>
      </c>
      <c r="AD121" s="1">
        <f>(Table2[[#This Row],[Day High]]/Table2[[#This Row],[Close Price]])-1</f>
        <v>2.1089927450649526E-2</v>
      </c>
      <c r="AE121" s="1">
        <f>(Table2[[#This Row],[Close Price]]/Table2[[#This Row],[Current Week Low]])-1</f>
        <v>2.4900570638077379E-2</v>
      </c>
      <c r="AF121" s="1">
        <f>(Table2[[#This Row],[Current Week High]]/Table2[[#This Row],[Close Price]])-1</f>
        <v>3.2056689724987431E-2</v>
      </c>
      <c r="AG121" s="1">
        <f>(Table2[[#This Row],[Close Price]]/Table2[[#This Row],[Current Month Low]])-1</f>
        <v>0.10064995357474471</v>
      </c>
      <c r="AH121" s="1">
        <f>(Table2[[#This Row],[Current Month High]]/Table2[[#This Row],[Close Price]])-1</f>
        <v>8.6215623418255172E-2</v>
      </c>
      <c r="AI121">
        <v>22.996456892188199</v>
      </c>
      <c r="AJ121">
        <v>91.626252828968603</v>
      </c>
      <c r="AK121" t="str">
        <f>IF(AND(Table2[[#This Row],[20D EMA]]&gt;Table2[[#This Row],[50D EMA]],Table2[[#This Row],[50D EMA]]&gt;Table2[[#This Row],[200D EMA]]),"Uptrend","Downtrend/NoTrend")</f>
        <v>Downtrend/NoTrend</v>
      </c>
      <c r="AL121">
        <v>-0.02</v>
      </c>
      <c r="AM121" t="s">
        <v>3173</v>
      </c>
      <c r="AN121">
        <v>-3.88</v>
      </c>
      <c r="AO121" t="s">
        <v>3173</v>
      </c>
      <c r="AP121">
        <v>0.160860965026067</v>
      </c>
      <c r="AQ121">
        <f>(Table2[[#This Row],[Sharpe Ratio]]-AVERAGE(Table2[Sharpe Ratio]))/_xlfn.STDEV.P(Table2[Sharpe Ratio])</f>
        <v>1.2151865785115914</v>
      </c>
      <c r="AR1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1">
        <f>_xlfn.RANK.AVG(Table2[[#This Row],[1Y Return vs Nifty Z-Score]],Table2[1Y Return vs Nifty Z-Score])</f>
        <v>109</v>
      </c>
      <c r="AT121">
        <f>_xlfn.RANK.AVG(Table2[[#This Row],[6M Return vs Nifty Z-Score]],Table2[6M Return vs Nifty Z-Score])</f>
        <v>360</v>
      </c>
      <c r="AU121">
        <f>_xlfn.RANK.AVG(Table2[[#This Row],[Sharpe Ratio Z-Score]],Table2[Sharpe Ratio Z-Score])</f>
        <v>83</v>
      </c>
      <c r="AV121">
        <f>(Table2[[#This Row],[Rank 1Y]]+Table2[[#This Row],[Rank 6M]]+Table2[[#This Row],[Rank Sharpe]])/3</f>
        <v>184</v>
      </c>
    </row>
    <row r="122" spans="1:48" x14ac:dyDescent="0.3">
      <c r="A122" t="s">
        <v>86</v>
      </c>
      <c r="B122" t="s">
        <v>87</v>
      </c>
      <c r="C122" t="s">
        <v>3136</v>
      </c>
      <c r="D122" t="s">
        <v>88</v>
      </c>
      <c r="E122">
        <v>257920.27574625</v>
      </c>
      <c r="F122">
        <v>7242.5</v>
      </c>
      <c r="G122">
        <v>76.387948563774501</v>
      </c>
      <c r="H122">
        <f>(Table2[[#This Row],[1Y Return vs Nifty]]-AVERAGE(Table2[1Y Return vs Nifty]))/_xlfn.STDEV.P(Table2[1Y Return vs Nifty])</f>
        <v>1.230357779458787</v>
      </c>
      <c r="I122">
        <v>7.9229774489569298</v>
      </c>
      <c r="J122">
        <f>(Table2[[#This Row],[1M Return vs Nifty]]-AVERAGE(Table2[1M Return vs Nifty]))/_xlfn.STDEV.P(Table2[1M Return vs Nifty])</f>
        <v>0.63304851669597928</v>
      </c>
      <c r="K122">
        <v>-5.0109901234219896</v>
      </c>
      <c r="L122">
        <f>(Table2[[#This Row],[6M Return vs Nifty]]-AVERAGE(Table2[6M Return vs Nifty]))/_xlfn.STDEV.P(Table2[6M Return vs Nifty])</f>
        <v>-0.29808687624085323</v>
      </c>
      <c r="M122">
        <v>7.3641908804695104</v>
      </c>
      <c r="N122">
        <f>(Table2[[#This Row],[1W Return vs Nifty]]-AVERAGE(Table2[1W Return vs Nifty]))/_xlfn.STDEV.P(Table2[1W Return vs Nifty])</f>
        <v>1.6996775859485356</v>
      </c>
      <c r="O122">
        <v>6977.08</v>
      </c>
      <c r="P122">
        <v>7036.8652409905199</v>
      </c>
      <c r="Q122">
        <v>6407.1611891286502</v>
      </c>
      <c r="R122">
        <v>65.615473801677894</v>
      </c>
      <c r="S122" s="1">
        <f>(Table2[[#This Row],[Close Price]]-Table2[[#This Row],[20D EMA]])/Table2[[#This Row],[20D EMA]]</f>
        <v>3.8041702259397923E-2</v>
      </c>
      <c r="T122" s="1">
        <f>(Table2[[#This Row],[Close Price]]-Table2[[#This Row],[50D EMA]])/Table2[[#This Row],[50D EMA]]</f>
        <v>2.9222494955798626E-2</v>
      </c>
      <c r="U122" s="1">
        <f>(Table2[[#This Row],[Close Price]]-Table2[[#This Row],[200D EMA]])/Table2[[#This Row],[200D EMA]]</f>
        <v>0.13037580704052065</v>
      </c>
      <c r="V122">
        <v>1.19171558726011</v>
      </c>
      <c r="W122">
        <v>7229.95</v>
      </c>
      <c r="X122">
        <v>7410.15</v>
      </c>
      <c r="Y122">
        <v>6971.4</v>
      </c>
      <c r="Z122">
        <v>7410.15</v>
      </c>
      <c r="AA122">
        <v>6551.45</v>
      </c>
      <c r="AB122">
        <v>7410.15</v>
      </c>
      <c r="AC122" s="1">
        <f>(Table2[[#This Row],[Close Price]]/Table2[[#This Row],[Day Low]])-1</f>
        <v>1.735834964280647E-3</v>
      </c>
      <c r="AD122" s="1">
        <f>(Table2[[#This Row],[Day High]]/Table2[[#This Row],[Close Price]])-1</f>
        <v>2.3148084225060428E-2</v>
      </c>
      <c r="AE122" s="1">
        <f>(Table2[[#This Row],[Close Price]]/Table2[[#This Row],[Current Week Low]])-1</f>
        <v>3.8887454456780546E-2</v>
      </c>
      <c r="AF122" s="1">
        <f>(Table2[[#This Row],[Current Week High]]/Table2[[#This Row],[Close Price]])-1</f>
        <v>2.3148084225060428E-2</v>
      </c>
      <c r="AG122" s="1">
        <f>(Table2[[#This Row],[Close Price]]/Table2[[#This Row],[Current Month Low]])-1</f>
        <v>0.1054804661563471</v>
      </c>
      <c r="AH122" s="1">
        <f>(Table2[[#This Row],[Current Month High]]/Table2[[#This Row],[Close Price]])-1</f>
        <v>2.3148084225060428E-2</v>
      </c>
      <c r="AI122">
        <v>12.2526751812219</v>
      </c>
      <c r="AJ122">
        <v>102.55625008739899</v>
      </c>
      <c r="AK122" t="str">
        <f>IF(AND(Table2[[#This Row],[20D EMA]]&gt;Table2[[#This Row],[50D EMA]],Table2[[#This Row],[50D EMA]]&gt;Table2[[#This Row],[200D EMA]]),"Uptrend","Downtrend/NoTrend")</f>
        <v>Downtrend/NoTrend</v>
      </c>
      <c r="AL122">
        <v>0.17</v>
      </c>
      <c r="AM122" t="s">
        <v>3172</v>
      </c>
      <c r="AN122">
        <v>2.72</v>
      </c>
      <c r="AO122" t="s">
        <v>3172</v>
      </c>
      <c r="AP122">
        <v>0.167647714752333</v>
      </c>
      <c r="AQ122">
        <f>(Table2[[#This Row],[Sharpe Ratio]]-AVERAGE(Table2[Sharpe Ratio]))/_xlfn.STDEV.P(Table2[Sharpe Ratio])</f>
        <v>1.2938772352750563</v>
      </c>
      <c r="AR1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2">
        <f>_xlfn.RANK.AVG(Table2[[#This Row],[1Y Return vs Nifty Z-Score]],Table2[1Y Return vs Nifty Z-Score])</f>
        <v>73</v>
      </c>
      <c r="AT122">
        <f>_xlfn.RANK.AVG(Table2[[#This Row],[6M Return vs Nifty Z-Score]],Table2[6M Return vs Nifty Z-Score])</f>
        <v>414</v>
      </c>
      <c r="AU122">
        <f>_xlfn.RANK.AVG(Table2[[#This Row],[Sharpe Ratio Z-Score]],Table2[Sharpe Ratio Z-Score])</f>
        <v>66</v>
      </c>
      <c r="AV122">
        <f>(Table2[[#This Row],[Rank 1Y]]+Table2[[#This Row],[Rank 6M]]+Table2[[#This Row],[Rank Sharpe]])/3</f>
        <v>184.33333333333334</v>
      </c>
    </row>
    <row r="123" spans="1:48" x14ac:dyDescent="0.3">
      <c r="A123" t="s">
        <v>264</v>
      </c>
      <c r="B123" t="s">
        <v>265</v>
      </c>
      <c r="C123" t="s">
        <v>3131</v>
      </c>
      <c r="D123" t="s">
        <v>250</v>
      </c>
      <c r="E123">
        <v>95827.917124475003</v>
      </c>
      <c r="F123">
        <v>985.75</v>
      </c>
      <c r="G123">
        <v>39.287007551530799</v>
      </c>
      <c r="H123">
        <f>(Table2[[#This Row],[1Y Return vs Nifty]]-AVERAGE(Table2[1Y Return vs Nifty]))/_xlfn.STDEV.P(Table2[1Y Return vs Nifty])</f>
        <v>0.50075890685674218</v>
      </c>
      <c r="I123">
        <v>2.9429725002697098</v>
      </c>
      <c r="J123">
        <f>(Table2[[#This Row],[1M Return vs Nifty]]-AVERAGE(Table2[1M Return vs Nifty]))/_xlfn.STDEV.P(Table2[1M Return vs Nifty])</f>
        <v>0.16074756180760022</v>
      </c>
      <c r="K123">
        <v>17.185176420522598</v>
      </c>
      <c r="L123">
        <f>(Table2[[#This Row],[6M Return vs Nifty]]-AVERAGE(Table2[6M Return vs Nifty]))/_xlfn.STDEV.P(Table2[6M Return vs Nifty])</f>
        <v>0.43210629694801661</v>
      </c>
      <c r="M123">
        <v>-6.1153963991784899</v>
      </c>
      <c r="N123">
        <f>(Table2[[#This Row],[1W Return vs Nifty]]-AVERAGE(Table2[1W Return vs Nifty]))/_xlfn.STDEV.P(Table2[1W Return vs Nifty])</f>
        <v>-1.1742054159694857</v>
      </c>
      <c r="O123">
        <v>999.55</v>
      </c>
      <c r="P123">
        <v>976.849882081185</v>
      </c>
      <c r="Q123">
        <v>875.13580653132101</v>
      </c>
      <c r="R123">
        <v>42.036304629020201</v>
      </c>
      <c r="S123" s="1">
        <f>(Table2[[#This Row],[Close Price]]-Table2[[#This Row],[20D EMA]])/Table2[[#This Row],[20D EMA]]</f>
        <v>-1.3806212795758046E-2</v>
      </c>
      <c r="T123" s="1">
        <f>(Table2[[#This Row],[Close Price]]-Table2[[#This Row],[50D EMA]])/Table2[[#This Row],[50D EMA]]</f>
        <v>9.1110395589680988E-3</v>
      </c>
      <c r="U123" s="1">
        <f>(Table2[[#This Row],[Close Price]]-Table2[[#This Row],[200D EMA]])/Table2[[#This Row],[200D EMA]]</f>
        <v>0.12639660341074174</v>
      </c>
      <c r="V123">
        <v>0.89387504037261101</v>
      </c>
      <c r="W123">
        <v>975.05</v>
      </c>
      <c r="X123">
        <v>1012</v>
      </c>
      <c r="Y123">
        <v>964.05</v>
      </c>
      <c r="Z123">
        <v>1014.95</v>
      </c>
      <c r="AA123">
        <v>936.25</v>
      </c>
      <c r="AB123">
        <v>1109</v>
      </c>
      <c r="AC123" s="1">
        <f>(Table2[[#This Row],[Close Price]]/Table2[[#This Row],[Day Low]])-1</f>
        <v>1.0973796215578702E-2</v>
      </c>
      <c r="AD123" s="1">
        <f>(Table2[[#This Row],[Day High]]/Table2[[#This Row],[Close Price]])-1</f>
        <v>2.6629469946741091E-2</v>
      </c>
      <c r="AE123" s="1">
        <f>(Table2[[#This Row],[Close Price]]/Table2[[#This Row],[Current Week Low]])-1</f>
        <v>2.250920595404815E-2</v>
      </c>
      <c r="AF123" s="1">
        <f>(Table2[[#This Row],[Current Week High]]/Table2[[#This Row],[Close Price]])-1</f>
        <v>2.9622115140755856E-2</v>
      </c>
      <c r="AG123" s="1">
        <f>(Table2[[#This Row],[Close Price]]/Table2[[#This Row],[Current Month Low]])-1</f>
        <v>5.2870493991989287E-2</v>
      </c>
      <c r="AH123" s="1">
        <f>(Table2[[#This Row],[Current Month High]]/Table2[[#This Row],[Close Price]])-1</f>
        <v>0.1250317017499365</v>
      </c>
      <c r="AI123">
        <v>13.416180573167599</v>
      </c>
      <c r="AJ123">
        <v>64.524743386464095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0.17</v>
      </c>
      <c r="AM123" t="s">
        <v>3172</v>
      </c>
      <c r="AN123">
        <v>-8.7200000000000006</v>
      </c>
      <c r="AO123" t="s">
        <v>3173</v>
      </c>
      <c r="AP123">
        <v>0.105864998278523</v>
      </c>
      <c r="AQ123">
        <f>(Table2[[#This Row],[Sharpe Ratio]]-AVERAGE(Table2[Sharpe Ratio]))/_xlfn.STDEV.P(Table2[Sharpe Ratio])</f>
        <v>0.57752217106232018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0.49692952070519336</v>
      </c>
      <c r="AS123">
        <f>_xlfn.RANK.AVG(Table2[[#This Row],[1Y Return vs Nifty Z-Score]],Table2[1Y Return vs Nifty Z-Score])</f>
        <v>169</v>
      </c>
      <c r="AT123">
        <f>_xlfn.RANK.AVG(Table2[[#This Row],[6M Return vs Nifty Z-Score]],Table2[6M Return vs Nifty Z-Score])</f>
        <v>183</v>
      </c>
      <c r="AU123">
        <f>_xlfn.RANK.AVG(Table2[[#This Row],[Sharpe Ratio Z-Score]],Table2[Sharpe Ratio Z-Score])</f>
        <v>204</v>
      </c>
      <c r="AV123">
        <f>(Table2[[#This Row],[Rank 1Y]]+Table2[[#This Row],[Rank 6M]]+Table2[[#This Row],[Rank Sharpe]])/3</f>
        <v>185.33333333333334</v>
      </c>
    </row>
    <row r="124" spans="1:48" x14ac:dyDescent="0.3">
      <c r="A124" t="s">
        <v>331</v>
      </c>
      <c r="B124" t="s">
        <v>332</v>
      </c>
      <c r="C124" t="s">
        <v>3133</v>
      </c>
      <c r="D124" t="s">
        <v>75</v>
      </c>
      <c r="E124">
        <v>74745.522247679997</v>
      </c>
      <c r="F124">
        <v>1555.2</v>
      </c>
      <c r="G124">
        <v>57.548917800094799</v>
      </c>
      <c r="H124">
        <f>(Table2[[#This Row],[1Y Return vs Nifty]]-AVERAGE(Table2[1Y Return vs Nifty]))/_xlfn.STDEV.P(Table2[1Y Return vs Nifty])</f>
        <v>0.85988373672332175</v>
      </c>
      <c r="I124">
        <v>-16.4089881270936</v>
      </c>
      <c r="J124">
        <f>(Table2[[#This Row],[1M Return vs Nifty]]-AVERAGE(Table2[1M Return vs Nifty]))/_xlfn.STDEV.P(Table2[1M Return vs Nifty])</f>
        <v>-1.6745818359423739</v>
      </c>
      <c r="K124">
        <v>5.8346915954804599</v>
      </c>
      <c r="L124">
        <f>(Table2[[#This Row],[6M Return vs Nifty]]-AVERAGE(Table2[6M Return vs Nifty]))/_xlfn.STDEV.P(Table2[6M Return vs Nifty])</f>
        <v>5.8706389571185187E-2</v>
      </c>
      <c r="M124">
        <v>-1.00016120438874</v>
      </c>
      <c r="N124">
        <f>(Table2[[#This Row],[1W Return vs Nifty]]-AVERAGE(Table2[1W Return vs Nifty]))/_xlfn.STDEV.P(Table2[1W Return vs Nifty])</f>
        <v>-8.3623992952581244E-2</v>
      </c>
      <c r="O124">
        <v>1676.24</v>
      </c>
      <c r="P124">
        <v>1742.25587009128</v>
      </c>
      <c r="Q124">
        <v>1534.6275358498799</v>
      </c>
      <c r="R124">
        <v>35.2989133317705</v>
      </c>
      <c r="S124" s="1">
        <f>(Table2[[#This Row],[Close Price]]-Table2[[#This Row],[20D EMA]])/Table2[[#This Row],[20D EMA]]</f>
        <v>-7.2209230181835518E-2</v>
      </c>
      <c r="T124" s="1">
        <f>(Table2[[#This Row],[Close Price]]-Table2[[#This Row],[50D EMA]])/Table2[[#This Row],[50D EMA]]</f>
        <v>-0.10736417842086524</v>
      </c>
      <c r="U124" s="1">
        <f>(Table2[[#This Row],[Close Price]]-Table2[[#This Row],[200D EMA]])/Table2[[#This Row],[200D EMA]]</f>
        <v>1.3405509590786189E-2</v>
      </c>
      <c r="V124">
        <v>0.89725931307659301</v>
      </c>
      <c r="W124">
        <v>1545</v>
      </c>
      <c r="X124">
        <v>1617.4</v>
      </c>
      <c r="Y124">
        <v>1500</v>
      </c>
      <c r="Z124">
        <v>1674</v>
      </c>
      <c r="AA124">
        <v>1486.55</v>
      </c>
      <c r="AB124">
        <v>1843</v>
      </c>
      <c r="AC124" s="1">
        <f>(Table2[[#This Row],[Close Price]]/Table2[[#This Row],[Day Low]])-1</f>
        <v>6.6019417475728925E-3</v>
      </c>
      <c r="AD124" s="1">
        <f>(Table2[[#This Row],[Day High]]/Table2[[#This Row],[Close Price]])-1</f>
        <v>3.9994855967078191E-2</v>
      </c>
      <c r="AE124" s="1">
        <f>(Table2[[#This Row],[Close Price]]/Table2[[#This Row],[Current Week Low]])-1</f>
        <v>3.6799999999999944E-2</v>
      </c>
      <c r="AF124" s="1">
        <f>(Table2[[#This Row],[Current Week High]]/Table2[[#This Row],[Close Price]])-1</f>
        <v>7.638888888888884E-2</v>
      </c>
      <c r="AG124" s="1">
        <f>(Table2[[#This Row],[Close Price]]/Table2[[#This Row],[Current Month Low]])-1</f>
        <v>4.618075409505229E-2</v>
      </c>
      <c r="AH124" s="1">
        <f>(Table2[[#This Row],[Current Month High]]/Table2[[#This Row],[Close Price]])-1</f>
        <v>0.1850565843621399</v>
      </c>
      <c r="AI124">
        <v>30.979938271604901</v>
      </c>
      <c r="AJ124">
        <v>90.133871263524597</v>
      </c>
      <c r="AK124" t="str">
        <f>IF(AND(Table2[[#This Row],[20D EMA]]&gt;Table2[[#This Row],[50D EMA]],Table2[[#This Row],[50D EMA]]&gt;Table2[[#This Row],[200D EMA]]),"Uptrend","Downtrend/NoTrend")</f>
        <v>Downtrend/NoTrend</v>
      </c>
      <c r="AL124">
        <v>0.09</v>
      </c>
      <c r="AM124" t="s">
        <v>3172</v>
      </c>
      <c r="AN124">
        <v>-13.05</v>
      </c>
      <c r="AO124" t="s">
        <v>3173</v>
      </c>
      <c r="AP124">
        <v>0.118047354848364</v>
      </c>
      <c r="AQ124">
        <f>(Table2[[#This Row],[Sharpe Ratio]]-AVERAGE(Table2[Sharpe Ratio]))/_xlfn.STDEV.P(Table2[Sharpe Ratio])</f>
        <v>0.71877353262312615</v>
      </c>
      <c r="AR1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4">
        <f>_xlfn.RANK.AVG(Table2[[#This Row],[1Y Return vs Nifty Z-Score]],Table2[1Y Return vs Nifty Z-Score])</f>
        <v>116</v>
      </c>
      <c r="AT124">
        <f>_xlfn.RANK.AVG(Table2[[#This Row],[6M Return vs Nifty Z-Score]],Table2[6M Return vs Nifty Z-Score])</f>
        <v>280</v>
      </c>
      <c r="AU124">
        <f>_xlfn.RANK.AVG(Table2[[#This Row],[Sharpe Ratio Z-Score]],Table2[Sharpe Ratio Z-Score])</f>
        <v>164</v>
      </c>
      <c r="AV124">
        <f>(Table2[[#This Row],[Rank 1Y]]+Table2[[#This Row],[Rank 6M]]+Table2[[#This Row],[Rank Sharpe]])/3</f>
        <v>186.66666666666666</v>
      </c>
    </row>
    <row r="125" spans="1:48" x14ac:dyDescent="0.3">
      <c r="A125" t="s">
        <v>49</v>
      </c>
      <c r="B125" t="s">
        <v>50</v>
      </c>
      <c r="C125" t="s">
        <v>3131</v>
      </c>
      <c r="D125" t="s">
        <v>51</v>
      </c>
      <c r="E125">
        <v>422666.84831520001</v>
      </c>
      <c r="F125">
        <v>1761.6</v>
      </c>
      <c r="G125">
        <v>25.638704637981</v>
      </c>
      <c r="H125">
        <f>(Table2[[#This Row],[1Y Return vs Nifty]]-AVERAGE(Table2[1Y Return vs Nifty]))/_xlfn.STDEV.P(Table2[1Y Return vs Nifty])</f>
        <v>0.23236176794398614</v>
      </c>
      <c r="I125">
        <v>-3.6034783219001598</v>
      </c>
      <c r="J125">
        <f>(Table2[[#This Row],[1M Return vs Nifty]]-AVERAGE(Table2[1M Return vs Nifty]))/_xlfn.STDEV.P(Table2[1M Return vs Nifty])</f>
        <v>-0.46011426590116516</v>
      </c>
      <c r="K125">
        <v>14.7695589426182</v>
      </c>
      <c r="L125">
        <f>(Table2[[#This Row],[6M Return vs Nifty]]-AVERAGE(Table2[6M Return vs Nifty]))/_xlfn.STDEV.P(Table2[6M Return vs Nifty])</f>
        <v>0.35263908859429693</v>
      </c>
      <c r="M125">
        <v>0.92832138469131897</v>
      </c>
      <c r="N125">
        <f>(Table2[[#This Row],[1W Return vs Nifty]]-AVERAGE(Table2[1W Return vs Nifty]))/_xlfn.STDEV.P(Table2[1W Return vs Nifty])</f>
        <v>0.32753350150720201</v>
      </c>
      <c r="O125">
        <v>1805</v>
      </c>
      <c r="P125">
        <v>1818.6396017409299</v>
      </c>
      <c r="Q125">
        <v>1652.0545146069701</v>
      </c>
      <c r="R125">
        <v>36.5157101925437</v>
      </c>
      <c r="S125" s="1">
        <f>(Table2[[#This Row],[Close Price]]-Table2[[#This Row],[20D EMA]])/Table2[[#This Row],[20D EMA]]</f>
        <v>-2.4044321329639941E-2</v>
      </c>
      <c r="T125" s="1">
        <f>(Table2[[#This Row],[Close Price]]-Table2[[#This Row],[50D EMA]])/Table2[[#This Row],[50D EMA]]</f>
        <v>-3.136388412873431E-2</v>
      </c>
      <c r="U125" s="1">
        <f>(Table2[[#This Row],[Close Price]]-Table2[[#This Row],[200D EMA]])/Table2[[#This Row],[200D EMA]]</f>
        <v>6.6308638379945412E-2</v>
      </c>
      <c r="V125">
        <v>1.0275521085916299</v>
      </c>
      <c r="W125">
        <v>1753.2</v>
      </c>
      <c r="X125">
        <v>1806.75</v>
      </c>
      <c r="Y125">
        <v>1753.2</v>
      </c>
      <c r="Z125">
        <v>1830</v>
      </c>
      <c r="AA125">
        <v>1730</v>
      </c>
      <c r="AB125">
        <v>1864.95</v>
      </c>
      <c r="AC125" s="1">
        <f>(Table2[[#This Row],[Close Price]]/Table2[[#This Row],[Day Low]])-1</f>
        <v>4.7912388774811188E-3</v>
      </c>
      <c r="AD125" s="1">
        <f>(Table2[[#This Row],[Day High]]/Table2[[#This Row],[Close Price]])-1</f>
        <v>2.5630108991825606E-2</v>
      </c>
      <c r="AE125" s="1">
        <f>(Table2[[#This Row],[Close Price]]/Table2[[#This Row],[Current Week Low]])-1</f>
        <v>4.7912388774811188E-3</v>
      </c>
      <c r="AF125" s="1">
        <f>(Table2[[#This Row],[Current Week High]]/Table2[[#This Row],[Close Price]])-1</f>
        <v>3.8828337874659447E-2</v>
      </c>
      <c r="AG125" s="1">
        <f>(Table2[[#This Row],[Close Price]]/Table2[[#This Row],[Current Month Low]])-1</f>
        <v>1.8265895953757161E-2</v>
      </c>
      <c r="AH125" s="1">
        <f>(Table2[[#This Row],[Current Month High]]/Table2[[#This Row],[Close Price]])-1</f>
        <v>5.8668256130790297E-2</v>
      </c>
      <c r="AI125">
        <v>11.2823569482288</v>
      </c>
      <c r="AJ125">
        <v>48.720979316167103</v>
      </c>
      <c r="AK125" t="str">
        <f>IF(AND(Table2[[#This Row],[20D EMA]]&gt;Table2[[#This Row],[50D EMA]],Table2[[#This Row],[50D EMA]]&gt;Table2[[#This Row],[200D EMA]]),"Uptrend","Downtrend/NoTrend")</f>
        <v>Downtrend/NoTrend</v>
      </c>
      <c r="AL125">
        <v>0.02</v>
      </c>
      <c r="AM125" t="s">
        <v>3172</v>
      </c>
      <c r="AN125">
        <v>-3.6</v>
      </c>
      <c r="AO125" t="s">
        <v>3173</v>
      </c>
      <c r="AP125">
        <v>0.138053395927098</v>
      </c>
      <c r="AQ125">
        <f>(Table2[[#This Row],[Sharpe Ratio]]-AVERAGE(Table2[Sharpe Ratio]))/_xlfn.STDEV.P(Table2[Sharpe Ratio])</f>
        <v>0.95073854904765154</v>
      </c>
      <c r="AR1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5">
        <f>_xlfn.RANK.AVG(Table2[[#This Row],[1Y Return vs Nifty Z-Score]],Table2[1Y Return vs Nifty Z-Score])</f>
        <v>239</v>
      </c>
      <c r="AT125">
        <f>_xlfn.RANK.AVG(Table2[[#This Row],[6M Return vs Nifty Z-Score]],Table2[6M Return vs Nifty Z-Score])</f>
        <v>202</v>
      </c>
      <c r="AU125">
        <f>_xlfn.RANK.AVG(Table2[[#This Row],[Sharpe Ratio Z-Score]],Table2[Sharpe Ratio Z-Score])</f>
        <v>122</v>
      </c>
      <c r="AV125">
        <f>(Table2[[#This Row],[Rank 1Y]]+Table2[[#This Row],[Rank 6M]]+Table2[[#This Row],[Rank Sharpe]])/3</f>
        <v>187.66666666666666</v>
      </c>
    </row>
    <row r="126" spans="1:48" x14ac:dyDescent="0.3">
      <c r="A126" t="s">
        <v>589</v>
      </c>
      <c r="B126" t="s">
        <v>590</v>
      </c>
      <c r="C126" t="s">
        <v>3129</v>
      </c>
      <c r="D126" t="s">
        <v>197</v>
      </c>
      <c r="E126">
        <v>32737.38996339</v>
      </c>
      <c r="F126">
        <v>10046.700000000001</v>
      </c>
      <c r="G126">
        <v>42.212471298157404</v>
      </c>
      <c r="H126">
        <f>(Table2[[#This Row],[1Y Return vs Nifty]]-AVERAGE(Table2[1Y Return vs Nifty]))/_xlfn.STDEV.P(Table2[1Y Return vs Nifty])</f>
        <v>0.55828885065715805</v>
      </c>
      <c r="I126">
        <v>26.9936007877848</v>
      </c>
      <c r="J126">
        <f>(Table2[[#This Row],[1M Return vs Nifty]]-AVERAGE(Table2[1M Return vs Nifty]))/_xlfn.STDEV.P(Table2[1M Return vs Nifty])</f>
        <v>2.4416960393494191</v>
      </c>
      <c r="K126">
        <v>35.397917314546902</v>
      </c>
      <c r="L126">
        <f>(Table2[[#This Row],[6M Return vs Nifty]]-AVERAGE(Table2[6M Return vs Nifty]))/_xlfn.STDEV.P(Table2[6M Return vs Nifty])</f>
        <v>1.031255660850334</v>
      </c>
      <c r="M126">
        <v>6.7322414388904797</v>
      </c>
      <c r="N126">
        <f>(Table2[[#This Row],[1W Return vs Nifty]]-AVERAGE(Table2[1W Return vs Nifty]))/_xlfn.STDEV.P(Table2[1W Return vs Nifty])</f>
        <v>1.5649443244214816</v>
      </c>
      <c r="O126">
        <v>9569.69</v>
      </c>
      <c r="P126">
        <v>9199.3314712567608</v>
      </c>
      <c r="Q126">
        <v>7972.47764759245</v>
      </c>
      <c r="R126">
        <v>59.827298872861498</v>
      </c>
      <c r="S126" s="1">
        <f>(Table2[[#This Row],[Close Price]]-Table2[[#This Row],[20D EMA]])/Table2[[#This Row],[20D EMA]]</f>
        <v>4.9845919773785795E-2</v>
      </c>
      <c r="T126" s="1">
        <f>(Table2[[#This Row],[Close Price]]-Table2[[#This Row],[50D EMA]])/Table2[[#This Row],[50D EMA]]</f>
        <v>9.2111968287134374E-2</v>
      </c>
      <c r="U126" s="1">
        <f>(Table2[[#This Row],[Close Price]]-Table2[[#This Row],[200D EMA]])/Table2[[#This Row],[200D EMA]]</f>
        <v>0.26017286521134741</v>
      </c>
      <c r="V126">
        <v>0.895858479056173</v>
      </c>
      <c r="W126">
        <v>9951.0499999999993</v>
      </c>
      <c r="X126">
        <v>10501.05</v>
      </c>
      <c r="Y126">
        <v>9408.15</v>
      </c>
      <c r="Z126">
        <v>10699</v>
      </c>
      <c r="AA126">
        <v>9110</v>
      </c>
      <c r="AB126">
        <v>10699</v>
      </c>
      <c r="AC126" s="1">
        <f>(Table2[[#This Row],[Close Price]]/Table2[[#This Row],[Day Low]])-1</f>
        <v>9.6120509895942785E-3</v>
      </c>
      <c r="AD126" s="1">
        <f>(Table2[[#This Row],[Day High]]/Table2[[#This Row],[Close Price]])-1</f>
        <v>4.5223804831437064E-2</v>
      </c>
      <c r="AE126" s="1">
        <f>(Table2[[#This Row],[Close Price]]/Table2[[#This Row],[Current Week Low]])-1</f>
        <v>6.7872004591763568E-2</v>
      </c>
      <c r="AF126" s="1">
        <f>(Table2[[#This Row],[Current Week High]]/Table2[[#This Row],[Close Price]])-1</f>
        <v>6.4926791881911416E-2</v>
      </c>
      <c r="AG126" s="1">
        <f>(Table2[[#This Row],[Close Price]]/Table2[[#This Row],[Current Month Low]])-1</f>
        <v>0.10282107574094401</v>
      </c>
      <c r="AH126" s="1">
        <f>(Table2[[#This Row],[Current Month High]]/Table2[[#This Row],[Close Price]])-1</f>
        <v>6.4926791881911416E-2</v>
      </c>
      <c r="AI126">
        <v>6.4926791881911399</v>
      </c>
      <c r="AJ126">
        <v>68.680585287228894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0.21</v>
      </c>
      <c r="AM126" t="s">
        <v>3172</v>
      </c>
      <c r="AN126">
        <v>-1.64</v>
      </c>
      <c r="AO126" t="s">
        <v>3173</v>
      </c>
      <c r="AP126">
        <v>6.6181256441572994E-2</v>
      </c>
      <c r="AQ126">
        <f>(Table2[[#This Row],[Sharpe Ratio]]-AVERAGE(Table2[Sharpe Ratio]))/_xlfn.STDEV.P(Table2[Sharpe Ratio])</f>
        <v>0.11739916167893404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5.713584036957327</v>
      </c>
      <c r="AS126">
        <f>_xlfn.RANK.AVG(Table2[[#This Row],[1Y Return vs Nifty Z-Score]],Table2[1Y Return vs Nifty Z-Score])</f>
        <v>153</v>
      </c>
      <c r="AT126">
        <f>_xlfn.RANK.AVG(Table2[[#This Row],[6M Return vs Nifty Z-Score]],Table2[6M Return vs Nifty Z-Score])</f>
        <v>93</v>
      </c>
      <c r="AU126">
        <f>_xlfn.RANK.AVG(Table2[[#This Row],[Sharpe Ratio Z-Score]],Table2[Sharpe Ratio Z-Score])</f>
        <v>317</v>
      </c>
      <c r="AV126">
        <f>(Table2[[#This Row],[Rank 1Y]]+Table2[[#This Row],[Rank 6M]]+Table2[[#This Row],[Rank Sharpe]])/3</f>
        <v>187.66666666666666</v>
      </c>
    </row>
    <row r="127" spans="1:48" x14ac:dyDescent="0.3">
      <c r="A127" t="s">
        <v>424</v>
      </c>
      <c r="B127" t="s">
        <v>425</v>
      </c>
      <c r="C127" t="s">
        <v>3127</v>
      </c>
      <c r="D127" t="s">
        <v>24</v>
      </c>
      <c r="E127">
        <v>52414.22833962</v>
      </c>
      <c r="F127">
        <v>213.64</v>
      </c>
      <c r="G127">
        <v>19.740160624771899</v>
      </c>
      <c r="H127">
        <f>(Table2[[#This Row],[1Y Return vs Nifty]]-AVERAGE(Table2[1Y Return vs Nifty]))/_xlfn.STDEV.P(Table2[1Y Return vs Nifty])</f>
        <v>0.1163654900972685</v>
      </c>
      <c r="I127">
        <v>13.941415665050799</v>
      </c>
      <c r="J127">
        <f>(Table2[[#This Row],[1M Return vs Nifty]]-AVERAGE(Table2[1M Return vs Nifty]))/_xlfn.STDEV.P(Table2[1M Return vs Nifty])</f>
        <v>1.2038339166476726</v>
      </c>
      <c r="K127">
        <v>25.156845247783199</v>
      </c>
      <c r="L127">
        <f>(Table2[[#This Row],[6M Return vs Nifty]]-AVERAGE(Table2[6M Return vs Nifty]))/_xlfn.STDEV.P(Table2[6M Return vs Nifty])</f>
        <v>0.69435239899739165</v>
      </c>
      <c r="M127">
        <v>2.5431177560232601</v>
      </c>
      <c r="N127">
        <f>(Table2[[#This Row],[1W Return vs Nifty]]-AVERAGE(Table2[1W Return vs Nifty]))/_xlfn.STDEV.P(Table2[1W Return vs Nifty])</f>
        <v>0.67181227999298909</v>
      </c>
      <c r="O127">
        <v>204.31</v>
      </c>
      <c r="P127">
        <v>198.62979680556501</v>
      </c>
      <c r="Q127">
        <v>180.598430147588</v>
      </c>
      <c r="R127">
        <v>70.959926622812304</v>
      </c>
      <c r="S127" s="1">
        <f>(Table2[[#This Row],[Close Price]]-Table2[[#This Row],[20D EMA]])/Table2[[#This Row],[20D EMA]]</f>
        <v>4.5665899858058752E-2</v>
      </c>
      <c r="T127" s="1">
        <f>(Table2[[#This Row],[Close Price]]-Table2[[#This Row],[50D EMA]])/Table2[[#This Row],[50D EMA]]</f>
        <v>7.5568738607371108E-2</v>
      </c>
      <c r="U127" s="1">
        <f>(Table2[[#This Row],[Close Price]]-Table2[[#This Row],[200D EMA]])/Table2[[#This Row],[200D EMA]]</f>
        <v>0.18295601919357699</v>
      </c>
      <c r="V127">
        <v>1.1627513317417899</v>
      </c>
      <c r="W127">
        <v>210.6</v>
      </c>
      <c r="X127">
        <v>214</v>
      </c>
      <c r="Y127">
        <v>209.42</v>
      </c>
      <c r="Z127">
        <v>214</v>
      </c>
      <c r="AA127">
        <v>195.04</v>
      </c>
      <c r="AB127">
        <v>214</v>
      </c>
      <c r="AC127" s="1">
        <f>(Table2[[#This Row],[Close Price]]/Table2[[#This Row],[Day Low]])-1</f>
        <v>1.4434947768281026E-2</v>
      </c>
      <c r="AD127" s="1">
        <f>(Table2[[#This Row],[Day High]]/Table2[[#This Row],[Close Price]])-1</f>
        <v>1.6850777008050599E-3</v>
      </c>
      <c r="AE127" s="1">
        <f>(Table2[[#This Row],[Close Price]]/Table2[[#This Row],[Current Week Low]])-1</f>
        <v>2.0150892942412346E-2</v>
      </c>
      <c r="AF127" s="1">
        <f>(Table2[[#This Row],[Current Week High]]/Table2[[#This Row],[Close Price]])-1</f>
        <v>1.6850777008050599E-3</v>
      </c>
      <c r="AG127" s="1">
        <f>(Table2[[#This Row],[Close Price]]/Table2[[#This Row],[Current Month Low]])-1</f>
        <v>9.536505332239531E-2</v>
      </c>
      <c r="AH127" s="1">
        <f>(Table2[[#This Row],[Current Month High]]/Table2[[#This Row],[Close Price]])-1</f>
        <v>1.6850777008050599E-3</v>
      </c>
      <c r="AI127">
        <v>0.16850777008050599</v>
      </c>
      <c r="AJ127">
        <v>53.256814921090303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0.11</v>
      </c>
      <c r="AM127" t="s">
        <v>3172</v>
      </c>
      <c r="AN127">
        <v>4.3499999999999996</v>
      </c>
      <c r="AO127" t="s">
        <v>3172</v>
      </c>
      <c r="AP127">
        <v>0.12308320245762901</v>
      </c>
      <c r="AQ127">
        <f>(Table2[[#This Row],[Sharpe Ratio]]-AVERAGE(Table2[Sharpe Ratio]))/_xlfn.STDEV.P(Table2[Sharpe Ratio])</f>
        <v>0.77716291954867212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3.4635270052839937</v>
      </c>
      <c r="AS127">
        <f>_xlfn.RANK.AVG(Table2[[#This Row],[1Y Return vs Nifty Z-Score]],Table2[1Y Return vs Nifty Z-Score])</f>
        <v>273</v>
      </c>
      <c r="AT127">
        <f>_xlfn.RANK.AVG(Table2[[#This Row],[6M Return vs Nifty Z-Score]],Table2[6M Return vs Nifty Z-Score])</f>
        <v>143</v>
      </c>
      <c r="AU127">
        <f>_xlfn.RANK.AVG(Table2[[#This Row],[Sharpe Ratio Z-Score]],Table2[Sharpe Ratio Z-Score])</f>
        <v>149</v>
      </c>
      <c r="AV127">
        <f>(Table2[[#This Row],[Rank 1Y]]+Table2[[#This Row],[Rank 6M]]+Table2[[#This Row],[Rank Sharpe]])/3</f>
        <v>188.33333333333334</v>
      </c>
    </row>
    <row r="128" spans="1:48" x14ac:dyDescent="0.3">
      <c r="A128" t="s">
        <v>873</v>
      </c>
      <c r="B128" t="s">
        <v>874</v>
      </c>
      <c r="C128" t="s">
        <v>3127</v>
      </c>
      <c r="D128" t="s">
        <v>211</v>
      </c>
      <c r="E128">
        <v>17069.249901985</v>
      </c>
      <c r="F128">
        <v>4112.05</v>
      </c>
      <c r="G128">
        <v>40.730826688570303</v>
      </c>
      <c r="H128">
        <f>(Table2[[#This Row],[1Y Return vs Nifty]]-AVERAGE(Table2[1Y Return vs Nifty]))/_xlfn.STDEV.P(Table2[1Y Return vs Nifty])</f>
        <v>0.52915195527774161</v>
      </c>
      <c r="I128">
        <v>3.0991324263607298</v>
      </c>
      <c r="J128">
        <f>(Table2[[#This Row],[1M Return vs Nifty]]-AVERAGE(Table2[1M Return vs Nifty]))/_xlfn.STDEV.P(Table2[1M Return vs Nifty])</f>
        <v>0.17555768408017544</v>
      </c>
      <c r="K128">
        <v>-4.50808311072766</v>
      </c>
      <c r="L128">
        <f>(Table2[[#This Row],[6M Return vs Nifty]]-AVERAGE(Table2[6M Return vs Nifty]))/_xlfn.STDEV.P(Table2[6M Return vs Nifty])</f>
        <v>-0.2815426109646319</v>
      </c>
      <c r="M128">
        <v>0.33952829035986798</v>
      </c>
      <c r="N128">
        <f>(Table2[[#This Row],[1W Return vs Nifty]]-AVERAGE(Table2[1W Return vs Nifty]))/_xlfn.STDEV.P(Table2[1W Return vs Nifty])</f>
        <v>0.20200128525005426</v>
      </c>
      <c r="O128">
        <v>4004.01</v>
      </c>
      <c r="P128">
        <v>3972.5700991352301</v>
      </c>
      <c r="Q128">
        <v>3630.8949883799501</v>
      </c>
      <c r="R128">
        <v>63.321925508808398</v>
      </c>
      <c r="S128" s="1">
        <f>(Table2[[#This Row],[Close Price]]-Table2[[#This Row],[20D EMA]])/Table2[[#This Row],[20D EMA]]</f>
        <v>2.6982949593032973E-2</v>
      </c>
      <c r="T128" s="1">
        <f>(Table2[[#This Row],[Close Price]]-Table2[[#This Row],[50D EMA]])/Table2[[#This Row],[50D EMA]]</f>
        <v>3.5110746288689237E-2</v>
      </c>
      <c r="U128" s="1">
        <f>(Table2[[#This Row],[Close Price]]-Table2[[#This Row],[200D EMA]])/Table2[[#This Row],[200D EMA]]</f>
        <v>0.13251691749827613</v>
      </c>
      <c r="V128">
        <v>0.703807769519742</v>
      </c>
      <c r="W128">
        <v>4053.65</v>
      </c>
      <c r="X128">
        <v>4175</v>
      </c>
      <c r="Y128">
        <v>3960.9</v>
      </c>
      <c r="Z128">
        <v>4175</v>
      </c>
      <c r="AA128">
        <v>3762.75</v>
      </c>
      <c r="AB128">
        <v>4189.8999999999996</v>
      </c>
      <c r="AC128" s="1">
        <f>(Table2[[#This Row],[Close Price]]/Table2[[#This Row],[Day Low]])-1</f>
        <v>1.4406769207997661E-2</v>
      </c>
      <c r="AD128" s="1">
        <f>(Table2[[#This Row],[Day High]]/Table2[[#This Row],[Close Price]])-1</f>
        <v>1.5308665993847281E-2</v>
      </c>
      <c r="AE128" s="1">
        <f>(Table2[[#This Row],[Close Price]]/Table2[[#This Row],[Current Week Low]])-1</f>
        <v>3.8160519073947796E-2</v>
      </c>
      <c r="AF128" s="1">
        <f>(Table2[[#This Row],[Current Week High]]/Table2[[#This Row],[Close Price]])-1</f>
        <v>1.5308665993847281E-2</v>
      </c>
      <c r="AG128" s="1">
        <f>(Table2[[#This Row],[Close Price]]/Table2[[#This Row],[Current Month Low]])-1</f>
        <v>9.2831041126835379E-2</v>
      </c>
      <c r="AH128" s="1">
        <f>(Table2[[#This Row],[Current Month High]]/Table2[[#This Row],[Close Price]])-1</f>
        <v>1.8932162789849105E-2</v>
      </c>
      <c r="AI128">
        <v>6.5648520810787696</v>
      </c>
      <c r="AJ128">
        <v>72.052301255230105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0.04</v>
      </c>
      <c r="AM128" t="s">
        <v>3172</v>
      </c>
      <c r="AN128">
        <v>3.05</v>
      </c>
      <c r="AO128" t="s">
        <v>3172</v>
      </c>
      <c r="AP128">
        <v>0.26413103012633299</v>
      </c>
      <c r="AQ128">
        <f>(Table2[[#This Row],[Sharpe Ratio]]-AVERAGE(Table2[Sharpe Ratio]))/_xlfn.STDEV.P(Table2[Sharpe Ratio])</f>
        <v>2.4125770193724128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3.0377453330157524</v>
      </c>
      <c r="AS128">
        <f>_xlfn.RANK.AVG(Table2[[#This Row],[1Y Return vs Nifty Z-Score]],Table2[1Y Return vs Nifty Z-Score])</f>
        <v>157</v>
      </c>
      <c r="AT128">
        <f>_xlfn.RANK.AVG(Table2[[#This Row],[6M Return vs Nifty Z-Score]],Table2[6M Return vs Nifty Z-Score])</f>
        <v>404</v>
      </c>
      <c r="AU128">
        <f>_xlfn.RANK.AVG(Table2[[#This Row],[Sharpe Ratio Z-Score]],Table2[Sharpe Ratio Z-Score])</f>
        <v>4</v>
      </c>
      <c r="AV128">
        <f>(Table2[[#This Row],[Rank 1Y]]+Table2[[#This Row],[Rank 6M]]+Table2[[#This Row],[Rank Sharpe]])/3</f>
        <v>188.33333333333334</v>
      </c>
    </row>
    <row r="129" spans="1:48" x14ac:dyDescent="0.3">
      <c r="A129" t="s">
        <v>631</v>
      </c>
      <c r="B129" t="s">
        <v>632</v>
      </c>
      <c r="C129" t="s">
        <v>3127</v>
      </c>
      <c r="D129" t="s">
        <v>414</v>
      </c>
      <c r="E129">
        <v>28777.834938809901</v>
      </c>
      <c r="F129">
        <v>1532.55</v>
      </c>
      <c r="G129">
        <v>27.810157186794498</v>
      </c>
      <c r="H129">
        <f>(Table2[[#This Row],[1Y Return vs Nifty]]-AVERAGE(Table2[1Y Return vs Nifty]))/_xlfn.STDEV.P(Table2[1Y Return vs Nifty])</f>
        <v>0.27506390132115122</v>
      </c>
      <c r="I129">
        <v>-15.3358001245961</v>
      </c>
      <c r="J129">
        <f>(Table2[[#This Row],[1M Return vs Nifty]]-AVERAGE(Table2[1M Return vs Nifty]))/_xlfn.STDEV.P(Table2[1M Return vs Nifty])</f>
        <v>-1.5728012707467638</v>
      </c>
      <c r="K129">
        <v>31.3715026873647</v>
      </c>
      <c r="L129">
        <f>(Table2[[#This Row],[6M Return vs Nifty]]-AVERAGE(Table2[6M Return vs Nifty]))/_xlfn.STDEV.P(Table2[6M Return vs Nifty])</f>
        <v>0.8987976317859262</v>
      </c>
      <c r="M129">
        <v>-2.7148910187517901</v>
      </c>
      <c r="N129">
        <f>(Table2[[#This Row],[1W Return vs Nifty]]-AVERAGE(Table2[1W Return vs Nifty]))/_xlfn.STDEV.P(Table2[1W Return vs Nifty])</f>
        <v>-0.44920884092640578</v>
      </c>
      <c r="O129">
        <v>1633.06</v>
      </c>
      <c r="P129">
        <v>1717.07857601413</v>
      </c>
      <c r="Q129">
        <v>1490.9273601284201</v>
      </c>
      <c r="R129">
        <v>33.372949254910402</v>
      </c>
      <c r="S129" s="1">
        <f>(Table2[[#This Row],[Close Price]]-Table2[[#This Row],[20D EMA]])/Table2[[#This Row],[20D EMA]]</f>
        <v>-6.1547034401675381E-2</v>
      </c>
      <c r="T129" s="1">
        <f>(Table2[[#This Row],[Close Price]]-Table2[[#This Row],[50D EMA]])/Table2[[#This Row],[50D EMA]]</f>
        <v>-0.10746658807104677</v>
      </c>
      <c r="U129" s="1">
        <f>(Table2[[#This Row],[Close Price]]-Table2[[#This Row],[200D EMA]])/Table2[[#This Row],[200D EMA]]</f>
        <v>2.7917282212860262E-2</v>
      </c>
      <c r="V129">
        <v>0.60100170327034996</v>
      </c>
      <c r="W129">
        <v>1498.7</v>
      </c>
      <c r="X129">
        <v>1548.75</v>
      </c>
      <c r="Y129">
        <v>1490.3</v>
      </c>
      <c r="Z129">
        <v>1562.6</v>
      </c>
      <c r="AA129">
        <v>1470.2</v>
      </c>
      <c r="AB129">
        <v>1825.95</v>
      </c>
      <c r="AC129" s="1">
        <f>(Table2[[#This Row],[Close Price]]/Table2[[#This Row],[Day Low]])-1</f>
        <v>2.2586241409221275E-2</v>
      </c>
      <c r="AD129" s="1">
        <f>(Table2[[#This Row],[Day High]]/Table2[[#This Row],[Close Price]])-1</f>
        <v>1.0570617598120835E-2</v>
      </c>
      <c r="AE129" s="1">
        <f>(Table2[[#This Row],[Close Price]]/Table2[[#This Row],[Current Week Low]])-1</f>
        <v>2.8349996644970732E-2</v>
      </c>
      <c r="AF129" s="1">
        <f>(Table2[[#This Row],[Current Week High]]/Table2[[#This Row],[Close Price]])-1</f>
        <v>1.9607843137254832E-2</v>
      </c>
      <c r="AG129" s="1">
        <f>(Table2[[#This Row],[Close Price]]/Table2[[#This Row],[Current Month Low]])-1</f>
        <v>4.2409196027751284E-2</v>
      </c>
      <c r="AH129" s="1">
        <f>(Table2[[#This Row],[Current Month High]]/Table2[[#This Row],[Close Price]])-1</f>
        <v>0.19144562983263191</v>
      </c>
      <c r="AI129">
        <v>40.612051809076299</v>
      </c>
      <c r="AJ129">
        <v>59.457912808240501</v>
      </c>
      <c r="AK129" t="str">
        <f>IF(AND(Table2[[#This Row],[20D EMA]]&gt;Table2[[#This Row],[50D EMA]],Table2[[#This Row],[50D EMA]]&gt;Table2[[#This Row],[200D EMA]]),"Uptrend","Downtrend/NoTrend")</f>
        <v>Downtrend/NoTrend</v>
      </c>
      <c r="AL129">
        <v>-0.17</v>
      </c>
      <c r="AM129" t="s">
        <v>3173</v>
      </c>
      <c r="AN129">
        <v>-10.24</v>
      </c>
      <c r="AO129" t="s">
        <v>3173</v>
      </c>
      <c r="AP129">
        <v>9.2133564492747996E-2</v>
      </c>
      <c r="AQ129">
        <f>(Table2[[#This Row],[Sharpe Ratio]]-AVERAGE(Table2[Sharpe Ratio]))/_xlfn.STDEV.P(Table2[Sharpe Ratio])</f>
        <v>0.41830964864900799</v>
      </c>
      <c r="AR1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9">
        <f>_xlfn.RANK.AVG(Table2[[#This Row],[1Y Return vs Nifty Z-Score]],Table2[1Y Return vs Nifty Z-Score])</f>
        <v>229</v>
      </c>
      <c r="AT129">
        <f>_xlfn.RANK.AVG(Table2[[#This Row],[6M Return vs Nifty Z-Score]],Table2[6M Return vs Nifty Z-Score])</f>
        <v>107</v>
      </c>
      <c r="AU129">
        <f>_xlfn.RANK.AVG(Table2[[#This Row],[Sharpe Ratio Z-Score]],Table2[Sharpe Ratio Z-Score])</f>
        <v>245</v>
      </c>
      <c r="AV129">
        <f>(Table2[[#This Row],[Rank 1Y]]+Table2[[#This Row],[Rank 6M]]+Table2[[#This Row],[Rank Sharpe]])/3</f>
        <v>193.66666666666666</v>
      </c>
    </row>
    <row r="130" spans="1:48" x14ac:dyDescent="0.3">
      <c r="A130" t="s">
        <v>728</v>
      </c>
      <c r="B130" t="s">
        <v>729</v>
      </c>
      <c r="C130" t="s">
        <v>3128</v>
      </c>
      <c r="D130" t="s">
        <v>676</v>
      </c>
      <c r="E130">
        <v>23391.513617479999</v>
      </c>
      <c r="F130">
        <v>1332.7</v>
      </c>
      <c r="G130">
        <v>43.851721603485998</v>
      </c>
      <c r="H130">
        <f>(Table2[[#This Row],[1Y Return vs Nifty]]-AVERAGE(Table2[1Y Return vs Nifty]))/_xlfn.STDEV.P(Table2[1Y Return vs Nifty])</f>
        <v>0.59052509971309464</v>
      </c>
      <c r="I130">
        <v>2.6716571364856501</v>
      </c>
      <c r="J130">
        <f>(Table2[[#This Row],[1M Return vs Nifty]]-AVERAGE(Table2[1M Return vs Nifty]))/_xlfn.STDEV.P(Table2[1M Return vs Nifty])</f>
        <v>0.13501616059184862</v>
      </c>
      <c r="K130">
        <v>9.4929255601764506</v>
      </c>
      <c r="L130">
        <f>(Table2[[#This Row],[6M Return vs Nifty]]-AVERAGE(Table2[6M Return vs Nifty]))/_xlfn.STDEV.P(Table2[6M Return vs Nifty])</f>
        <v>0.1790522818071312</v>
      </c>
      <c r="M130">
        <v>-2.1269951209960598</v>
      </c>
      <c r="N130">
        <f>(Table2[[#This Row],[1W Return vs Nifty]]-AVERAGE(Table2[1W Return vs Nifty]))/_xlfn.STDEV.P(Table2[1W Return vs Nifty])</f>
        <v>-0.32386790930838311</v>
      </c>
      <c r="O130">
        <v>1292.8</v>
      </c>
      <c r="P130">
        <v>1274.95504868116</v>
      </c>
      <c r="Q130">
        <v>1155.3183573589299</v>
      </c>
      <c r="R130">
        <v>60.284959261588597</v>
      </c>
      <c r="S130" s="1">
        <f>(Table2[[#This Row],[Close Price]]-Table2[[#This Row],[20D EMA]])/Table2[[#This Row],[20D EMA]]</f>
        <v>3.0863242574257498E-2</v>
      </c>
      <c r="T130" s="1">
        <f>(Table2[[#This Row],[Close Price]]-Table2[[#This Row],[50D EMA]])/Table2[[#This Row],[50D EMA]]</f>
        <v>4.5291754700350163E-2</v>
      </c>
      <c r="U130" s="1">
        <f>(Table2[[#This Row],[Close Price]]-Table2[[#This Row],[200D EMA]])/Table2[[#This Row],[200D EMA]]</f>
        <v>0.15353486033630284</v>
      </c>
      <c r="V130">
        <v>0.91893722813059597</v>
      </c>
      <c r="W130">
        <v>1303.3</v>
      </c>
      <c r="X130">
        <v>1348.7</v>
      </c>
      <c r="Y130">
        <v>1292.5</v>
      </c>
      <c r="Z130">
        <v>1348.7</v>
      </c>
      <c r="AA130">
        <v>1235</v>
      </c>
      <c r="AB130">
        <v>1459.9</v>
      </c>
      <c r="AC130" s="1">
        <f>(Table2[[#This Row],[Close Price]]/Table2[[#This Row],[Day Low]])-1</f>
        <v>2.2558121691091948E-2</v>
      </c>
      <c r="AD130" s="1">
        <f>(Table2[[#This Row],[Day High]]/Table2[[#This Row],[Close Price]])-1</f>
        <v>1.2005702708786758E-2</v>
      </c>
      <c r="AE130" s="1">
        <f>(Table2[[#This Row],[Close Price]]/Table2[[#This Row],[Current Week Low]])-1</f>
        <v>3.1102514506769818E-2</v>
      </c>
      <c r="AF130" s="1">
        <f>(Table2[[#This Row],[Current Week High]]/Table2[[#This Row],[Close Price]])-1</f>
        <v>1.2005702708786758E-2</v>
      </c>
      <c r="AG130" s="1">
        <f>(Table2[[#This Row],[Close Price]]/Table2[[#This Row],[Current Month Low]])-1</f>
        <v>7.9109311740890753E-2</v>
      </c>
      <c r="AH130" s="1">
        <f>(Table2[[#This Row],[Current Month High]]/Table2[[#This Row],[Close Price]])-1</f>
        <v>9.5445336534853986E-2</v>
      </c>
      <c r="AI130">
        <v>12.1782846852254</v>
      </c>
      <c r="AJ130">
        <v>104.637236084452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</v>
      </c>
      <c r="AM130" t="s">
        <v>3174</v>
      </c>
      <c r="AN130">
        <v>-5.5</v>
      </c>
      <c r="AO130" t="s">
        <v>3173</v>
      </c>
      <c r="AP130">
        <v>0.10812219474414</v>
      </c>
      <c r="AQ130">
        <f>(Table2[[#This Row],[Sharpe Ratio]]-AVERAGE(Table2[Sharpe Ratio]))/_xlfn.STDEV.P(Table2[Sharpe Ratio])</f>
        <v>0.60369379658081401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1.1844194293845052</v>
      </c>
      <c r="AS130">
        <f>_xlfn.RANK.AVG(Table2[[#This Row],[1Y Return vs Nifty Z-Score]],Table2[1Y Return vs Nifty Z-Score])</f>
        <v>145</v>
      </c>
      <c r="AT130">
        <f>_xlfn.RANK.AVG(Table2[[#This Row],[6M Return vs Nifty Z-Score]],Table2[6M Return vs Nifty Z-Score])</f>
        <v>244</v>
      </c>
      <c r="AU130">
        <f>_xlfn.RANK.AVG(Table2[[#This Row],[Sharpe Ratio Z-Score]],Table2[Sharpe Ratio Z-Score])</f>
        <v>196</v>
      </c>
      <c r="AV130">
        <f>(Table2[[#This Row],[Rank 1Y]]+Table2[[#This Row],[Rank 6M]]+Table2[[#This Row],[Rank Sharpe]])/3</f>
        <v>195</v>
      </c>
    </row>
    <row r="131" spans="1:48" x14ac:dyDescent="0.3">
      <c r="A131" t="s">
        <v>710</v>
      </c>
      <c r="B131" t="s">
        <v>711</v>
      </c>
      <c r="C131" t="s">
        <v>3127</v>
      </c>
      <c r="D131" t="s">
        <v>211</v>
      </c>
      <c r="E131">
        <v>24377.059541449999</v>
      </c>
      <c r="F131">
        <v>845.35</v>
      </c>
      <c r="G131">
        <v>65.575312726824805</v>
      </c>
      <c r="H131">
        <f>(Table2[[#This Row],[1Y Return vs Nifty]]-AVERAGE(Table2[1Y Return vs Nifty]))/_xlfn.STDEV.P(Table2[1Y Return vs Nifty])</f>
        <v>1.0177247113678307</v>
      </c>
      <c r="I131">
        <v>15.8117485321537</v>
      </c>
      <c r="J131">
        <f>(Table2[[#This Row],[1M Return vs Nifty]]-AVERAGE(Table2[1M Return vs Nifty]))/_xlfn.STDEV.P(Table2[1M Return vs Nifty])</f>
        <v>1.3812152663036972</v>
      </c>
      <c r="K131">
        <v>51.650630011906102</v>
      </c>
      <c r="L131">
        <f>(Table2[[#This Row],[6M Return vs Nifty]]-AVERAGE(Table2[6M Return vs Nifty]))/_xlfn.STDEV.P(Table2[6M Return vs Nifty])</f>
        <v>1.5659254577234072</v>
      </c>
      <c r="M131">
        <v>2.6829320905496501</v>
      </c>
      <c r="N131">
        <f>(Table2[[#This Row],[1W Return vs Nifty]]-AVERAGE(Table2[1W Return vs Nifty]))/_xlfn.STDEV.P(Table2[1W Return vs Nifty])</f>
        <v>0.7016210590812435</v>
      </c>
      <c r="O131">
        <v>806.4</v>
      </c>
      <c r="P131">
        <v>771.41297121055004</v>
      </c>
      <c r="Q131">
        <v>656.88871089458496</v>
      </c>
      <c r="R131">
        <v>66.732565204360796</v>
      </c>
      <c r="S131" s="1">
        <f>(Table2[[#This Row],[Close Price]]-Table2[[#This Row],[20D EMA]])/Table2[[#This Row],[20D EMA]]</f>
        <v>4.8301091269841327E-2</v>
      </c>
      <c r="T131" s="1">
        <f>(Table2[[#This Row],[Close Price]]-Table2[[#This Row],[50D EMA]])/Table2[[#This Row],[50D EMA]]</f>
        <v>9.5846234829864624E-2</v>
      </c>
      <c r="U131" s="1">
        <f>(Table2[[#This Row],[Close Price]]-Table2[[#This Row],[200D EMA]])/Table2[[#This Row],[200D EMA]]</f>
        <v>0.28689987509262982</v>
      </c>
      <c r="V131">
        <v>0.76436579819760098</v>
      </c>
      <c r="W131">
        <v>836</v>
      </c>
      <c r="X131">
        <v>859.7</v>
      </c>
      <c r="Y131">
        <v>836</v>
      </c>
      <c r="Z131">
        <v>869</v>
      </c>
      <c r="AA131">
        <v>776.2</v>
      </c>
      <c r="AB131">
        <v>869.8</v>
      </c>
      <c r="AC131" s="1">
        <f>(Table2[[#This Row],[Close Price]]/Table2[[#This Row],[Day Low]])-1</f>
        <v>1.1184210526315796E-2</v>
      </c>
      <c r="AD131" s="1">
        <f>(Table2[[#This Row],[Day High]]/Table2[[#This Row],[Close Price]])-1</f>
        <v>1.6975217365588158E-2</v>
      </c>
      <c r="AE131" s="1">
        <f>(Table2[[#This Row],[Close Price]]/Table2[[#This Row],[Current Week Low]])-1</f>
        <v>1.1184210526315796E-2</v>
      </c>
      <c r="AF131" s="1">
        <f>(Table2[[#This Row],[Current Week High]]/Table2[[#This Row],[Close Price]])-1</f>
        <v>2.797657774886142E-2</v>
      </c>
      <c r="AG131" s="1">
        <f>(Table2[[#This Row],[Close Price]]/Table2[[#This Row],[Current Month Low]])-1</f>
        <v>8.9087863952589608E-2</v>
      </c>
      <c r="AH131" s="1">
        <f>(Table2[[#This Row],[Current Month High]]/Table2[[#This Row],[Close Price]])-1</f>
        <v>2.8922931330218171E-2</v>
      </c>
      <c r="AI131">
        <v>2.89229313302181</v>
      </c>
      <c r="AJ131">
        <v>89.497870432638393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0.12</v>
      </c>
      <c r="AM131" t="s">
        <v>3172</v>
      </c>
      <c r="AN131">
        <v>2.44</v>
      </c>
      <c r="AO131" t="s">
        <v>3172</v>
      </c>
      <c r="AP131">
        <v>2.3457723846162001E-2</v>
      </c>
      <c r="AQ131">
        <f>(Table2[[#This Row],[Sharpe Ratio]]-AVERAGE(Table2[Sharpe Ratio]))/_xlfn.STDEV.P(Table2[Sharpe Ratio])</f>
        <v>-0.37796945729000159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4.2885170371861774</v>
      </c>
      <c r="AS131">
        <f>_xlfn.RANK.AVG(Table2[[#This Row],[1Y Return vs Nifty Z-Score]],Table2[1Y Return vs Nifty Z-Score])</f>
        <v>92</v>
      </c>
      <c r="AT131">
        <f>_xlfn.RANK.AVG(Table2[[#This Row],[6M Return vs Nifty Z-Score]],Table2[6M Return vs Nifty Z-Score])</f>
        <v>54</v>
      </c>
      <c r="AU131">
        <f>_xlfn.RANK.AVG(Table2[[#This Row],[Sharpe Ratio Z-Score]],Table2[Sharpe Ratio Z-Score])</f>
        <v>442</v>
      </c>
      <c r="AV131">
        <f>(Table2[[#This Row],[Rank 1Y]]+Table2[[#This Row],[Rank 6M]]+Table2[[#This Row],[Rank Sharpe]])/3</f>
        <v>196</v>
      </c>
    </row>
    <row r="132" spans="1:48" x14ac:dyDescent="0.3">
      <c r="A132" t="s">
        <v>1208</v>
      </c>
      <c r="B132" t="s">
        <v>1209</v>
      </c>
      <c r="C132" t="s">
        <v>565</v>
      </c>
      <c r="D132" t="s">
        <v>440</v>
      </c>
      <c r="E132">
        <v>9782.1764657500007</v>
      </c>
      <c r="F132">
        <v>373.75</v>
      </c>
      <c r="G132">
        <v>52.626639353548903</v>
      </c>
      <c r="H132">
        <f>(Table2[[#This Row],[1Y Return vs Nifty]]-AVERAGE(Table2[1Y Return vs Nifty]))/_xlfn.STDEV.P(Table2[1Y Return vs Nifty])</f>
        <v>0.76308595458491013</v>
      </c>
      <c r="I132">
        <v>19.681431203958201</v>
      </c>
      <c r="J132">
        <f>(Table2[[#This Row],[1M Return vs Nifty]]-AVERAGE(Table2[1M Return vs Nifty]))/_xlfn.STDEV.P(Table2[1M Return vs Nifty])</f>
        <v>1.7482138616545047</v>
      </c>
      <c r="K132">
        <v>1.4261795877330601</v>
      </c>
      <c r="L132">
        <f>(Table2[[#This Row],[6M Return vs Nifty]]-AVERAGE(Table2[6M Return vs Nifty]))/_xlfn.STDEV.P(Table2[6M Return vs Nifty])</f>
        <v>-8.6321598284515688E-2</v>
      </c>
      <c r="M132">
        <v>8.7286082045548596</v>
      </c>
      <c r="N132">
        <f>(Table2[[#This Row],[1W Return vs Nifty]]-AVERAGE(Table2[1W Return vs Nifty]))/_xlfn.STDEV.P(Table2[1W Return vs Nifty])</f>
        <v>1.9905749015608389</v>
      </c>
      <c r="O132">
        <v>359.61</v>
      </c>
      <c r="P132">
        <v>364.79222353955601</v>
      </c>
      <c r="Q132">
        <v>340.43221108973103</v>
      </c>
      <c r="R132">
        <v>61.053155153085001</v>
      </c>
      <c r="S132" s="1">
        <f>(Table2[[#This Row],[Close Price]]-Table2[[#This Row],[20D EMA]])/Table2[[#This Row],[20D EMA]]</f>
        <v>3.9320374850532483E-2</v>
      </c>
      <c r="T132" s="1">
        <f>(Table2[[#This Row],[Close Price]]-Table2[[#This Row],[50D EMA]])/Table2[[#This Row],[50D EMA]]</f>
        <v>2.4555831737659465E-2</v>
      </c>
      <c r="U132" s="1">
        <f>(Table2[[#This Row],[Close Price]]-Table2[[#This Row],[200D EMA]])/Table2[[#This Row],[200D EMA]]</f>
        <v>9.7869084725026451E-2</v>
      </c>
      <c r="V132">
        <v>0.800665409785566</v>
      </c>
      <c r="W132">
        <v>370.25</v>
      </c>
      <c r="X132">
        <v>386.2</v>
      </c>
      <c r="Y132">
        <v>364.35</v>
      </c>
      <c r="Z132">
        <v>386.2</v>
      </c>
      <c r="AA132">
        <v>332.5</v>
      </c>
      <c r="AB132">
        <v>386.2</v>
      </c>
      <c r="AC132" s="1">
        <f>(Table2[[#This Row],[Close Price]]/Table2[[#This Row],[Day Low]])-1</f>
        <v>9.4530722484806873E-3</v>
      </c>
      <c r="AD132" s="1">
        <f>(Table2[[#This Row],[Day High]]/Table2[[#This Row],[Close Price]])-1</f>
        <v>3.3311036789297699E-2</v>
      </c>
      <c r="AE132" s="1">
        <f>(Table2[[#This Row],[Close Price]]/Table2[[#This Row],[Current Week Low]])-1</f>
        <v>2.5799368738850026E-2</v>
      </c>
      <c r="AF132" s="1">
        <f>(Table2[[#This Row],[Current Week High]]/Table2[[#This Row],[Close Price]])-1</f>
        <v>3.3311036789297699E-2</v>
      </c>
      <c r="AG132" s="1">
        <f>(Table2[[#This Row],[Close Price]]/Table2[[#This Row],[Current Month Low]])-1</f>
        <v>0.12406015037593976</v>
      </c>
      <c r="AH132" s="1">
        <f>(Table2[[#This Row],[Current Month High]]/Table2[[#This Row],[Close Price]])-1</f>
        <v>3.3311036789297699E-2</v>
      </c>
      <c r="AI132">
        <v>12.722408026755801</v>
      </c>
      <c r="AJ132">
        <v>75.634398496240493</v>
      </c>
      <c r="AK132" t="str">
        <f>IF(AND(Table2[[#This Row],[20D EMA]]&gt;Table2[[#This Row],[50D EMA]],Table2[[#This Row],[50D EMA]]&gt;Table2[[#This Row],[200D EMA]]),"Uptrend","Downtrend/NoTrend")</f>
        <v>Downtrend/NoTrend</v>
      </c>
      <c r="AL132">
        <v>-0.01</v>
      </c>
      <c r="AM132" t="s">
        <v>3173</v>
      </c>
      <c r="AN132">
        <v>-0.93</v>
      </c>
      <c r="AO132" t="s">
        <v>3173</v>
      </c>
      <c r="AP132">
        <v>0.133702424500624</v>
      </c>
      <c r="AQ132">
        <f>(Table2[[#This Row],[Sharpe Ratio]]-AVERAGE(Table2[Sharpe Ratio]))/_xlfn.STDEV.P(Table2[Sharpe Ratio])</f>
        <v>0.9002901292712111</v>
      </c>
      <c r="AR1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2">
        <f>_xlfn.RANK.AVG(Table2[[#This Row],[1Y Return vs Nifty Z-Score]],Table2[1Y Return vs Nifty Z-Score])</f>
        <v>126</v>
      </c>
      <c r="AT132">
        <f>_xlfn.RANK.AVG(Table2[[#This Row],[6M Return vs Nifty Z-Score]],Table2[6M Return vs Nifty Z-Score])</f>
        <v>334</v>
      </c>
      <c r="AU132">
        <f>_xlfn.RANK.AVG(Table2[[#This Row],[Sharpe Ratio Z-Score]],Table2[Sharpe Ratio Z-Score])</f>
        <v>129</v>
      </c>
      <c r="AV132">
        <f>(Table2[[#This Row],[Rank 1Y]]+Table2[[#This Row],[Rank 6M]]+Table2[[#This Row],[Rank Sharpe]])/3</f>
        <v>196.33333333333334</v>
      </c>
    </row>
    <row r="133" spans="1:48" x14ac:dyDescent="0.3">
      <c r="A133" t="s">
        <v>243</v>
      </c>
      <c r="B133" t="s">
        <v>244</v>
      </c>
      <c r="C133" t="s">
        <v>3132</v>
      </c>
      <c r="D133" t="s">
        <v>208</v>
      </c>
      <c r="E133">
        <v>103193.084973</v>
      </c>
      <c r="F133">
        <v>34988.25</v>
      </c>
      <c r="G133">
        <v>42.496251240516699</v>
      </c>
      <c r="H133">
        <f>(Table2[[#This Row],[1Y Return vs Nifty]]-AVERAGE(Table2[1Y Return vs Nifty]))/_xlfn.STDEV.P(Table2[1Y Return vs Nifty])</f>
        <v>0.56386945105066522</v>
      </c>
      <c r="I133">
        <v>-2.4302726079755201</v>
      </c>
      <c r="J133">
        <f>(Table2[[#This Row],[1M Return vs Nifty]]-AVERAGE(Table2[1M Return vs Nifty]))/_xlfn.STDEV.P(Table2[1M Return vs Nifty])</f>
        <v>-0.34884807547033475</v>
      </c>
      <c r="K133">
        <v>5.4499363042578404</v>
      </c>
      <c r="L133">
        <f>(Table2[[#This Row],[6M Return vs Nifty]]-AVERAGE(Table2[6M Return vs Nifty]))/_xlfn.STDEV.P(Table2[6M Return vs Nifty])</f>
        <v>4.6048992788599856E-2</v>
      </c>
      <c r="M133">
        <v>0.207751520294123</v>
      </c>
      <c r="N133">
        <f>(Table2[[#This Row],[1W Return vs Nifty]]-AVERAGE(Table2[1W Return vs Nifty]))/_xlfn.STDEV.P(Table2[1W Return vs Nifty])</f>
        <v>0.17390613577085642</v>
      </c>
      <c r="O133">
        <v>34929.35</v>
      </c>
      <c r="P133">
        <v>35192.8161759914</v>
      </c>
      <c r="Q133">
        <v>31936.144805665601</v>
      </c>
      <c r="R133">
        <v>55.473787662783302</v>
      </c>
      <c r="S133" s="1">
        <f>(Table2[[#This Row],[Close Price]]-Table2[[#This Row],[20D EMA]])/Table2[[#This Row],[20D EMA]]</f>
        <v>1.6862609810947371E-3</v>
      </c>
      <c r="T133" s="1">
        <f>(Table2[[#This Row],[Close Price]]-Table2[[#This Row],[50D EMA]])/Table2[[#This Row],[50D EMA]]</f>
        <v>-5.8127253860108955E-3</v>
      </c>
      <c r="U133" s="1">
        <f>(Table2[[#This Row],[Close Price]]-Table2[[#This Row],[200D EMA]])/Table2[[#This Row],[200D EMA]]</f>
        <v>9.5568992842020917E-2</v>
      </c>
      <c r="V133">
        <v>1.0759880845592</v>
      </c>
      <c r="W133">
        <v>34870.050000000003</v>
      </c>
      <c r="X133">
        <v>35350</v>
      </c>
      <c r="Y133">
        <v>34450</v>
      </c>
      <c r="Z133">
        <v>35350</v>
      </c>
      <c r="AA133">
        <v>32830.5</v>
      </c>
      <c r="AB133">
        <v>36772.699999999997</v>
      </c>
      <c r="AC133" s="1">
        <f>(Table2[[#This Row],[Close Price]]/Table2[[#This Row],[Day Low]])-1</f>
        <v>3.3897284345734136E-3</v>
      </c>
      <c r="AD133" s="1">
        <f>(Table2[[#This Row],[Day High]]/Table2[[#This Row],[Close Price]])-1</f>
        <v>1.0339185297921549E-2</v>
      </c>
      <c r="AE133" s="1">
        <f>(Table2[[#This Row],[Close Price]]/Table2[[#This Row],[Current Week Low]])-1</f>
        <v>1.5624092888243846E-2</v>
      </c>
      <c r="AF133" s="1">
        <f>(Table2[[#This Row],[Current Week High]]/Table2[[#This Row],[Close Price]])-1</f>
        <v>1.0339185297921549E-2</v>
      </c>
      <c r="AG133" s="1">
        <f>(Table2[[#This Row],[Close Price]]/Table2[[#This Row],[Current Month Low]])-1</f>
        <v>6.5723945721204435E-2</v>
      </c>
      <c r="AH133" s="1">
        <f>(Table2[[#This Row],[Current Month High]]/Table2[[#This Row],[Close Price]])-1</f>
        <v>5.1001407615413719E-2</v>
      </c>
      <c r="AI133">
        <v>11.7197916443377</v>
      </c>
      <c r="AJ133">
        <v>66.610714285714195</v>
      </c>
      <c r="AK133" t="str">
        <f>IF(AND(Table2[[#This Row],[20D EMA]]&gt;Table2[[#This Row],[50D EMA]],Table2[[#This Row],[50D EMA]]&gt;Table2[[#This Row],[200D EMA]]),"Uptrend","Downtrend/NoTrend")</f>
        <v>Downtrend/NoTrend</v>
      </c>
      <c r="AL133">
        <v>0.14000000000000001</v>
      </c>
      <c r="AM133" t="s">
        <v>3172</v>
      </c>
      <c r="AN133">
        <v>-3.54</v>
      </c>
      <c r="AO133" t="s">
        <v>3173</v>
      </c>
      <c r="AP133">
        <v>0.11994950449509</v>
      </c>
      <c r="AQ133">
        <f>(Table2[[#This Row],[Sharpe Ratio]]-AVERAGE(Table2[Sharpe Ratio]))/_xlfn.STDEV.P(Table2[Sharpe Ratio])</f>
        <v>0.74082847954182074</v>
      </c>
      <c r="AR1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3">
        <f>_xlfn.RANK.AVG(Table2[[#This Row],[1Y Return vs Nifty Z-Score]],Table2[1Y Return vs Nifty Z-Score])</f>
        <v>150</v>
      </c>
      <c r="AT133">
        <f>_xlfn.RANK.AVG(Table2[[#This Row],[6M Return vs Nifty Z-Score]],Table2[6M Return vs Nifty Z-Score])</f>
        <v>285</v>
      </c>
      <c r="AU133">
        <f>_xlfn.RANK.AVG(Table2[[#This Row],[Sharpe Ratio Z-Score]],Table2[Sharpe Ratio Z-Score])</f>
        <v>159</v>
      </c>
      <c r="AV133">
        <f>(Table2[[#This Row],[Rank 1Y]]+Table2[[#This Row],[Rank 6M]]+Table2[[#This Row],[Rank Sharpe]])/3</f>
        <v>198</v>
      </c>
    </row>
    <row r="134" spans="1:48" x14ac:dyDescent="0.3">
      <c r="A134" t="s">
        <v>1422</v>
      </c>
      <c r="B134" t="s">
        <v>1423</v>
      </c>
      <c r="C134" t="s">
        <v>3129</v>
      </c>
      <c r="D134" t="s">
        <v>120</v>
      </c>
      <c r="E134">
        <v>7414.5893651449996</v>
      </c>
      <c r="F134">
        <v>1229.05</v>
      </c>
      <c r="G134">
        <v>26.3344240657424</v>
      </c>
      <c r="H134">
        <f>(Table2[[#This Row],[1Y Return vs Nifty]]-AVERAGE(Table2[1Y Return vs Nifty]))/_xlfn.STDEV.P(Table2[1Y Return vs Nifty])</f>
        <v>0.24604325677669647</v>
      </c>
      <c r="I134">
        <v>-2.8903450519361402</v>
      </c>
      <c r="J134">
        <f>(Table2[[#This Row],[1M Return vs Nifty]]-AVERAGE(Table2[1M Return vs Nifty]))/_xlfn.STDEV.P(Table2[1M Return vs Nifty])</f>
        <v>-0.39248109528444391</v>
      </c>
      <c r="K134">
        <v>34.322348333456603</v>
      </c>
      <c r="L134">
        <f>(Table2[[#This Row],[6M Return vs Nifty]]-AVERAGE(Table2[6M Return vs Nifty]))/_xlfn.STDEV.P(Table2[6M Return vs Nifty])</f>
        <v>0.9958723830338273</v>
      </c>
      <c r="M134">
        <v>2.8907671225941001</v>
      </c>
      <c r="N134">
        <f>(Table2[[#This Row],[1W Return vs Nifty]]-AVERAGE(Table2[1W Return vs Nifty]))/_xlfn.STDEV.P(Table2[1W Return vs Nifty])</f>
        <v>0.74593202746656262</v>
      </c>
      <c r="O134">
        <v>1201.51</v>
      </c>
      <c r="P134">
        <v>1204.20120536954</v>
      </c>
      <c r="Q134">
        <v>1082.41343712923</v>
      </c>
      <c r="R134">
        <v>65.173681450055895</v>
      </c>
      <c r="S134" s="1">
        <f>(Table2[[#This Row],[Close Price]]-Table2[[#This Row],[20D EMA]])/Table2[[#This Row],[20D EMA]]</f>
        <v>2.2921157543424494E-2</v>
      </c>
      <c r="T134" s="1">
        <f>(Table2[[#This Row],[Close Price]]-Table2[[#This Row],[50D EMA]])/Table2[[#This Row],[50D EMA]]</f>
        <v>2.0635085332632943E-2</v>
      </c>
      <c r="U134" s="1">
        <f>(Table2[[#This Row],[Close Price]]-Table2[[#This Row],[200D EMA]])/Table2[[#This Row],[200D EMA]]</f>
        <v>0.13547186115841139</v>
      </c>
      <c r="V134">
        <v>0.78214521691261996</v>
      </c>
      <c r="W134">
        <v>1207.2</v>
      </c>
      <c r="X134">
        <v>1240</v>
      </c>
      <c r="Y134">
        <v>1207.2</v>
      </c>
      <c r="Z134">
        <v>1265.95</v>
      </c>
      <c r="AA134">
        <v>1145.3499999999999</v>
      </c>
      <c r="AB134">
        <v>1273.8499999999999</v>
      </c>
      <c r="AC134" s="1">
        <f>(Table2[[#This Row],[Close Price]]/Table2[[#This Row],[Day Low]])-1</f>
        <v>1.8099734923790578E-2</v>
      </c>
      <c r="AD134" s="1">
        <f>(Table2[[#This Row],[Day High]]/Table2[[#This Row],[Close Price]])-1</f>
        <v>8.9093202066636845E-3</v>
      </c>
      <c r="AE134" s="1">
        <f>(Table2[[#This Row],[Close Price]]/Table2[[#This Row],[Current Week Low]])-1</f>
        <v>1.8099734923790578E-2</v>
      </c>
      <c r="AF134" s="1">
        <f>(Table2[[#This Row],[Current Week High]]/Table2[[#This Row],[Close Price]])-1</f>
        <v>3.002318864163378E-2</v>
      </c>
      <c r="AG134" s="1">
        <f>(Table2[[#This Row],[Close Price]]/Table2[[#This Row],[Current Month Low]])-1</f>
        <v>7.3078098397869606E-2</v>
      </c>
      <c r="AH134" s="1">
        <f>(Table2[[#This Row],[Current Month High]]/Table2[[#This Row],[Close Price]])-1</f>
        <v>3.6450917375208558E-2</v>
      </c>
      <c r="AI134">
        <v>9.5236158008217693</v>
      </c>
      <c r="AJ134">
        <v>56.876635394728403</v>
      </c>
      <c r="AK134" t="str">
        <f>IF(AND(Table2[[#This Row],[20D EMA]]&gt;Table2[[#This Row],[50D EMA]],Table2[[#This Row],[50D EMA]]&gt;Table2[[#This Row],[200D EMA]]),"Uptrend","Downtrend/NoTrend")</f>
        <v>Downtrend/NoTrend</v>
      </c>
      <c r="AL134">
        <v>0.1</v>
      </c>
      <c r="AM134" t="s">
        <v>3172</v>
      </c>
      <c r="AN134">
        <v>5.95</v>
      </c>
      <c r="AO134" t="s">
        <v>3172</v>
      </c>
      <c r="AP134">
        <v>8.5908486943281001E-2</v>
      </c>
      <c r="AQ134">
        <f>(Table2[[#This Row],[Sharpe Ratio]]-AVERAGE(Table2[Sharpe Ratio]))/_xlfn.STDEV.P(Table2[Sharpe Ratio])</f>
        <v>0.34613143956090425</v>
      </c>
      <c r="AR1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4">
        <f>_xlfn.RANK.AVG(Table2[[#This Row],[1Y Return vs Nifty Z-Score]],Table2[1Y Return vs Nifty Z-Score])</f>
        <v>235</v>
      </c>
      <c r="AT134">
        <f>_xlfn.RANK.AVG(Table2[[#This Row],[6M Return vs Nifty Z-Score]],Table2[6M Return vs Nifty Z-Score])</f>
        <v>99</v>
      </c>
      <c r="AU134">
        <f>_xlfn.RANK.AVG(Table2[[#This Row],[Sharpe Ratio Z-Score]],Table2[Sharpe Ratio Z-Score])</f>
        <v>262</v>
      </c>
      <c r="AV134">
        <f>(Table2[[#This Row],[Rank 1Y]]+Table2[[#This Row],[Rank 6M]]+Table2[[#This Row],[Rank Sharpe]])/3</f>
        <v>198.66666666666666</v>
      </c>
    </row>
    <row r="135" spans="1:48" x14ac:dyDescent="0.3">
      <c r="A135" t="s">
        <v>939</v>
      </c>
      <c r="B135" t="s">
        <v>940</v>
      </c>
      <c r="C135" t="s">
        <v>3139</v>
      </c>
      <c r="D135" t="s">
        <v>705</v>
      </c>
      <c r="E135">
        <v>15870.689229649999</v>
      </c>
      <c r="F135">
        <v>3378.5</v>
      </c>
      <c r="G135">
        <v>10.616418200417201</v>
      </c>
      <c r="H135">
        <f>(Table2[[#This Row],[1Y Return vs Nifty]]-AVERAGE(Table2[1Y Return vs Nifty]))/_xlfn.STDEV.P(Table2[1Y Return vs Nifty])</f>
        <v>-6.3055085368024011E-2</v>
      </c>
      <c r="I135">
        <v>18.693119199510001</v>
      </c>
      <c r="J135">
        <f>(Table2[[#This Row],[1M Return vs Nifty]]-AVERAGE(Table2[1M Return vs Nifty]))/_xlfn.STDEV.P(Table2[1M Return vs Nifty])</f>
        <v>1.6544828898506352</v>
      </c>
      <c r="K135">
        <v>49.530159144202003</v>
      </c>
      <c r="L135">
        <f>(Table2[[#This Row],[6M Return vs Nifty]]-AVERAGE(Table2[6M Return vs Nifty]))/_xlfn.STDEV.P(Table2[6M Return vs Nifty])</f>
        <v>1.4961677656247314</v>
      </c>
      <c r="M135">
        <v>2.52427199034181</v>
      </c>
      <c r="N135">
        <f>(Table2[[#This Row],[1W Return vs Nifty]]-AVERAGE(Table2[1W Return vs Nifty]))/_xlfn.STDEV.P(Table2[1W Return vs Nifty])</f>
        <v>0.66779431382485399</v>
      </c>
      <c r="O135">
        <v>3196.53</v>
      </c>
      <c r="P135">
        <v>3029.1202882436401</v>
      </c>
      <c r="Q135">
        <v>2648.84191033349</v>
      </c>
      <c r="R135">
        <v>64.482523573428594</v>
      </c>
      <c r="S135" s="1">
        <f>(Table2[[#This Row],[Close Price]]-Table2[[#This Row],[20D EMA]])/Table2[[#This Row],[20D EMA]]</f>
        <v>5.6927355601230016E-2</v>
      </c>
      <c r="T135" s="1">
        <f>(Table2[[#This Row],[Close Price]]-Table2[[#This Row],[50D EMA]])/Table2[[#This Row],[50D EMA]]</f>
        <v>0.11534032277039057</v>
      </c>
      <c r="U135" s="1">
        <f>(Table2[[#This Row],[Close Price]]-Table2[[#This Row],[200D EMA]])/Table2[[#This Row],[200D EMA]]</f>
        <v>0.27546305682495253</v>
      </c>
      <c r="V135">
        <v>0.72753348583141697</v>
      </c>
      <c r="W135">
        <v>3340</v>
      </c>
      <c r="X135">
        <v>3418.45</v>
      </c>
      <c r="Y135">
        <v>3262.3</v>
      </c>
      <c r="Z135">
        <v>3418.45</v>
      </c>
      <c r="AA135">
        <v>2901</v>
      </c>
      <c r="AB135">
        <v>3443</v>
      </c>
      <c r="AC135" s="1">
        <f>(Table2[[#This Row],[Close Price]]/Table2[[#This Row],[Day Low]])-1</f>
        <v>1.1526946107784486E-2</v>
      </c>
      <c r="AD135" s="1">
        <f>(Table2[[#This Row],[Day High]]/Table2[[#This Row],[Close Price]])-1</f>
        <v>1.1824774308124786E-2</v>
      </c>
      <c r="AE135" s="1">
        <f>(Table2[[#This Row],[Close Price]]/Table2[[#This Row],[Current Week Low]])-1</f>
        <v>3.5619041780339034E-2</v>
      </c>
      <c r="AF135" s="1">
        <f>(Table2[[#This Row],[Current Week High]]/Table2[[#This Row],[Close Price]])-1</f>
        <v>1.1824774308124786E-2</v>
      </c>
      <c r="AG135" s="1">
        <f>(Table2[[#This Row],[Close Price]]/Table2[[#This Row],[Current Month Low]])-1</f>
        <v>0.16459841433988287</v>
      </c>
      <c r="AH135" s="1">
        <f>(Table2[[#This Row],[Current Month High]]/Table2[[#This Row],[Close Price]])-1</f>
        <v>1.9091312712742337E-2</v>
      </c>
      <c r="AI135">
        <v>1.9091312712742301</v>
      </c>
      <c r="AJ135">
        <v>59.815515610217602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0.13</v>
      </c>
      <c r="AM135" t="s">
        <v>3172</v>
      </c>
      <c r="AN135">
        <v>2.85</v>
      </c>
      <c r="AO135" t="s">
        <v>3172</v>
      </c>
      <c r="AP135">
        <v>9.8762287034078994E-2</v>
      </c>
      <c r="AQ135">
        <f>(Table2[[#This Row],[Sharpe Ratio]]-AVERAGE(Table2[Sharpe Ratio]))/_xlfn.STDEV.P(Table2[Sharpe Ratio])</f>
        <v>0.49516801993406634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4.2505579038662633</v>
      </c>
      <c r="AS135">
        <f>_xlfn.RANK.AVG(Table2[[#This Row],[1Y Return vs Nifty Z-Score]],Table2[1Y Return vs Nifty Z-Score])</f>
        <v>321</v>
      </c>
      <c r="AT135">
        <f>_xlfn.RANK.AVG(Table2[[#This Row],[6M Return vs Nifty Z-Score]],Table2[6M Return vs Nifty Z-Score])</f>
        <v>58</v>
      </c>
      <c r="AU135">
        <f>_xlfn.RANK.AVG(Table2[[#This Row],[Sharpe Ratio Z-Score]],Table2[Sharpe Ratio Z-Score])</f>
        <v>225</v>
      </c>
      <c r="AV135">
        <f>(Table2[[#This Row],[Rank 1Y]]+Table2[[#This Row],[Rank 6M]]+Table2[[#This Row],[Rank Sharpe]])/3</f>
        <v>201.33333333333334</v>
      </c>
    </row>
    <row r="136" spans="1:48" x14ac:dyDescent="0.3">
      <c r="A136" t="s">
        <v>1372</v>
      </c>
      <c r="B136" t="s">
        <v>1373</v>
      </c>
      <c r="C136" t="s">
        <v>3136</v>
      </c>
      <c r="D136" t="s">
        <v>261</v>
      </c>
      <c r="E136">
        <v>7981.0049073679902</v>
      </c>
      <c r="F136">
        <v>68.680000000000007</v>
      </c>
      <c r="G136">
        <v>28.6641851716426</v>
      </c>
      <c r="H136">
        <f>(Table2[[#This Row],[1Y Return vs Nifty]]-AVERAGE(Table2[1Y Return vs Nifty]))/_xlfn.STDEV.P(Table2[1Y Return vs Nifty])</f>
        <v>0.29185856576672803</v>
      </c>
      <c r="I136">
        <v>-4.4704884016744897</v>
      </c>
      <c r="J136">
        <f>(Table2[[#This Row],[1M Return vs Nifty]]-AVERAGE(Table2[1M Return vs Nifty]))/_xlfn.STDEV.P(Table2[1M Return vs Nifty])</f>
        <v>-0.54234102928685446</v>
      </c>
      <c r="K136">
        <v>3.62581939411765</v>
      </c>
      <c r="L136">
        <f>(Table2[[#This Row],[6M Return vs Nifty]]-AVERAGE(Table2[6M Return vs Nifty]))/_xlfn.STDEV.P(Table2[6M Return vs Nifty])</f>
        <v>-1.3959464628841812E-2</v>
      </c>
      <c r="M136">
        <v>-4.5516030702384498</v>
      </c>
      <c r="N136">
        <f>(Table2[[#This Row],[1W Return vs Nifty]]-AVERAGE(Table2[1W Return vs Nifty]))/_xlfn.STDEV.P(Table2[1W Return vs Nifty])</f>
        <v>-0.84080061852891175</v>
      </c>
      <c r="O136">
        <v>71.14</v>
      </c>
      <c r="P136">
        <v>74.044433339536198</v>
      </c>
      <c r="Q136">
        <v>68.001987045408896</v>
      </c>
      <c r="R136">
        <v>41.637249181782401</v>
      </c>
      <c r="S136" s="1">
        <f>(Table2[[#This Row],[Close Price]]-Table2[[#This Row],[20D EMA]])/Table2[[#This Row],[20D EMA]]</f>
        <v>-3.4579701996064013E-2</v>
      </c>
      <c r="T136" s="1">
        <f>(Table2[[#This Row],[Close Price]]-Table2[[#This Row],[50D EMA]])/Table2[[#This Row],[50D EMA]]</f>
        <v>-7.2448840481190366E-2</v>
      </c>
      <c r="U136" s="1">
        <f>(Table2[[#This Row],[Close Price]]-Table2[[#This Row],[200D EMA]])/Table2[[#This Row],[200D EMA]]</f>
        <v>9.9704873938222145E-3</v>
      </c>
      <c r="V136">
        <v>0.59588527579962602</v>
      </c>
      <c r="W136">
        <v>67.63</v>
      </c>
      <c r="X136">
        <v>70.239999999999995</v>
      </c>
      <c r="Y136">
        <v>67.540000000000006</v>
      </c>
      <c r="Z136">
        <v>70.239999999999995</v>
      </c>
      <c r="AA136">
        <v>65.599999999999994</v>
      </c>
      <c r="AB136">
        <v>78.260000000000005</v>
      </c>
      <c r="AC136" s="1">
        <f>(Table2[[#This Row],[Close Price]]/Table2[[#This Row],[Day Low]])-1</f>
        <v>1.5525654295431179E-2</v>
      </c>
      <c r="AD136" s="1">
        <f>(Table2[[#This Row],[Day High]]/Table2[[#This Row],[Close Price]])-1</f>
        <v>2.2714036109493074E-2</v>
      </c>
      <c r="AE136" s="1">
        <f>(Table2[[#This Row],[Close Price]]/Table2[[#This Row],[Current Week Low]])-1</f>
        <v>1.6878886585727004E-2</v>
      </c>
      <c r="AF136" s="1">
        <f>(Table2[[#This Row],[Current Week High]]/Table2[[#This Row],[Close Price]])-1</f>
        <v>2.2714036109493074E-2</v>
      </c>
      <c r="AG136" s="1">
        <f>(Table2[[#This Row],[Close Price]]/Table2[[#This Row],[Current Month Low]])-1</f>
        <v>4.6951219512195275E-2</v>
      </c>
      <c r="AH136" s="1">
        <f>(Table2[[#This Row],[Current Month High]]/Table2[[#This Row],[Close Price]])-1</f>
        <v>0.13948747815958074</v>
      </c>
      <c r="AI136">
        <v>35.993011065812397</v>
      </c>
      <c r="AJ136">
        <v>73.434343434343404</v>
      </c>
      <c r="AK136" t="str">
        <f>IF(AND(Table2[[#This Row],[20D EMA]]&gt;Table2[[#This Row],[50D EMA]],Table2[[#This Row],[50D EMA]]&gt;Table2[[#This Row],[200D EMA]]),"Uptrend","Downtrend/NoTrend")</f>
        <v>Downtrend/NoTrend</v>
      </c>
      <c r="AL136">
        <v>-0.03</v>
      </c>
      <c r="AM136" t="s">
        <v>3173</v>
      </c>
      <c r="AN136">
        <v>-9.67</v>
      </c>
      <c r="AO136" t="s">
        <v>3173</v>
      </c>
      <c r="AP136">
        <v>0.16171535674975401</v>
      </c>
      <c r="AQ136">
        <f>(Table2[[#This Row],[Sharpe Ratio]]-AVERAGE(Table2[Sharpe Ratio]))/_xlfn.STDEV.P(Table2[Sharpe Ratio])</f>
        <v>1.2250930357380891</v>
      </c>
      <c r="AR1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6">
        <f>_xlfn.RANK.AVG(Table2[[#This Row],[1Y Return vs Nifty Z-Score]],Table2[1Y Return vs Nifty Z-Score])</f>
        <v>224</v>
      </c>
      <c r="AT136">
        <f>_xlfn.RANK.AVG(Table2[[#This Row],[6M Return vs Nifty Z-Score]],Table2[6M Return vs Nifty Z-Score])</f>
        <v>306</v>
      </c>
      <c r="AU136">
        <f>_xlfn.RANK.AVG(Table2[[#This Row],[Sharpe Ratio Z-Score]],Table2[Sharpe Ratio Z-Score])</f>
        <v>79</v>
      </c>
      <c r="AV136">
        <f>(Table2[[#This Row],[Rank 1Y]]+Table2[[#This Row],[Rank 6M]]+Table2[[#This Row],[Rank Sharpe]])/3</f>
        <v>203</v>
      </c>
    </row>
    <row r="137" spans="1:48" x14ac:dyDescent="0.3">
      <c r="A137" t="s">
        <v>1493</v>
      </c>
      <c r="B137" t="s">
        <v>1494</v>
      </c>
      <c r="C137" t="s">
        <v>3141</v>
      </c>
      <c r="D137" t="s">
        <v>166</v>
      </c>
      <c r="E137">
        <v>6795.3468599999997</v>
      </c>
      <c r="F137">
        <v>981.6</v>
      </c>
      <c r="G137">
        <v>94.916959409486395</v>
      </c>
      <c r="H137">
        <f>(Table2[[#This Row],[1Y Return vs Nifty]]-AVERAGE(Table2[1Y Return vs Nifty]))/_xlfn.STDEV.P(Table2[1Y Return vs Nifty])</f>
        <v>1.5947352064087164</v>
      </c>
      <c r="I137">
        <v>6.3587016206597502</v>
      </c>
      <c r="J137">
        <f>(Table2[[#This Row],[1M Return vs Nifty]]-AVERAGE(Table2[1M Return vs Nifty]))/_xlfn.STDEV.P(Table2[1M Return vs Nifty])</f>
        <v>0.48469344977815915</v>
      </c>
      <c r="K137">
        <v>16.608454953934402</v>
      </c>
      <c r="L137">
        <f>(Table2[[#This Row],[6M Return vs Nifty]]-AVERAGE(Table2[6M Return vs Nifty]))/_xlfn.STDEV.P(Table2[6M Return vs Nifty])</f>
        <v>0.4131337380198597</v>
      </c>
      <c r="M137">
        <v>3.6383964537799498</v>
      </c>
      <c r="N137">
        <f>(Table2[[#This Row],[1W Return vs Nifty]]-AVERAGE(Table2[1W Return vs Nifty]))/_xlfn.STDEV.P(Table2[1W Return vs Nifty])</f>
        <v>0.90532854177040856</v>
      </c>
      <c r="O137">
        <v>978.63</v>
      </c>
      <c r="P137">
        <v>993.66195995901001</v>
      </c>
      <c r="Q137">
        <v>862.80449207601498</v>
      </c>
      <c r="R137">
        <v>53.188578088363698</v>
      </c>
      <c r="S137" s="1">
        <f>(Table2[[#This Row],[Close Price]]-Table2[[#This Row],[20D EMA]])/Table2[[#This Row],[20D EMA]]</f>
        <v>3.0348548481040098E-3</v>
      </c>
      <c r="T137" s="1">
        <f>(Table2[[#This Row],[Close Price]]-Table2[[#This Row],[50D EMA]])/Table2[[#This Row],[50D EMA]]</f>
        <v>-1.2138896772809493E-2</v>
      </c>
      <c r="U137" s="1">
        <f>(Table2[[#This Row],[Close Price]]-Table2[[#This Row],[200D EMA]])/Table2[[#This Row],[200D EMA]]</f>
        <v>0.13768531459328437</v>
      </c>
      <c r="V137">
        <v>0.484154400887082</v>
      </c>
      <c r="W137">
        <v>972.05</v>
      </c>
      <c r="X137">
        <v>996.7</v>
      </c>
      <c r="Y137">
        <v>972.05</v>
      </c>
      <c r="Z137">
        <v>1000.55</v>
      </c>
      <c r="AA137">
        <v>904.15</v>
      </c>
      <c r="AB137">
        <v>1078</v>
      </c>
      <c r="AC137" s="1">
        <f>(Table2[[#This Row],[Close Price]]/Table2[[#This Row],[Day Low]])-1</f>
        <v>9.8245975001287622E-3</v>
      </c>
      <c r="AD137" s="1">
        <f>(Table2[[#This Row],[Day High]]/Table2[[#This Row],[Close Price]])-1</f>
        <v>1.5383048084759654E-2</v>
      </c>
      <c r="AE137" s="1">
        <f>(Table2[[#This Row],[Close Price]]/Table2[[#This Row],[Current Week Low]])-1</f>
        <v>9.8245975001287622E-3</v>
      </c>
      <c r="AF137" s="1">
        <f>(Table2[[#This Row],[Current Week High]]/Table2[[#This Row],[Close Price]])-1</f>
        <v>1.9305215973919987E-2</v>
      </c>
      <c r="AG137" s="1">
        <f>(Table2[[#This Row],[Close Price]]/Table2[[#This Row],[Current Month Low]])-1</f>
        <v>8.5660565171708392E-2</v>
      </c>
      <c r="AH137" s="1">
        <f>(Table2[[#This Row],[Current Month High]]/Table2[[#This Row],[Close Price]])-1</f>
        <v>9.8207008964955156E-2</v>
      </c>
      <c r="AI137">
        <v>25.758964955175198</v>
      </c>
      <c r="AJ137">
        <v>118.814088274632</v>
      </c>
      <c r="AK137" t="str">
        <f>IF(AND(Table2[[#This Row],[20D EMA]]&gt;Table2[[#This Row],[50D EMA]],Table2[[#This Row],[50D EMA]]&gt;Table2[[#This Row],[200D EMA]]),"Uptrend","Downtrend/NoTrend")</f>
        <v>Downtrend/NoTrend</v>
      </c>
      <c r="AL137">
        <v>0.05</v>
      </c>
      <c r="AM137" t="s">
        <v>3172</v>
      </c>
      <c r="AN137">
        <v>-4.88</v>
      </c>
      <c r="AO137" t="s">
        <v>3173</v>
      </c>
      <c r="AP137">
        <v>5.0928218649352E-2</v>
      </c>
      <c r="AQ137">
        <f>(Table2[[#This Row],[Sharpe Ratio]]-AVERAGE(Table2[Sharpe Ratio]))/_xlfn.STDEV.P(Table2[Sharpe Ratio])</f>
        <v>-5.9455976630136555E-2</v>
      </c>
      <c r="AR1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7">
        <f>_xlfn.RANK.AVG(Table2[[#This Row],[1Y Return vs Nifty Z-Score]],Table2[1Y Return vs Nifty Z-Score])</f>
        <v>48</v>
      </c>
      <c r="AT137">
        <f>_xlfn.RANK.AVG(Table2[[#This Row],[6M Return vs Nifty Z-Score]],Table2[6M Return vs Nifty Z-Score])</f>
        <v>188</v>
      </c>
      <c r="AU137">
        <f>_xlfn.RANK.AVG(Table2[[#This Row],[Sharpe Ratio Z-Score]],Table2[Sharpe Ratio Z-Score])</f>
        <v>373</v>
      </c>
      <c r="AV137">
        <f>(Table2[[#This Row],[Rank 1Y]]+Table2[[#This Row],[Rank 6M]]+Table2[[#This Row],[Rank Sharpe]])/3</f>
        <v>203</v>
      </c>
    </row>
    <row r="138" spans="1:48" x14ac:dyDescent="0.3">
      <c r="A138" t="s">
        <v>1596</v>
      </c>
      <c r="B138" t="s">
        <v>1597</v>
      </c>
      <c r="C138" t="s">
        <v>3132</v>
      </c>
      <c r="D138" t="s">
        <v>208</v>
      </c>
      <c r="E138">
        <v>5871.2296118849999</v>
      </c>
      <c r="F138">
        <v>1947.15</v>
      </c>
      <c r="G138">
        <v>30.281160095060699</v>
      </c>
      <c r="H138">
        <f>(Table2[[#This Row],[1Y Return vs Nifty]]-AVERAGE(Table2[1Y Return vs Nifty]))/_xlfn.STDEV.P(Table2[1Y Return vs Nifty])</f>
        <v>0.32365676411329547</v>
      </c>
      <c r="I138">
        <v>-2.7964167606363</v>
      </c>
      <c r="J138">
        <f>(Table2[[#This Row],[1M Return vs Nifty]]-AVERAGE(Table2[1M Return vs Nifty]))/_xlfn.STDEV.P(Table2[1M Return vs Nifty])</f>
        <v>-0.38357298733494427</v>
      </c>
      <c r="K138">
        <v>18.929180217031501</v>
      </c>
      <c r="L138">
        <f>(Table2[[#This Row],[6M Return vs Nifty]]-AVERAGE(Table2[6M Return vs Nifty]))/_xlfn.STDEV.P(Table2[6M Return vs Nifty])</f>
        <v>0.48947925203487996</v>
      </c>
      <c r="M138">
        <v>-4.54583909487999</v>
      </c>
      <c r="N138">
        <f>(Table2[[#This Row],[1W Return vs Nifty]]-AVERAGE(Table2[1W Return vs Nifty]))/_xlfn.STDEV.P(Table2[1W Return vs Nifty])</f>
        <v>-0.83957172401882818</v>
      </c>
      <c r="O138">
        <v>2062.5500000000002</v>
      </c>
      <c r="P138">
        <v>2192.4140283264101</v>
      </c>
      <c r="Q138">
        <v>1984.3619097257299</v>
      </c>
      <c r="R138">
        <v>52.2075407226123</v>
      </c>
      <c r="S138" s="1">
        <f>(Table2[[#This Row],[Close Price]]-Table2[[#This Row],[20D EMA]])/Table2[[#This Row],[20D EMA]]</f>
        <v>-5.5950158784029515E-2</v>
      </c>
      <c r="T138" s="1">
        <f>(Table2[[#This Row],[Close Price]]-Table2[[#This Row],[50D EMA]])/Table2[[#This Row],[50D EMA]]</f>
        <v>-0.11186939380862905</v>
      </c>
      <c r="U138" s="1">
        <f>(Table2[[#This Row],[Close Price]]-Table2[[#This Row],[200D EMA]])/Table2[[#This Row],[200D EMA]]</f>
        <v>-1.875258214912676E-2</v>
      </c>
      <c r="V138">
        <v>0.99601698603908995</v>
      </c>
      <c r="W138">
        <v>1937.75</v>
      </c>
      <c r="X138">
        <v>2101.4</v>
      </c>
      <c r="Y138">
        <v>1917</v>
      </c>
      <c r="Z138">
        <v>2101.4</v>
      </c>
      <c r="AA138">
        <v>1884</v>
      </c>
      <c r="AB138">
        <v>2370.1</v>
      </c>
      <c r="AC138" s="1">
        <f>(Table2[[#This Row],[Close Price]]/Table2[[#This Row],[Day Low]])-1</f>
        <v>4.850986969423321E-3</v>
      </c>
      <c r="AD138" s="1">
        <f>(Table2[[#This Row],[Day High]]/Table2[[#This Row],[Close Price]])-1</f>
        <v>7.9218344760290771E-2</v>
      </c>
      <c r="AE138" s="1">
        <f>(Table2[[#This Row],[Close Price]]/Table2[[#This Row],[Current Week Low]])-1</f>
        <v>1.5727699530516448E-2</v>
      </c>
      <c r="AF138" s="1">
        <f>(Table2[[#This Row],[Current Week High]]/Table2[[#This Row],[Close Price]])-1</f>
        <v>7.9218344760290771E-2</v>
      </c>
      <c r="AG138" s="1">
        <f>(Table2[[#This Row],[Close Price]]/Table2[[#This Row],[Current Month Low]])-1</f>
        <v>3.3519108280254839E-2</v>
      </c>
      <c r="AH138" s="1">
        <f>(Table2[[#This Row],[Current Month High]]/Table2[[#This Row],[Close Price]])-1</f>
        <v>0.21721490383380826</v>
      </c>
      <c r="AI138">
        <v>51.611329378835698</v>
      </c>
      <c r="AJ138">
        <v>73.852678571428498</v>
      </c>
      <c r="AK138" t="str">
        <f>IF(AND(Table2[[#This Row],[20D EMA]]&gt;Table2[[#This Row],[50D EMA]],Table2[[#This Row],[50D EMA]]&gt;Table2[[#This Row],[200D EMA]]),"Uptrend","Downtrend/NoTrend")</f>
        <v>Downtrend/NoTrend</v>
      </c>
      <c r="AL138">
        <v>-0.15</v>
      </c>
      <c r="AM138" t="s">
        <v>3173</v>
      </c>
      <c r="AN138">
        <v>-10.7</v>
      </c>
      <c r="AO138" t="s">
        <v>3173</v>
      </c>
      <c r="AP138">
        <v>9.6532906498536006E-2</v>
      </c>
      <c r="AQ138">
        <f>(Table2[[#This Row],[Sharpe Ratio]]-AVERAGE(Table2[Sharpe Ratio]))/_xlfn.STDEV.P(Table2[Sharpe Ratio])</f>
        <v>0.46931891313134894</v>
      </c>
      <c r="AR1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8">
        <f>_xlfn.RANK.AVG(Table2[[#This Row],[1Y Return vs Nifty Z-Score]],Table2[1Y Return vs Nifty Z-Score])</f>
        <v>215</v>
      </c>
      <c r="AT138">
        <f>_xlfn.RANK.AVG(Table2[[#This Row],[6M Return vs Nifty Z-Score]],Table2[6M Return vs Nifty Z-Score])</f>
        <v>168</v>
      </c>
      <c r="AU138">
        <f>_xlfn.RANK.AVG(Table2[[#This Row],[Sharpe Ratio Z-Score]],Table2[Sharpe Ratio Z-Score])</f>
        <v>228</v>
      </c>
      <c r="AV138">
        <f>(Table2[[#This Row],[Rank 1Y]]+Table2[[#This Row],[Rank 6M]]+Table2[[#This Row],[Rank Sharpe]])/3</f>
        <v>203.66666666666666</v>
      </c>
    </row>
    <row r="139" spans="1:48" x14ac:dyDescent="0.3">
      <c r="A139" t="s">
        <v>226</v>
      </c>
      <c r="B139" t="s">
        <v>227</v>
      </c>
      <c r="C139" t="s">
        <v>3131</v>
      </c>
      <c r="D139" t="s">
        <v>51</v>
      </c>
      <c r="E139">
        <v>109167.2688992</v>
      </c>
      <c r="F139">
        <v>3225.55</v>
      </c>
      <c r="G139">
        <v>30.110500521620601</v>
      </c>
      <c r="H139">
        <f>(Table2[[#This Row],[1Y Return vs Nifty]]-AVERAGE(Table2[1Y Return vs Nifty]))/_xlfn.STDEV.P(Table2[1Y Return vs Nifty])</f>
        <v>0.32030070281178963</v>
      </c>
      <c r="I139">
        <v>-6.1578106378974997</v>
      </c>
      <c r="J139">
        <f>(Table2[[#This Row],[1M Return vs Nifty]]-AVERAGE(Table2[1M Return vs Nifty]))/_xlfn.STDEV.P(Table2[1M Return vs Nifty])</f>
        <v>-0.7023657504636075</v>
      </c>
      <c r="K139">
        <v>16.088149937231499</v>
      </c>
      <c r="L139">
        <f>(Table2[[#This Row],[6M Return vs Nifty]]-AVERAGE(Table2[6M Return vs Nifty]))/_xlfn.STDEV.P(Table2[6M Return vs Nifty])</f>
        <v>0.39601712599497702</v>
      </c>
      <c r="M139">
        <v>1.56996936853701</v>
      </c>
      <c r="N139">
        <f>(Table2[[#This Row],[1W Return vs Nifty]]-AVERAGE(Table2[1W Return vs Nifty]))/_xlfn.STDEV.P(Table2[1W Return vs Nifty])</f>
        <v>0.4643345174235628</v>
      </c>
      <c r="O139">
        <v>3202.64</v>
      </c>
      <c r="P139">
        <v>3261.9441107248399</v>
      </c>
      <c r="Q139">
        <v>2976.6728364478199</v>
      </c>
      <c r="R139">
        <v>58.168787241348902</v>
      </c>
      <c r="S139" s="1">
        <f>(Table2[[#This Row],[Close Price]]-Table2[[#This Row],[20D EMA]])/Table2[[#This Row],[20D EMA]]</f>
        <v>7.1534733844579191E-3</v>
      </c>
      <c r="T139" s="1">
        <f>(Table2[[#This Row],[Close Price]]-Table2[[#This Row],[50D EMA]])/Table2[[#This Row],[50D EMA]]</f>
        <v>-1.1157184025679872E-2</v>
      </c>
      <c r="U139" s="1">
        <f>(Table2[[#This Row],[Close Price]]-Table2[[#This Row],[200D EMA]])/Table2[[#This Row],[200D EMA]]</f>
        <v>8.3609176159639739E-2</v>
      </c>
      <c r="V139">
        <v>0.737845726205</v>
      </c>
      <c r="W139">
        <v>3215.9</v>
      </c>
      <c r="X139">
        <v>3275</v>
      </c>
      <c r="Y139">
        <v>3163.6</v>
      </c>
      <c r="Z139">
        <v>3276</v>
      </c>
      <c r="AA139">
        <v>3052</v>
      </c>
      <c r="AB139">
        <v>3276</v>
      </c>
      <c r="AC139" s="1">
        <f>(Table2[[#This Row],[Close Price]]/Table2[[#This Row],[Day Low]])-1</f>
        <v>3.0007151963680201E-3</v>
      </c>
      <c r="AD139" s="1">
        <f>(Table2[[#This Row],[Day High]]/Table2[[#This Row],[Close Price]])-1</f>
        <v>1.5330718792143871E-2</v>
      </c>
      <c r="AE139" s="1">
        <f>(Table2[[#This Row],[Close Price]]/Table2[[#This Row],[Current Week Low]])-1</f>
        <v>1.9582121633582084E-2</v>
      </c>
      <c r="AF139" s="1">
        <f>(Table2[[#This Row],[Current Week High]]/Table2[[#This Row],[Close Price]])-1</f>
        <v>1.5640743439103266E-2</v>
      </c>
      <c r="AG139" s="1">
        <f>(Table2[[#This Row],[Close Price]]/Table2[[#This Row],[Current Month Low]])-1</f>
        <v>5.6864351245085265E-2</v>
      </c>
      <c r="AH139" s="1">
        <f>(Table2[[#This Row],[Current Month High]]/Table2[[#This Row],[Close Price]])-1</f>
        <v>1.5640743439103266E-2</v>
      </c>
      <c r="AI139">
        <v>11.3205499837236</v>
      </c>
      <c r="AJ139">
        <v>59.231376808016897</v>
      </c>
      <c r="AK139" t="str">
        <f>IF(AND(Table2[[#This Row],[20D EMA]]&gt;Table2[[#This Row],[50D EMA]],Table2[[#This Row],[50D EMA]]&gt;Table2[[#This Row],[200D EMA]]),"Uptrend","Downtrend/NoTrend")</f>
        <v>Downtrend/NoTrend</v>
      </c>
      <c r="AL139">
        <v>-0.01</v>
      </c>
      <c r="AM139" t="s">
        <v>3173</v>
      </c>
      <c r="AN139">
        <v>0.49</v>
      </c>
      <c r="AO139" t="s">
        <v>3172</v>
      </c>
      <c r="AP139">
        <v>0.104027968158282</v>
      </c>
      <c r="AQ139">
        <f>(Table2[[#This Row],[Sharpe Ratio]]-AVERAGE(Table2[Sharpe Ratio]))/_xlfn.STDEV.P(Table2[Sharpe Ratio])</f>
        <v>0.55622226868098323</v>
      </c>
      <c r="AR1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9">
        <f>_xlfn.RANK.AVG(Table2[[#This Row],[1Y Return vs Nifty Z-Score]],Table2[1Y Return vs Nifty Z-Score])</f>
        <v>216</v>
      </c>
      <c r="AT139">
        <f>_xlfn.RANK.AVG(Table2[[#This Row],[6M Return vs Nifty Z-Score]],Table2[6M Return vs Nifty Z-Score])</f>
        <v>192</v>
      </c>
      <c r="AU139">
        <f>_xlfn.RANK.AVG(Table2[[#This Row],[Sharpe Ratio Z-Score]],Table2[Sharpe Ratio Z-Score])</f>
        <v>209</v>
      </c>
      <c r="AV139">
        <f>(Table2[[#This Row],[Rank 1Y]]+Table2[[#This Row],[Rank 6M]]+Table2[[#This Row],[Rank Sharpe]])/3</f>
        <v>205.66666666666666</v>
      </c>
    </row>
    <row r="140" spans="1:48" x14ac:dyDescent="0.3">
      <c r="A140" t="s">
        <v>1139</v>
      </c>
      <c r="B140" t="s">
        <v>1140</v>
      </c>
      <c r="C140" t="s">
        <v>3136</v>
      </c>
      <c r="D140" t="s">
        <v>261</v>
      </c>
      <c r="E140">
        <v>10759.1152497</v>
      </c>
      <c r="F140">
        <v>1659.3</v>
      </c>
      <c r="G140">
        <v>156.00413070096499</v>
      </c>
      <c r="H140">
        <f>(Table2[[#This Row],[1Y Return vs Nifty]]-AVERAGE(Table2[1Y Return vs Nifty]))/_xlfn.STDEV.P(Table2[1Y Return vs Nifty])</f>
        <v>2.7960290304656996</v>
      </c>
      <c r="I140">
        <v>6.5134810166416504</v>
      </c>
      <c r="J140">
        <f>(Table2[[#This Row],[1M Return vs Nifty]]-AVERAGE(Table2[1M Return vs Nifty]))/_xlfn.STDEV.P(Table2[1M Return vs Nifty])</f>
        <v>0.49937264332766929</v>
      </c>
      <c r="K140">
        <v>43.861126949416096</v>
      </c>
      <c r="L140">
        <f>(Table2[[#This Row],[6M Return vs Nifty]]-AVERAGE(Table2[6M Return vs Nifty]))/_xlfn.STDEV.P(Table2[6M Return vs Nifty])</f>
        <v>1.3096721111149714</v>
      </c>
      <c r="M140">
        <v>1.1835073552879001</v>
      </c>
      <c r="N140">
        <f>(Table2[[#This Row],[1W Return vs Nifty]]-AVERAGE(Table2[1W Return vs Nifty]))/_xlfn.STDEV.P(Table2[1W Return vs Nifty])</f>
        <v>0.38193981291799306</v>
      </c>
      <c r="O140">
        <v>1568.66</v>
      </c>
      <c r="P140">
        <v>1480.66743112934</v>
      </c>
      <c r="Q140">
        <v>1203.0611000845799</v>
      </c>
      <c r="R140">
        <v>66.191502321867304</v>
      </c>
      <c r="S140" s="1">
        <f>(Table2[[#This Row],[Close Price]]-Table2[[#This Row],[20D EMA]])/Table2[[#This Row],[20D EMA]]</f>
        <v>5.7781801027628595E-2</v>
      </c>
      <c r="T140" s="1">
        <f>(Table2[[#This Row],[Close Price]]-Table2[[#This Row],[50D EMA]])/Table2[[#This Row],[50D EMA]]</f>
        <v>0.12064327553582554</v>
      </c>
      <c r="U140" s="1">
        <f>(Table2[[#This Row],[Close Price]]-Table2[[#This Row],[200D EMA]])/Table2[[#This Row],[200D EMA]]</f>
        <v>0.37923169478536428</v>
      </c>
      <c r="V140">
        <v>0.80164151554502905</v>
      </c>
      <c r="W140">
        <v>1611.15</v>
      </c>
      <c r="X140">
        <v>1667.8</v>
      </c>
      <c r="Y140">
        <v>1603</v>
      </c>
      <c r="Z140">
        <v>1684</v>
      </c>
      <c r="AA140">
        <v>1505.05</v>
      </c>
      <c r="AB140">
        <v>1734.85</v>
      </c>
      <c r="AC140" s="1">
        <f>(Table2[[#This Row],[Close Price]]/Table2[[#This Row],[Day Low]])-1</f>
        <v>2.9885485522763267E-2</v>
      </c>
      <c r="AD140" s="1">
        <f>(Table2[[#This Row],[Day High]]/Table2[[#This Row],[Close Price]])-1</f>
        <v>5.1226420779846293E-3</v>
      </c>
      <c r="AE140" s="1">
        <f>(Table2[[#This Row],[Close Price]]/Table2[[#This Row],[Current Week Low]])-1</f>
        <v>3.5121646912039894E-2</v>
      </c>
      <c r="AF140" s="1">
        <f>(Table2[[#This Row],[Current Week High]]/Table2[[#This Row],[Close Price]])-1</f>
        <v>1.4885795214849562E-2</v>
      </c>
      <c r="AG140" s="1">
        <f>(Table2[[#This Row],[Close Price]]/Table2[[#This Row],[Current Month Low]])-1</f>
        <v>0.10248828942560051</v>
      </c>
      <c r="AH140" s="1">
        <f>(Table2[[#This Row],[Current Month High]]/Table2[[#This Row],[Close Price]])-1</f>
        <v>4.5531248116675638E-2</v>
      </c>
      <c r="AI140">
        <v>4.5531248116675602</v>
      </c>
      <c r="AJ140">
        <v>195.80176486317799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0.42</v>
      </c>
      <c r="AM140" t="s">
        <v>3172</v>
      </c>
      <c r="AN140">
        <v>3.14</v>
      </c>
      <c r="AO140" t="s">
        <v>3172</v>
      </c>
      <c r="AQ140">
        <f>(Table2[[#This Row],[Sharpe Ratio]]-AVERAGE(Table2[Sharpe Ratio]))/_xlfn.STDEV.P(Table2[Sharpe Ratio])</f>
        <v>-0.64995586758689006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4.3370577302394437</v>
      </c>
      <c r="AS140">
        <f>_xlfn.RANK.AVG(Table2[[#This Row],[1Y Return vs Nifty Z-Score]],Table2[1Y Return vs Nifty Z-Score])</f>
        <v>19</v>
      </c>
      <c r="AT140">
        <f>_xlfn.RANK.AVG(Table2[[#This Row],[6M Return vs Nifty Z-Score]],Table2[6M Return vs Nifty Z-Score])</f>
        <v>70</v>
      </c>
      <c r="AU140">
        <f>_xlfn.RANK.AVG(Table2[[#This Row],[Sharpe Ratio Z-Score]],Table2[Sharpe Ratio Z-Score])</f>
        <v>532</v>
      </c>
      <c r="AV140">
        <f>(Table2[[#This Row],[Rank 1Y]]+Table2[[#This Row],[Rank 6M]]+Table2[[#This Row],[Rank Sharpe]])/3</f>
        <v>207</v>
      </c>
    </row>
    <row r="141" spans="1:48" x14ac:dyDescent="0.3">
      <c r="A141" t="s">
        <v>1709</v>
      </c>
      <c r="B141" t="s">
        <v>1710</v>
      </c>
      <c r="C141" t="s">
        <v>3131</v>
      </c>
      <c r="D141" t="s">
        <v>51</v>
      </c>
      <c r="E141">
        <v>4940.3202586500001</v>
      </c>
      <c r="F141">
        <v>197.7</v>
      </c>
      <c r="G141">
        <v>39.9674717442306</v>
      </c>
      <c r="H141">
        <f>(Table2[[#This Row],[1Y Return vs Nifty]]-AVERAGE(Table2[1Y Return vs Nifty]))/_xlfn.STDEV.P(Table2[1Y Return vs Nifty])</f>
        <v>0.51414039784577115</v>
      </c>
      <c r="I141">
        <v>19.765828686224499</v>
      </c>
      <c r="J141">
        <f>(Table2[[#This Row],[1M Return vs Nifty]]-AVERAGE(Table2[1M Return vs Nifty]))/_xlfn.STDEV.P(Table2[1M Return vs Nifty])</f>
        <v>1.7562180728702095</v>
      </c>
      <c r="K141">
        <v>80.418217054936306</v>
      </c>
      <c r="L141">
        <f>(Table2[[#This Row],[6M Return vs Nifty]]-AVERAGE(Table2[6M Return vs Nifty]))/_xlfn.STDEV.P(Table2[6M Return vs Nifty])</f>
        <v>2.5123003926180969</v>
      </c>
      <c r="M141">
        <v>5.56520863673801</v>
      </c>
      <c r="N141">
        <f>(Table2[[#This Row],[1W Return vs Nifty]]-AVERAGE(Table2[1W Return vs Nifty]))/_xlfn.STDEV.P(Table2[1W Return vs Nifty])</f>
        <v>1.3161299013084973</v>
      </c>
      <c r="O141">
        <v>197.22</v>
      </c>
      <c r="P141">
        <v>189.89583756651601</v>
      </c>
      <c r="Q141">
        <v>155.399947930119</v>
      </c>
      <c r="R141">
        <v>49.545538863655203</v>
      </c>
      <c r="S141" s="1">
        <f>(Table2[[#This Row],[Close Price]]-Table2[[#This Row],[20D EMA]])/Table2[[#This Row],[20D EMA]]</f>
        <v>2.4338302403406845E-3</v>
      </c>
      <c r="T141" s="1">
        <f>(Table2[[#This Row],[Close Price]]-Table2[[#This Row],[50D EMA]])/Table2[[#This Row],[50D EMA]]</f>
        <v>4.1097069496061851E-2</v>
      </c>
      <c r="U141" s="1">
        <f>(Table2[[#This Row],[Close Price]]-Table2[[#This Row],[200D EMA]])/Table2[[#This Row],[200D EMA]]</f>
        <v>0.27220119847725227</v>
      </c>
      <c r="V141">
        <v>9.86443614762402E-2</v>
      </c>
      <c r="W141">
        <v>196.5</v>
      </c>
      <c r="X141">
        <v>205</v>
      </c>
      <c r="Y141">
        <v>196</v>
      </c>
      <c r="Z141">
        <v>211.99</v>
      </c>
      <c r="AA141">
        <v>183</v>
      </c>
      <c r="AB141">
        <v>231</v>
      </c>
      <c r="AC141" s="1">
        <f>(Table2[[#This Row],[Close Price]]/Table2[[#This Row],[Day Low]])-1</f>
        <v>6.1068702290074661E-3</v>
      </c>
      <c r="AD141" s="1">
        <f>(Table2[[#This Row],[Day High]]/Table2[[#This Row],[Close Price]])-1</f>
        <v>3.6924633282751751E-2</v>
      </c>
      <c r="AE141" s="1">
        <f>(Table2[[#This Row],[Close Price]]/Table2[[#This Row],[Current Week Low]])-1</f>
        <v>8.6734693877550395E-3</v>
      </c>
      <c r="AF141" s="1">
        <f>(Table2[[#This Row],[Current Week High]]/Table2[[#This Row],[Close Price]])-1</f>
        <v>7.2281234193222188E-2</v>
      </c>
      <c r="AG141" s="1">
        <f>(Table2[[#This Row],[Close Price]]/Table2[[#This Row],[Current Month Low]])-1</f>
        <v>8.0327868852458906E-2</v>
      </c>
      <c r="AH141" s="1">
        <f>(Table2[[#This Row],[Current Month High]]/Table2[[#This Row],[Close Price]])-1</f>
        <v>0.16843702579666164</v>
      </c>
      <c r="AI141">
        <v>21.750126454223501</v>
      </c>
      <c r="AJ141">
        <v>114.774579033134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0.18</v>
      </c>
      <c r="AM141" t="s">
        <v>3172</v>
      </c>
      <c r="AN141">
        <v>-10.79</v>
      </c>
      <c r="AO141" t="s">
        <v>3173</v>
      </c>
      <c r="AP141">
        <v>2.1736261748444001E-2</v>
      </c>
      <c r="AQ141">
        <f>(Table2[[#This Row],[Sharpe Ratio]]-AVERAGE(Table2[Sharpe Ratio]))/_xlfn.STDEV.P(Table2[Sharpe Ratio])</f>
        <v>-0.39792937750609181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5.7008593871364832</v>
      </c>
      <c r="AS141">
        <f>_xlfn.RANK.AVG(Table2[[#This Row],[1Y Return vs Nifty Z-Score]],Table2[1Y Return vs Nifty Z-Score])</f>
        <v>160</v>
      </c>
      <c r="AT141">
        <f>_xlfn.RANK.AVG(Table2[[#This Row],[6M Return vs Nifty Z-Score]],Table2[6M Return vs Nifty Z-Score])</f>
        <v>16</v>
      </c>
      <c r="AU141">
        <f>_xlfn.RANK.AVG(Table2[[#This Row],[Sharpe Ratio Z-Score]],Table2[Sharpe Ratio Z-Score])</f>
        <v>445</v>
      </c>
      <c r="AV141">
        <f>(Table2[[#This Row],[Rank 1Y]]+Table2[[#This Row],[Rank 6M]]+Table2[[#This Row],[Rank Sharpe]])/3</f>
        <v>207</v>
      </c>
    </row>
    <row r="142" spans="1:48" x14ac:dyDescent="0.3">
      <c r="A142" t="s">
        <v>969</v>
      </c>
      <c r="B142" t="s">
        <v>970</v>
      </c>
      <c r="C142" t="s">
        <v>3141</v>
      </c>
      <c r="D142" t="s">
        <v>971</v>
      </c>
      <c r="E142">
        <v>15245.0286076549</v>
      </c>
      <c r="F142">
        <v>858.55</v>
      </c>
      <c r="G142">
        <v>39.421282254605899</v>
      </c>
      <c r="H142">
        <f>(Table2[[#This Row],[1Y Return vs Nifty]]-AVERAGE(Table2[1Y Return vs Nifty]))/_xlfn.STDEV.P(Table2[1Y Return vs Nifty])</f>
        <v>0.50339945098607397</v>
      </c>
      <c r="I142">
        <v>13.5441840911945</v>
      </c>
      <c r="J142">
        <f>(Table2[[#This Row],[1M Return vs Nifty]]-AVERAGE(Table2[1M Return vs Nifty]))/_xlfn.STDEV.P(Table2[1M Return vs Nifty])</f>
        <v>1.1661606907016622</v>
      </c>
      <c r="K142">
        <v>30.650193565695101</v>
      </c>
      <c r="L142">
        <f>(Table2[[#This Row],[6M Return vs Nifty]]-AVERAGE(Table2[6M Return vs Nifty]))/_xlfn.STDEV.P(Table2[6M Return vs Nifty])</f>
        <v>0.87506853445016619</v>
      </c>
      <c r="M142">
        <v>8.7040712079204301</v>
      </c>
      <c r="N142">
        <f>(Table2[[#This Row],[1W Return vs Nifty]]-AVERAGE(Table2[1W Return vs Nifty]))/_xlfn.STDEV.P(Table2[1W Return vs Nifty])</f>
        <v>1.985343550178718</v>
      </c>
      <c r="O142">
        <v>817.02</v>
      </c>
      <c r="P142">
        <v>808.79430707312804</v>
      </c>
      <c r="Q142">
        <v>732.18435035861103</v>
      </c>
      <c r="R142">
        <v>65.675668989418</v>
      </c>
      <c r="S142" s="1">
        <f>(Table2[[#This Row],[Close Price]]-Table2[[#This Row],[20D EMA]])/Table2[[#This Row],[20D EMA]]</f>
        <v>5.0831069006878622E-2</v>
      </c>
      <c r="T142" s="1">
        <f>(Table2[[#This Row],[Close Price]]-Table2[[#This Row],[50D EMA]])/Table2[[#This Row],[50D EMA]]</f>
        <v>6.151835206027631E-2</v>
      </c>
      <c r="U142" s="1">
        <f>(Table2[[#This Row],[Close Price]]-Table2[[#This Row],[200D EMA]])/Table2[[#This Row],[200D EMA]]</f>
        <v>0.17258720372744549</v>
      </c>
      <c r="V142">
        <v>1.22912895626869</v>
      </c>
      <c r="W142">
        <v>847.2</v>
      </c>
      <c r="X142">
        <v>877.8</v>
      </c>
      <c r="Y142">
        <v>828.2</v>
      </c>
      <c r="Z142">
        <v>877.8</v>
      </c>
      <c r="AA142">
        <v>748.2</v>
      </c>
      <c r="AB142">
        <v>877.8</v>
      </c>
      <c r="AC142" s="1">
        <f>(Table2[[#This Row],[Close Price]]/Table2[[#This Row],[Day Low]])-1</f>
        <v>1.3397072710103819E-2</v>
      </c>
      <c r="AD142" s="1">
        <f>(Table2[[#This Row],[Day High]]/Table2[[#This Row],[Close Price]])-1</f>
        <v>2.2421524663677195E-2</v>
      </c>
      <c r="AE142" s="1">
        <f>(Table2[[#This Row],[Close Price]]/Table2[[#This Row],[Current Week Low]])-1</f>
        <v>3.6645737744505968E-2</v>
      </c>
      <c r="AF142" s="1">
        <f>(Table2[[#This Row],[Current Week High]]/Table2[[#This Row],[Close Price]])-1</f>
        <v>2.2421524663677195E-2</v>
      </c>
      <c r="AG142" s="1">
        <f>(Table2[[#This Row],[Close Price]]/Table2[[#This Row],[Current Month Low]])-1</f>
        <v>0.14748730286019773</v>
      </c>
      <c r="AH142" s="1">
        <f>(Table2[[#This Row],[Current Month High]]/Table2[[#This Row],[Close Price]])-1</f>
        <v>2.2421524663677195E-2</v>
      </c>
      <c r="AI142">
        <v>2.2421524663677102</v>
      </c>
      <c r="AJ142">
        <v>66.385658914728594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0.13</v>
      </c>
      <c r="AM142" t="s">
        <v>3172</v>
      </c>
      <c r="AN142">
        <v>3.17</v>
      </c>
      <c r="AO142" t="s">
        <v>3172</v>
      </c>
      <c r="AP142">
        <v>5.9455814203035001E-2</v>
      </c>
      <c r="AQ142">
        <f>(Table2[[#This Row],[Sharpe Ratio]]-AVERAGE(Table2[Sharpe Ratio]))/_xlfn.STDEV.P(Table2[Sharpe Ratio])</f>
        <v>3.9419349821855479E-2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4.5693915761384751</v>
      </c>
      <c r="AS142">
        <f>_xlfn.RANK.AVG(Table2[[#This Row],[1Y Return vs Nifty Z-Score]],Table2[1Y Return vs Nifty Z-Score])</f>
        <v>167</v>
      </c>
      <c r="AT142">
        <f>_xlfn.RANK.AVG(Table2[[#This Row],[6M Return vs Nifty Z-Score]],Table2[6M Return vs Nifty Z-Score])</f>
        <v>110</v>
      </c>
      <c r="AU142">
        <f>_xlfn.RANK.AVG(Table2[[#This Row],[Sharpe Ratio Z-Score]],Table2[Sharpe Ratio Z-Score])</f>
        <v>345</v>
      </c>
      <c r="AV142">
        <f>(Table2[[#This Row],[Rank 1Y]]+Table2[[#This Row],[Rank 6M]]+Table2[[#This Row],[Rank Sharpe]])/3</f>
        <v>207.33333333333334</v>
      </c>
    </row>
    <row r="143" spans="1:48" x14ac:dyDescent="0.3">
      <c r="A143" t="s">
        <v>1004</v>
      </c>
      <c r="B143" t="s">
        <v>1005</v>
      </c>
      <c r="C143" t="s">
        <v>3131</v>
      </c>
      <c r="D143" t="s">
        <v>51</v>
      </c>
      <c r="E143">
        <v>14428.2096634799</v>
      </c>
      <c r="F143">
        <v>595.29999999999995</v>
      </c>
      <c r="G143">
        <v>29.922593442590401</v>
      </c>
      <c r="H143">
        <f>(Table2[[#This Row],[1Y Return vs Nifty]]-AVERAGE(Table2[1Y Return vs Nifty]))/_xlfn.STDEV.P(Table2[1Y Return vs Nifty])</f>
        <v>0.31660546519048149</v>
      </c>
      <c r="I143">
        <v>5.6899414930996501</v>
      </c>
      <c r="J143">
        <f>(Table2[[#This Row],[1M Return vs Nifty]]-AVERAGE(Table2[1M Return vs Nifty]))/_xlfn.STDEV.P(Table2[1M Return vs Nifty])</f>
        <v>0.42126860380061198</v>
      </c>
      <c r="K143">
        <v>30.3217895333797</v>
      </c>
      <c r="L143">
        <f>(Table2[[#This Row],[6M Return vs Nifty]]-AVERAGE(Table2[6M Return vs Nifty]))/_xlfn.STDEV.P(Table2[6M Return vs Nifty])</f>
        <v>0.86426493996597242</v>
      </c>
      <c r="M143">
        <v>5.0352185386866299</v>
      </c>
      <c r="N143">
        <f>(Table2[[#This Row],[1W Return vs Nifty]]-AVERAGE(Table2[1W Return vs Nifty]))/_xlfn.STDEV.P(Table2[1W Return vs Nifty])</f>
        <v>1.2031346365147149</v>
      </c>
      <c r="O143">
        <v>562.95000000000005</v>
      </c>
      <c r="P143">
        <v>571.85019318266302</v>
      </c>
      <c r="Q143">
        <v>522.33327398168296</v>
      </c>
      <c r="R143">
        <v>68.389414526690203</v>
      </c>
      <c r="S143" s="1">
        <f>(Table2[[#This Row],[Close Price]]-Table2[[#This Row],[20D EMA]])/Table2[[#This Row],[20D EMA]]</f>
        <v>5.7465138999911014E-2</v>
      </c>
      <c r="T143" s="1">
        <f>(Table2[[#This Row],[Close Price]]-Table2[[#This Row],[50D EMA]])/Table2[[#This Row],[50D EMA]]</f>
        <v>4.1006905474361692E-2</v>
      </c>
      <c r="U143" s="1">
        <f>(Table2[[#This Row],[Close Price]]-Table2[[#This Row],[200D EMA]])/Table2[[#This Row],[200D EMA]]</f>
        <v>0.13969381169631512</v>
      </c>
      <c r="V143">
        <v>0.49790548068742901</v>
      </c>
      <c r="W143">
        <v>574.6</v>
      </c>
      <c r="X143">
        <v>599.70000000000005</v>
      </c>
      <c r="Y143">
        <v>560</v>
      </c>
      <c r="Z143">
        <v>599.70000000000005</v>
      </c>
      <c r="AA143">
        <v>522.65</v>
      </c>
      <c r="AB143">
        <v>599.70000000000005</v>
      </c>
      <c r="AC143" s="1">
        <f>(Table2[[#This Row],[Close Price]]/Table2[[#This Row],[Day Low]])-1</f>
        <v>3.6025060911938578E-2</v>
      </c>
      <c r="AD143" s="1">
        <f>(Table2[[#This Row],[Day High]]/Table2[[#This Row],[Close Price]])-1</f>
        <v>7.3912313119437467E-3</v>
      </c>
      <c r="AE143" s="1">
        <f>(Table2[[#This Row],[Close Price]]/Table2[[#This Row],[Current Week Low]])-1</f>
        <v>6.3035714285714306E-2</v>
      </c>
      <c r="AF143" s="1">
        <f>(Table2[[#This Row],[Current Week High]]/Table2[[#This Row],[Close Price]])-1</f>
        <v>7.3912313119437467E-3</v>
      </c>
      <c r="AG143" s="1">
        <f>(Table2[[#This Row],[Close Price]]/Table2[[#This Row],[Current Month Low]])-1</f>
        <v>0.13900315698842425</v>
      </c>
      <c r="AH143" s="1">
        <f>(Table2[[#This Row],[Current Month High]]/Table2[[#This Row],[Close Price]])-1</f>
        <v>7.3912313119437467E-3</v>
      </c>
      <c r="AI143">
        <v>21.115403997984199</v>
      </c>
      <c r="AJ143">
        <v>62.895060883841801</v>
      </c>
      <c r="AK143" t="str">
        <f>IF(AND(Table2[[#This Row],[20D EMA]]&gt;Table2[[#This Row],[50D EMA]],Table2[[#This Row],[50D EMA]]&gt;Table2[[#This Row],[200D EMA]]),"Uptrend","Downtrend/NoTrend")</f>
        <v>Downtrend/NoTrend</v>
      </c>
      <c r="AL143">
        <v>-0.1</v>
      </c>
      <c r="AM143" t="s">
        <v>3173</v>
      </c>
      <c r="AN143">
        <v>3.27</v>
      </c>
      <c r="AO143" t="s">
        <v>3172</v>
      </c>
      <c r="AP143">
        <v>7.3409582881410002E-2</v>
      </c>
      <c r="AQ143">
        <f>(Table2[[#This Row],[Sharpe Ratio]]-AVERAGE(Table2[Sharpe Ratio]))/_xlfn.STDEV.P(Table2[Sharpe Ratio])</f>
        <v>0.20120978941581993</v>
      </c>
      <c r="AR1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3">
        <f>_xlfn.RANK.AVG(Table2[[#This Row],[1Y Return vs Nifty Z-Score]],Table2[1Y Return vs Nifty Z-Score])</f>
        <v>218</v>
      </c>
      <c r="AT143">
        <f>_xlfn.RANK.AVG(Table2[[#This Row],[6M Return vs Nifty Z-Score]],Table2[6M Return vs Nifty Z-Score])</f>
        <v>113</v>
      </c>
      <c r="AU143">
        <f>_xlfn.RANK.AVG(Table2[[#This Row],[Sharpe Ratio Z-Score]],Table2[Sharpe Ratio Z-Score])</f>
        <v>291</v>
      </c>
      <c r="AV143">
        <f>(Table2[[#This Row],[Rank 1Y]]+Table2[[#This Row],[Rank 6M]]+Table2[[#This Row],[Rank Sharpe]])/3</f>
        <v>207.33333333333334</v>
      </c>
    </row>
    <row r="144" spans="1:48" x14ac:dyDescent="0.3">
      <c r="A144" t="s">
        <v>988</v>
      </c>
      <c r="B144" t="s">
        <v>989</v>
      </c>
      <c r="C144" t="s">
        <v>3136</v>
      </c>
      <c r="D144" t="s">
        <v>48</v>
      </c>
      <c r="E144">
        <v>14757.433770079901</v>
      </c>
      <c r="F144">
        <v>802.85</v>
      </c>
      <c r="G144">
        <v>6.9314610925812401</v>
      </c>
      <c r="H144">
        <f>(Table2[[#This Row],[1Y Return vs Nifty]]-AVERAGE(Table2[1Y Return vs Nifty]))/_xlfn.STDEV.P(Table2[1Y Return vs Nifty])</f>
        <v>-0.13552064764518465</v>
      </c>
      <c r="I144">
        <v>15.1579172118428</v>
      </c>
      <c r="J144">
        <f>(Table2[[#This Row],[1M Return vs Nifty]]-AVERAGE(Table2[1M Return vs Nifty]))/_xlfn.STDEV.P(Table2[1M Return vs Nifty])</f>
        <v>1.3192062602684378</v>
      </c>
      <c r="K144">
        <v>50.140748392967502</v>
      </c>
      <c r="L144">
        <f>(Table2[[#This Row],[6M Return vs Nifty]]-AVERAGE(Table2[6M Return vs Nifty]))/_xlfn.STDEV.P(Table2[6M Return vs Nifty])</f>
        <v>1.5162544819587609</v>
      </c>
      <c r="M144">
        <v>10.6159854903865</v>
      </c>
      <c r="N144">
        <f>(Table2[[#This Row],[1W Return vs Nifty]]-AVERAGE(Table2[1W Return vs Nifty]))/_xlfn.STDEV.P(Table2[1W Return vs Nifty])</f>
        <v>2.3929686386559825</v>
      </c>
      <c r="O144">
        <v>733.33</v>
      </c>
      <c r="P144">
        <v>734.20183156043197</v>
      </c>
      <c r="Q144">
        <v>662.45476612848404</v>
      </c>
      <c r="R144">
        <v>74.321165287105103</v>
      </c>
      <c r="S144" s="1">
        <f>(Table2[[#This Row],[Close Price]]-Table2[[#This Row],[20D EMA]])/Table2[[#This Row],[20D EMA]]</f>
        <v>9.480043091104956E-2</v>
      </c>
      <c r="T144" s="1">
        <f>(Table2[[#This Row],[Close Price]]-Table2[[#This Row],[50D EMA]])/Table2[[#This Row],[50D EMA]]</f>
        <v>9.3500404777889248E-2</v>
      </c>
      <c r="U144" s="1">
        <f>(Table2[[#This Row],[Close Price]]-Table2[[#This Row],[200D EMA]])/Table2[[#This Row],[200D EMA]]</f>
        <v>0.21193180432833678</v>
      </c>
      <c r="V144">
        <v>1.6129034528030799</v>
      </c>
      <c r="W144">
        <v>789</v>
      </c>
      <c r="X144">
        <v>828.35</v>
      </c>
      <c r="Y144">
        <v>767.1</v>
      </c>
      <c r="Z144">
        <v>828.35</v>
      </c>
      <c r="AA144">
        <v>665.55</v>
      </c>
      <c r="AB144">
        <v>828.35</v>
      </c>
      <c r="AC144" s="1">
        <f>(Table2[[#This Row],[Close Price]]/Table2[[#This Row],[Day Low]])-1</f>
        <v>1.7553865652724987E-2</v>
      </c>
      <c r="AD144" s="1">
        <f>(Table2[[#This Row],[Day High]]/Table2[[#This Row],[Close Price]])-1</f>
        <v>3.1761848415021499E-2</v>
      </c>
      <c r="AE144" s="1">
        <f>(Table2[[#This Row],[Close Price]]/Table2[[#This Row],[Current Week Low]])-1</f>
        <v>4.660409333854787E-2</v>
      </c>
      <c r="AF144" s="1">
        <f>(Table2[[#This Row],[Current Week High]]/Table2[[#This Row],[Close Price]])-1</f>
        <v>3.1761848415021499E-2</v>
      </c>
      <c r="AG144" s="1">
        <f>(Table2[[#This Row],[Close Price]]/Table2[[#This Row],[Current Month Low]])-1</f>
        <v>0.20629554503793868</v>
      </c>
      <c r="AH144" s="1">
        <f>(Table2[[#This Row],[Current Month High]]/Table2[[#This Row],[Close Price]])-1</f>
        <v>3.1761848415021499E-2</v>
      </c>
      <c r="AI144">
        <v>3.1761848415021499</v>
      </c>
      <c r="AJ144">
        <v>79.207589285714207</v>
      </c>
      <c r="AK144" t="str">
        <f>IF(AND(Table2[[#This Row],[20D EMA]]&gt;Table2[[#This Row],[50D EMA]],Table2[[#This Row],[50D EMA]]&gt;Table2[[#This Row],[200D EMA]]),"Uptrend","Downtrend/NoTrend")</f>
        <v>Downtrend/NoTrend</v>
      </c>
      <c r="AL144">
        <v>0.14000000000000001</v>
      </c>
      <c r="AM144" t="s">
        <v>3172</v>
      </c>
      <c r="AN144">
        <v>10.23</v>
      </c>
      <c r="AO144" t="s">
        <v>3172</v>
      </c>
      <c r="AP144">
        <v>0.10297624954456901</v>
      </c>
      <c r="AQ144">
        <f>(Table2[[#This Row],[Sharpe Ratio]]-AVERAGE(Table2[Sharpe Ratio]))/_xlfn.STDEV.P(Table2[Sharpe Ratio])</f>
        <v>0.54402785577621127</v>
      </c>
      <c r="AR1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4">
        <f>_xlfn.RANK.AVG(Table2[[#This Row],[1Y Return vs Nifty Z-Score]],Table2[1Y Return vs Nifty Z-Score])</f>
        <v>352</v>
      </c>
      <c r="AT144">
        <f>_xlfn.RANK.AVG(Table2[[#This Row],[6M Return vs Nifty Z-Score]],Table2[6M Return vs Nifty Z-Score])</f>
        <v>57</v>
      </c>
      <c r="AU144">
        <f>_xlfn.RANK.AVG(Table2[[#This Row],[Sharpe Ratio Z-Score]],Table2[Sharpe Ratio Z-Score])</f>
        <v>214</v>
      </c>
      <c r="AV144">
        <f>(Table2[[#This Row],[Rank 1Y]]+Table2[[#This Row],[Rank 6M]]+Table2[[#This Row],[Rank Sharpe]])/3</f>
        <v>207.66666666666666</v>
      </c>
    </row>
    <row r="145" spans="1:48" x14ac:dyDescent="0.3">
      <c r="A145" t="s">
        <v>741</v>
      </c>
      <c r="B145" t="s">
        <v>742</v>
      </c>
      <c r="C145" t="s">
        <v>3133</v>
      </c>
      <c r="D145" t="s">
        <v>64</v>
      </c>
      <c r="E145">
        <v>22799.811396000001</v>
      </c>
      <c r="F145">
        <v>172</v>
      </c>
      <c r="G145">
        <v>58.165603041839397</v>
      </c>
      <c r="H145">
        <f>(Table2[[#This Row],[1Y Return vs Nifty]]-AVERAGE(Table2[1Y Return vs Nifty]))/_xlfn.STDEV.P(Table2[1Y Return vs Nifty])</f>
        <v>0.87201099939783722</v>
      </c>
      <c r="I145">
        <v>-4.1452425515404601</v>
      </c>
      <c r="J145">
        <f>(Table2[[#This Row],[1M Return vs Nifty]]-AVERAGE(Table2[1M Return vs Nifty]))/_xlfn.STDEV.P(Table2[1M Return vs Nifty])</f>
        <v>-0.51149489014149496</v>
      </c>
      <c r="K145">
        <v>12.4181655563268</v>
      </c>
      <c r="L145">
        <f>(Table2[[#This Row],[6M Return vs Nifty]]-AVERAGE(Table2[6M Return vs Nifty]))/_xlfn.STDEV.P(Table2[6M Return vs Nifty])</f>
        <v>0.27528467720293653</v>
      </c>
      <c r="M145">
        <v>-1.1965001726148199</v>
      </c>
      <c r="N145">
        <f>(Table2[[#This Row],[1W Return vs Nifty]]-AVERAGE(Table2[1W Return vs Nifty]))/_xlfn.STDEV.P(Table2[1W Return vs Nifty])</f>
        <v>-0.12548397068728442</v>
      </c>
      <c r="O145">
        <v>178.67</v>
      </c>
      <c r="P145">
        <v>183.339325962152</v>
      </c>
      <c r="Q145">
        <v>162.99325302712401</v>
      </c>
      <c r="R145">
        <v>35.610807053382601</v>
      </c>
      <c r="S145" s="1">
        <f>(Table2[[#This Row],[Close Price]]-Table2[[#This Row],[20D EMA]])/Table2[[#This Row],[20D EMA]]</f>
        <v>-3.7331393071024725E-2</v>
      </c>
      <c r="T145" s="1">
        <f>(Table2[[#This Row],[Close Price]]-Table2[[#This Row],[50D EMA]])/Table2[[#This Row],[50D EMA]]</f>
        <v>-6.184884722709659E-2</v>
      </c>
      <c r="U145" s="1">
        <f>(Table2[[#This Row],[Close Price]]-Table2[[#This Row],[200D EMA]])/Table2[[#This Row],[200D EMA]]</f>
        <v>5.5258403679918931E-2</v>
      </c>
      <c r="V145">
        <v>0.55854896752252803</v>
      </c>
      <c r="W145">
        <v>171</v>
      </c>
      <c r="X145">
        <v>176.19</v>
      </c>
      <c r="Y145">
        <v>171</v>
      </c>
      <c r="Z145">
        <v>181.99</v>
      </c>
      <c r="AA145">
        <v>169</v>
      </c>
      <c r="AB145">
        <v>192.56</v>
      </c>
      <c r="AC145" s="1">
        <f>(Table2[[#This Row],[Close Price]]/Table2[[#This Row],[Day Low]])-1</f>
        <v>5.8479532163742132E-3</v>
      </c>
      <c r="AD145" s="1">
        <f>(Table2[[#This Row],[Day High]]/Table2[[#This Row],[Close Price]])-1</f>
        <v>2.4360465116278984E-2</v>
      </c>
      <c r="AE145" s="1">
        <f>(Table2[[#This Row],[Close Price]]/Table2[[#This Row],[Current Week Low]])-1</f>
        <v>5.8479532163742132E-3</v>
      </c>
      <c r="AF145" s="1">
        <f>(Table2[[#This Row],[Current Week High]]/Table2[[#This Row],[Close Price]])-1</f>
        <v>5.8081395348837273E-2</v>
      </c>
      <c r="AG145" s="1">
        <f>(Table2[[#This Row],[Close Price]]/Table2[[#This Row],[Current Month Low]])-1</f>
        <v>1.7751479289940919E-2</v>
      </c>
      <c r="AH145" s="1">
        <f>(Table2[[#This Row],[Current Month High]]/Table2[[#This Row],[Close Price]])-1</f>
        <v>0.11953488372093024</v>
      </c>
      <c r="AI145">
        <v>23.540697674418599</v>
      </c>
      <c r="AJ145">
        <v>78.238341968911897</v>
      </c>
      <c r="AK145" t="str">
        <f>IF(AND(Table2[[#This Row],[20D EMA]]&gt;Table2[[#This Row],[50D EMA]],Table2[[#This Row],[50D EMA]]&gt;Table2[[#This Row],[200D EMA]]),"Uptrend","Downtrend/NoTrend")</f>
        <v>Downtrend/NoTrend</v>
      </c>
      <c r="AL145">
        <v>0.04</v>
      </c>
      <c r="AM145" t="s">
        <v>3172</v>
      </c>
      <c r="AN145">
        <v>-7.85</v>
      </c>
      <c r="AO145" t="s">
        <v>3173</v>
      </c>
      <c r="AP145">
        <v>7.3177846651468995E-2</v>
      </c>
      <c r="AQ145">
        <f>(Table2[[#This Row],[Sharpe Ratio]]-AVERAGE(Table2[Sharpe Ratio]))/_xlfn.STDEV.P(Table2[Sharpe Ratio])</f>
        <v>0.19852286609236625</v>
      </c>
      <c r="AR1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5">
        <f>_xlfn.RANK.AVG(Table2[[#This Row],[1Y Return vs Nifty Z-Score]],Table2[1Y Return vs Nifty Z-Score])</f>
        <v>114</v>
      </c>
      <c r="AT145">
        <f>_xlfn.RANK.AVG(Table2[[#This Row],[6M Return vs Nifty Z-Score]],Table2[6M Return vs Nifty Z-Score])</f>
        <v>216</v>
      </c>
      <c r="AU145">
        <f>_xlfn.RANK.AVG(Table2[[#This Row],[Sharpe Ratio Z-Score]],Table2[Sharpe Ratio Z-Score])</f>
        <v>294</v>
      </c>
      <c r="AV145">
        <f>(Table2[[#This Row],[Rank 1Y]]+Table2[[#This Row],[Rank 6M]]+Table2[[#This Row],[Rank Sharpe]])/3</f>
        <v>208</v>
      </c>
    </row>
    <row r="146" spans="1:48" x14ac:dyDescent="0.3">
      <c r="A146" t="s">
        <v>840</v>
      </c>
      <c r="B146" t="s">
        <v>841</v>
      </c>
      <c r="C146" t="s">
        <v>3129</v>
      </c>
      <c r="D146" t="s">
        <v>842</v>
      </c>
      <c r="E146">
        <v>18029.267507060002</v>
      </c>
      <c r="F146">
        <v>2970.85</v>
      </c>
      <c r="G146">
        <v>109.212075015148</v>
      </c>
      <c r="H146">
        <f>(Table2[[#This Row],[1Y Return vs Nifty]]-AVERAGE(Table2[1Y Return vs Nifty]))/_xlfn.STDEV.P(Table2[1Y Return vs Nifty])</f>
        <v>1.8758520715083022</v>
      </c>
      <c r="I146">
        <v>20.7701151326672</v>
      </c>
      <c r="J146">
        <f>(Table2[[#This Row],[1M Return vs Nifty]]-AVERAGE(Table2[1M Return vs Nifty]))/_xlfn.STDEV.P(Table2[1M Return vs Nifty])</f>
        <v>1.8514640520456682</v>
      </c>
      <c r="K146">
        <v>55.2224781401519</v>
      </c>
      <c r="L146">
        <f>(Table2[[#This Row],[6M Return vs Nifty]]-AVERAGE(Table2[6M Return vs Nifty]))/_xlfn.STDEV.P(Table2[6M Return vs Nifty])</f>
        <v>1.6834294922038142</v>
      </c>
      <c r="M146">
        <v>10.3728995004089</v>
      </c>
      <c r="N146">
        <f>(Table2[[#This Row],[1W Return vs Nifty]]-AVERAGE(Table2[1W Return vs Nifty]))/_xlfn.STDEV.P(Table2[1W Return vs Nifty])</f>
        <v>2.3411420745255058</v>
      </c>
      <c r="O146">
        <v>2796.01</v>
      </c>
      <c r="P146">
        <v>2710.8341893072602</v>
      </c>
      <c r="Q146">
        <v>2154.0977392647001</v>
      </c>
      <c r="R146">
        <v>64.698239825313294</v>
      </c>
      <c r="S146" s="1">
        <f>(Table2[[#This Row],[Close Price]]-Table2[[#This Row],[20D EMA]])/Table2[[#This Row],[20D EMA]]</f>
        <v>6.2531965193257419E-2</v>
      </c>
      <c r="T146" s="1">
        <f>(Table2[[#This Row],[Close Price]]-Table2[[#This Row],[50D EMA]])/Table2[[#This Row],[50D EMA]]</f>
        <v>9.5917268462364133E-2</v>
      </c>
      <c r="U146" s="1">
        <f>(Table2[[#This Row],[Close Price]]-Table2[[#This Row],[200D EMA]])/Table2[[#This Row],[200D EMA]]</f>
        <v>0.37916211778491432</v>
      </c>
      <c r="V146">
        <v>0.99451573401944704</v>
      </c>
      <c r="W146">
        <v>2940</v>
      </c>
      <c r="X146">
        <v>3079</v>
      </c>
      <c r="Y146">
        <v>2837</v>
      </c>
      <c r="Z146">
        <v>3096.4</v>
      </c>
      <c r="AA146">
        <v>2580.0500000000002</v>
      </c>
      <c r="AB146">
        <v>3096.4</v>
      </c>
      <c r="AC146" s="1">
        <f>(Table2[[#This Row],[Close Price]]/Table2[[#This Row],[Day Low]])-1</f>
        <v>1.0493197278911515E-2</v>
      </c>
      <c r="AD146" s="1">
        <f>(Table2[[#This Row],[Day High]]/Table2[[#This Row],[Close Price]])-1</f>
        <v>3.6403722840264496E-2</v>
      </c>
      <c r="AE146" s="1">
        <f>(Table2[[#This Row],[Close Price]]/Table2[[#This Row],[Current Week Low]])-1</f>
        <v>4.7180119844906665E-2</v>
      </c>
      <c r="AF146" s="1">
        <f>(Table2[[#This Row],[Current Week High]]/Table2[[#This Row],[Close Price]])-1</f>
        <v>4.2260632478920312E-2</v>
      </c>
      <c r="AG146" s="1">
        <f>(Table2[[#This Row],[Close Price]]/Table2[[#This Row],[Current Month Low]])-1</f>
        <v>0.15146993275324117</v>
      </c>
      <c r="AH146" s="1">
        <f>(Table2[[#This Row],[Current Month High]]/Table2[[#This Row],[Close Price]])-1</f>
        <v>4.2260632478920312E-2</v>
      </c>
      <c r="AI146">
        <v>4.2260632478920304</v>
      </c>
      <c r="AJ146">
        <v>142.39964099216701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0.24</v>
      </c>
      <c r="AM146" t="s">
        <v>3172</v>
      </c>
      <c r="AN146">
        <v>4.9800000000000004</v>
      </c>
      <c r="AO146" t="s">
        <v>3172</v>
      </c>
      <c r="AQ146">
        <f>(Table2[[#This Row],[Sharpe Ratio]]-AVERAGE(Table2[Sharpe Ratio]))/_xlfn.STDEV.P(Table2[Sharpe Ratio])</f>
        <v>-0.64995586758689006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7.1019318226964003</v>
      </c>
      <c r="AS146">
        <f>_xlfn.RANK.AVG(Table2[[#This Row],[1Y Return vs Nifty Z-Score]],Table2[1Y Return vs Nifty Z-Score])</f>
        <v>43</v>
      </c>
      <c r="AT146">
        <f>_xlfn.RANK.AVG(Table2[[#This Row],[6M Return vs Nifty Z-Score]],Table2[6M Return vs Nifty Z-Score])</f>
        <v>49</v>
      </c>
      <c r="AU146">
        <f>_xlfn.RANK.AVG(Table2[[#This Row],[Sharpe Ratio Z-Score]],Table2[Sharpe Ratio Z-Score])</f>
        <v>532</v>
      </c>
      <c r="AV146">
        <f>(Table2[[#This Row],[Rank 1Y]]+Table2[[#This Row],[Rank 6M]]+Table2[[#This Row],[Rank Sharpe]])/3</f>
        <v>208</v>
      </c>
    </row>
    <row r="147" spans="1:48" x14ac:dyDescent="0.3">
      <c r="A147" t="s">
        <v>826</v>
      </c>
      <c r="B147" t="s">
        <v>827</v>
      </c>
      <c r="C147" t="s">
        <v>3128</v>
      </c>
      <c r="D147" t="s">
        <v>676</v>
      </c>
      <c r="E147">
        <v>18490.276315276002</v>
      </c>
      <c r="F147">
        <v>128.22999999999999</v>
      </c>
      <c r="G147">
        <v>68.132658273913293</v>
      </c>
      <c r="H147">
        <f>(Table2[[#This Row],[1Y Return vs Nifty]]-AVERAGE(Table2[1Y Return vs Nifty]))/_xlfn.STDEV.P(Table2[1Y Return vs Nifty])</f>
        <v>1.068015522789403</v>
      </c>
      <c r="I147">
        <v>11.1157451952608</v>
      </c>
      <c r="J147">
        <f>(Table2[[#This Row],[1M Return vs Nifty]]-AVERAGE(Table2[1M Return vs Nifty]))/_xlfn.STDEV.P(Table2[1M Return vs Nifty])</f>
        <v>0.93584886947748536</v>
      </c>
      <c r="K147">
        <v>15.524609273105501</v>
      </c>
      <c r="L147">
        <f>(Table2[[#This Row],[6M Return vs Nifty]]-AVERAGE(Table2[6M Return vs Nifty]))/_xlfn.STDEV.P(Table2[6M Return vs Nifty])</f>
        <v>0.37747817941857431</v>
      </c>
      <c r="M147">
        <v>-3.9495180128195</v>
      </c>
      <c r="N147">
        <f>(Table2[[#This Row],[1W Return vs Nifty]]-AVERAGE(Table2[1W Return vs Nifty]))/_xlfn.STDEV.P(Table2[1W Return vs Nifty])</f>
        <v>-0.71243452123469697</v>
      </c>
      <c r="O147">
        <v>126.77</v>
      </c>
      <c r="P147">
        <v>130.58369891501599</v>
      </c>
      <c r="Q147">
        <v>118.923848495472</v>
      </c>
      <c r="R147">
        <v>56.184070665425303</v>
      </c>
      <c r="S147" s="1">
        <f>(Table2[[#This Row],[Close Price]]-Table2[[#This Row],[20D EMA]])/Table2[[#This Row],[20D EMA]]</f>
        <v>1.1516920407036316E-2</v>
      </c>
      <c r="T147" s="1">
        <f>(Table2[[#This Row],[Close Price]]-Table2[[#This Row],[50D EMA]])/Table2[[#This Row],[50D EMA]]</f>
        <v>-1.8024446654308565E-2</v>
      </c>
      <c r="U147" s="1">
        <f>(Table2[[#This Row],[Close Price]]-Table2[[#This Row],[200D EMA]])/Table2[[#This Row],[200D EMA]]</f>
        <v>7.8253030172348637E-2</v>
      </c>
      <c r="V147">
        <v>0.65857447589226603</v>
      </c>
      <c r="W147">
        <v>126.7</v>
      </c>
      <c r="X147">
        <v>129.44</v>
      </c>
      <c r="Y147">
        <v>126.3</v>
      </c>
      <c r="Z147">
        <v>130.85</v>
      </c>
      <c r="AA147">
        <v>117.35</v>
      </c>
      <c r="AB147">
        <v>133.80000000000001</v>
      </c>
      <c r="AC147" s="1">
        <f>(Table2[[#This Row],[Close Price]]/Table2[[#This Row],[Day Low]])-1</f>
        <v>1.2075769534332981E-2</v>
      </c>
      <c r="AD147" s="1">
        <f>(Table2[[#This Row],[Day High]]/Table2[[#This Row],[Close Price]])-1</f>
        <v>9.4361693831397364E-3</v>
      </c>
      <c r="AE147" s="1">
        <f>(Table2[[#This Row],[Close Price]]/Table2[[#This Row],[Current Week Low]])-1</f>
        <v>1.528107680126678E-2</v>
      </c>
      <c r="AF147" s="1">
        <f>(Table2[[#This Row],[Current Week High]]/Table2[[#This Row],[Close Price]])-1</f>
        <v>2.0432036184980129E-2</v>
      </c>
      <c r="AG147" s="1">
        <f>(Table2[[#This Row],[Close Price]]/Table2[[#This Row],[Current Month Low]])-1</f>
        <v>9.2714103110353552E-2</v>
      </c>
      <c r="AH147" s="1">
        <f>(Table2[[#This Row],[Current Month High]]/Table2[[#This Row],[Close Price]])-1</f>
        <v>4.3437573110816752E-2</v>
      </c>
      <c r="AI147">
        <v>33.354129298916</v>
      </c>
      <c r="AJ147">
        <v>94.435178165276696</v>
      </c>
      <c r="AK147" t="str">
        <f>IF(AND(Table2[[#This Row],[20D EMA]]&gt;Table2[[#This Row],[50D EMA]],Table2[[#This Row],[50D EMA]]&gt;Table2[[#This Row],[200D EMA]]),"Uptrend","Downtrend/NoTrend")</f>
        <v>Downtrend/NoTrend</v>
      </c>
      <c r="AL147">
        <v>-0.19</v>
      </c>
      <c r="AM147" t="s">
        <v>3173</v>
      </c>
      <c r="AN147">
        <v>0.23</v>
      </c>
      <c r="AO147" t="s">
        <v>3172</v>
      </c>
      <c r="AP147">
        <v>5.9023531840496003E-2</v>
      </c>
      <c r="AQ147">
        <f>(Table2[[#This Row],[Sharpe Ratio]]-AVERAGE(Table2[Sharpe Ratio]))/_xlfn.STDEV.P(Table2[Sharpe Ratio])</f>
        <v>3.4407144511881337E-2</v>
      </c>
      <c r="AR1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7">
        <f>_xlfn.RANK.AVG(Table2[[#This Row],[1Y Return vs Nifty Z-Score]],Table2[1Y Return vs Nifty Z-Score])</f>
        <v>85</v>
      </c>
      <c r="AT147">
        <f>_xlfn.RANK.AVG(Table2[[#This Row],[6M Return vs Nifty Z-Score]],Table2[6M Return vs Nifty Z-Score])</f>
        <v>195</v>
      </c>
      <c r="AU147">
        <f>_xlfn.RANK.AVG(Table2[[#This Row],[Sharpe Ratio Z-Score]],Table2[Sharpe Ratio Z-Score])</f>
        <v>346</v>
      </c>
      <c r="AV147">
        <f>(Table2[[#This Row],[Rank 1Y]]+Table2[[#This Row],[Rank 6M]]+Table2[[#This Row],[Rank Sharpe]])/3</f>
        <v>208.66666666666666</v>
      </c>
    </row>
    <row r="148" spans="1:48" x14ac:dyDescent="0.3">
      <c r="A148" t="s">
        <v>1485</v>
      </c>
      <c r="B148" t="s">
        <v>1486</v>
      </c>
      <c r="C148" t="s">
        <v>3141</v>
      </c>
      <c r="D148" t="s">
        <v>411</v>
      </c>
      <c r="E148">
        <v>6947.0205116399902</v>
      </c>
      <c r="F148">
        <v>1541.1</v>
      </c>
      <c r="G148">
        <v>42.1372519316972</v>
      </c>
      <c r="H148">
        <f>(Table2[[#This Row],[1Y Return vs Nifty]]-AVERAGE(Table2[1Y Return vs Nifty]))/_xlfn.STDEV.P(Table2[1Y Return vs Nifty])</f>
        <v>0.55680964383733389</v>
      </c>
      <c r="I148">
        <v>6.9600107406250498</v>
      </c>
      <c r="J148">
        <f>(Table2[[#This Row],[1M Return vs Nifty]]-AVERAGE(Table2[1M Return vs Nifty]))/_xlfn.STDEV.P(Table2[1M Return vs Nifty])</f>
        <v>0.54172127896085243</v>
      </c>
      <c r="K148">
        <v>16.3734670988229</v>
      </c>
      <c r="L148">
        <f>(Table2[[#This Row],[6M Return vs Nifty]]-AVERAGE(Table2[6M Return vs Nifty]))/_xlfn.STDEV.P(Table2[6M Return vs Nifty])</f>
        <v>0.40540328027414929</v>
      </c>
      <c r="M148">
        <v>-3.0075552866534401</v>
      </c>
      <c r="N148">
        <f>(Table2[[#This Row],[1W Return vs Nifty]]-AVERAGE(Table2[1W Return vs Nifty]))/_xlfn.STDEV.P(Table2[1W Return vs Nifty])</f>
        <v>-0.51160562261876763</v>
      </c>
      <c r="O148">
        <v>1525.19</v>
      </c>
      <c r="P148">
        <v>1545.6477737579601</v>
      </c>
      <c r="Q148">
        <v>1438.4711788493601</v>
      </c>
      <c r="R148">
        <v>55.965503656139703</v>
      </c>
      <c r="S148" s="1">
        <f>(Table2[[#This Row],[Close Price]]-Table2[[#This Row],[20D EMA]])/Table2[[#This Row],[20D EMA]]</f>
        <v>1.0431487224542421E-2</v>
      </c>
      <c r="T148" s="1">
        <f>(Table2[[#This Row],[Close Price]]-Table2[[#This Row],[50D EMA]])/Table2[[#This Row],[50D EMA]]</f>
        <v>-2.9423092603453097E-3</v>
      </c>
      <c r="U148" s="1">
        <f>(Table2[[#This Row],[Close Price]]-Table2[[#This Row],[200D EMA]])/Table2[[#This Row],[200D EMA]]</f>
        <v>7.1345761152290257E-2</v>
      </c>
      <c r="V148">
        <v>0.933978855193622</v>
      </c>
      <c r="W148">
        <v>1504.05</v>
      </c>
      <c r="X148">
        <v>1574.2</v>
      </c>
      <c r="Y148">
        <v>1481.35</v>
      </c>
      <c r="Z148">
        <v>1574.2</v>
      </c>
      <c r="AA148">
        <v>1468</v>
      </c>
      <c r="AB148">
        <v>1670</v>
      </c>
      <c r="AC148" s="1">
        <f>(Table2[[#This Row],[Close Price]]/Table2[[#This Row],[Day Low]])-1</f>
        <v>2.4633489578139045E-2</v>
      </c>
      <c r="AD148" s="1">
        <f>(Table2[[#This Row],[Day High]]/Table2[[#This Row],[Close Price]])-1</f>
        <v>2.1478164947115852E-2</v>
      </c>
      <c r="AE148" s="1">
        <f>(Table2[[#This Row],[Close Price]]/Table2[[#This Row],[Current Week Low]])-1</f>
        <v>4.0334829716137222E-2</v>
      </c>
      <c r="AF148" s="1">
        <f>(Table2[[#This Row],[Current Week High]]/Table2[[#This Row],[Close Price]])-1</f>
        <v>2.1478164947115852E-2</v>
      </c>
      <c r="AG148" s="1">
        <f>(Table2[[#This Row],[Close Price]]/Table2[[#This Row],[Current Month Low]])-1</f>
        <v>4.9795640326975477E-2</v>
      </c>
      <c r="AH148" s="1">
        <f>(Table2[[#This Row],[Current Month High]]/Table2[[#This Row],[Close Price]])-1</f>
        <v>8.3641554733631995E-2</v>
      </c>
      <c r="AI148">
        <v>24.962688988384901</v>
      </c>
      <c r="AJ148">
        <v>70.494523730501101</v>
      </c>
      <c r="AK148" t="str">
        <f>IF(AND(Table2[[#This Row],[20D EMA]]&gt;Table2[[#This Row],[50D EMA]],Table2[[#This Row],[50D EMA]]&gt;Table2[[#This Row],[200D EMA]]),"Uptrend","Downtrend/NoTrend")</f>
        <v>Downtrend/NoTrend</v>
      </c>
      <c r="AL148">
        <v>0.05</v>
      </c>
      <c r="AM148" t="s">
        <v>3172</v>
      </c>
      <c r="AN148">
        <v>-4.66</v>
      </c>
      <c r="AO148" t="s">
        <v>3173</v>
      </c>
      <c r="AP148">
        <v>7.8488556734054998E-2</v>
      </c>
      <c r="AQ148">
        <f>(Table2[[#This Row],[Sharpe Ratio]]-AVERAGE(Table2[Sharpe Ratio]))/_xlfn.STDEV.P(Table2[Sharpe Ratio])</f>
        <v>0.2600992142906331</v>
      </c>
      <c r="AR1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8">
        <f>_xlfn.RANK.AVG(Table2[[#This Row],[1Y Return vs Nifty Z-Score]],Table2[1Y Return vs Nifty Z-Score])</f>
        <v>154</v>
      </c>
      <c r="AT148">
        <f>_xlfn.RANK.AVG(Table2[[#This Row],[6M Return vs Nifty Z-Score]],Table2[6M Return vs Nifty Z-Score])</f>
        <v>191</v>
      </c>
      <c r="AU148">
        <f>_xlfn.RANK.AVG(Table2[[#This Row],[Sharpe Ratio Z-Score]],Table2[Sharpe Ratio Z-Score])</f>
        <v>281</v>
      </c>
      <c r="AV148">
        <f>(Table2[[#This Row],[Rank 1Y]]+Table2[[#This Row],[Rank 6M]]+Table2[[#This Row],[Rank Sharpe]])/3</f>
        <v>208.66666666666666</v>
      </c>
    </row>
    <row r="149" spans="1:48" x14ac:dyDescent="0.3">
      <c r="A149" t="s">
        <v>396</v>
      </c>
      <c r="B149" t="s">
        <v>397</v>
      </c>
      <c r="C149" t="s">
        <v>3126</v>
      </c>
      <c r="D149" t="s">
        <v>21</v>
      </c>
      <c r="E149">
        <v>57492.696846694998</v>
      </c>
      <c r="F149">
        <v>8616.5499999999993</v>
      </c>
      <c r="G149">
        <v>32.482429833707698</v>
      </c>
      <c r="H149">
        <f>(Table2[[#This Row],[1Y Return vs Nifty]]-AVERAGE(Table2[1Y Return vs Nifty]))/_xlfn.STDEV.P(Table2[1Y Return vs Nifty])</f>
        <v>0.36694525965522357</v>
      </c>
      <c r="I149">
        <v>11.325925238279501</v>
      </c>
      <c r="J149">
        <f>(Table2[[#This Row],[1M Return vs Nifty]]-AVERAGE(Table2[1M Return vs Nifty]))/_xlfn.STDEV.P(Table2[1M Return vs Nifty])</f>
        <v>0.95578223019480357</v>
      </c>
      <c r="K149">
        <v>58.310645519516697</v>
      </c>
      <c r="L149">
        <f>(Table2[[#This Row],[6M Return vs Nifty]]-AVERAGE(Table2[6M Return vs Nifty]))/_xlfn.STDEV.P(Table2[6M Return vs Nifty])</f>
        <v>1.7850217529039809</v>
      </c>
      <c r="M149">
        <v>4.4293073223979897</v>
      </c>
      <c r="N149">
        <f>(Table2[[#This Row],[1W Return vs Nifty]]-AVERAGE(Table2[1W Return vs Nifty]))/_xlfn.STDEV.P(Table2[1W Return vs Nifty])</f>
        <v>1.0739527922165215</v>
      </c>
      <c r="O149">
        <v>8007.06</v>
      </c>
      <c r="P149">
        <v>7512.5729514107197</v>
      </c>
      <c r="Q149">
        <v>6418.7977540235597</v>
      </c>
      <c r="R149">
        <v>87.037162406244505</v>
      </c>
      <c r="S149" s="1">
        <f>(Table2[[#This Row],[Close Price]]-Table2[[#This Row],[20D EMA]])/Table2[[#This Row],[20D EMA]]</f>
        <v>7.6119074916386142E-2</v>
      </c>
      <c r="T149" s="1">
        <f>(Table2[[#This Row],[Close Price]]-Table2[[#This Row],[50D EMA]])/Table2[[#This Row],[50D EMA]]</f>
        <v>0.14695059279018027</v>
      </c>
      <c r="U149" s="1">
        <f>(Table2[[#This Row],[Close Price]]-Table2[[#This Row],[200D EMA]])/Table2[[#This Row],[200D EMA]]</f>
        <v>0.34239312877536926</v>
      </c>
      <c r="V149">
        <v>0.75179658360889601</v>
      </c>
      <c r="W149">
        <v>8588.5499999999993</v>
      </c>
      <c r="X149">
        <v>8680</v>
      </c>
      <c r="Y149">
        <v>8359.25</v>
      </c>
      <c r="Z149">
        <v>8680</v>
      </c>
      <c r="AA149">
        <v>7468.9</v>
      </c>
      <c r="AB149">
        <v>8680</v>
      </c>
      <c r="AC149" s="1">
        <f>(Table2[[#This Row],[Close Price]]/Table2[[#This Row],[Day Low]])-1</f>
        <v>3.2601545080368499E-3</v>
      </c>
      <c r="AD149" s="1">
        <f>(Table2[[#This Row],[Day High]]/Table2[[#This Row],[Close Price]])-1</f>
        <v>7.3637360660590012E-3</v>
      </c>
      <c r="AE149" s="1">
        <f>(Table2[[#This Row],[Close Price]]/Table2[[#This Row],[Current Week Low]])-1</f>
        <v>3.078027334988187E-2</v>
      </c>
      <c r="AF149" s="1">
        <f>(Table2[[#This Row],[Current Week High]]/Table2[[#This Row],[Close Price]])-1</f>
        <v>7.3637360660590012E-3</v>
      </c>
      <c r="AG149" s="1">
        <f>(Table2[[#This Row],[Close Price]]/Table2[[#This Row],[Current Month Low]])-1</f>
        <v>0.15365716504438409</v>
      </c>
      <c r="AH149" s="1">
        <f>(Table2[[#This Row],[Current Month High]]/Table2[[#This Row],[Close Price]])-1</f>
        <v>7.3637360660590012E-3</v>
      </c>
      <c r="AI149">
        <v>0.73637360660590001</v>
      </c>
      <c r="AJ149">
        <v>100.980815207883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0.27</v>
      </c>
      <c r="AM149" t="s">
        <v>3172</v>
      </c>
      <c r="AN149">
        <v>10.050000000000001</v>
      </c>
      <c r="AO149" t="s">
        <v>3172</v>
      </c>
      <c r="AP149">
        <v>4.4240640243487998E-2</v>
      </c>
      <c r="AQ149">
        <f>(Table2[[#This Row],[Sharpe Ratio]]-AVERAGE(Table2[Sharpe Ratio]))/_xlfn.STDEV.P(Table2[Sharpe Ratio])</f>
        <v>-0.13699676686701789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4.0447052681035114</v>
      </c>
      <c r="AS149">
        <f>_xlfn.RANK.AVG(Table2[[#This Row],[1Y Return vs Nifty Z-Score]],Table2[1Y Return vs Nifty Z-Score])</f>
        <v>202</v>
      </c>
      <c r="AT149">
        <f>_xlfn.RANK.AVG(Table2[[#This Row],[6M Return vs Nifty Z-Score]],Table2[6M Return vs Nifty Z-Score])</f>
        <v>45</v>
      </c>
      <c r="AU149">
        <f>_xlfn.RANK.AVG(Table2[[#This Row],[Sharpe Ratio Z-Score]],Table2[Sharpe Ratio Z-Score])</f>
        <v>387</v>
      </c>
      <c r="AV149">
        <f>(Table2[[#This Row],[Rank 1Y]]+Table2[[#This Row],[Rank 6M]]+Table2[[#This Row],[Rank Sharpe]])/3</f>
        <v>211.33333333333334</v>
      </c>
    </row>
    <row r="150" spans="1:48" x14ac:dyDescent="0.3">
      <c r="A150" t="s">
        <v>1550</v>
      </c>
      <c r="B150" t="s">
        <v>1551</v>
      </c>
      <c r="C150" t="s">
        <v>3138</v>
      </c>
      <c r="D150" t="s">
        <v>102</v>
      </c>
      <c r="E150">
        <v>6344.0550501999996</v>
      </c>
      <c r="F150">
        <v>1341.2</v>
      </c>
      <c r="G150">
        <v>39.020109777347699</v>
      </c>
      <c r="H150">
        <f>(Table2[[#This Row],[1Y Return vs Nifty]]-AVERAGE(Table2[1Y Return vs Nifty]))/_xlfn.STDEV.P(Table2[1Y Return vs Nifty])</f>
        <v>0.4955102983354725</v>
      </c>
      <c r="I150">
        <v>31.052313612484301</v>
      </c>
      <c r="J150">
        <f>(Table2[[#This Row],[1M Return vs Nifty]]-AVERAGE(Table2[1M Return vs Nifty]))/_xlfn.STDEV.P(Table2[1M Return vs Nifty])</f>
        <v>2.8266221513663576</v>
      </c>
      <c r="K150">
        <v>48.1883272324757</v>
      </c>
      <c r="L150">
        <f>(Table2[[#This Row],[6M Return vs Nifty]]-AVERAGE(Table2[6M Return vs Nifty]))/_xlfn.STDEV.P(Table2[6M Return vs Nifty])</f>
        <v>1.452025165614514</v>
      </c>
      <c r="M150">
        <v>4.8590003614175998</v>
      </c>
      <c r="N150">
        <f>(Table2[[#This Row],[1W Return vs Nifty]]-AVERAGE(Table2[1W Return vs Nifty]))/_xlfn.STDEV.P(Table2[1W Return vs Nifty])</f>
        <v>1.1655644636469542</v>
      </c>
      <c r="O150">
        <v>1191.1400000000001</v>
      </c>
      <c r="P150">
        <v>1083.56311749416</v>
      </c>
      <c r="Q150">
        <v>896.96443469178098</v>
      </c>
      <c r="R150">
        <v>79.181946616792004</v>
      </c>
      <c r="S150" s="1">
        <f>(Table2[[#This Row],[Close Price]]-Table2[[#This Row],[20D EMA]])/Table2[[#This Row],[20D EMA]]</f>
        <v>0.12598015346642708</v>
      </c>
      <c r="T150" s="1">
        <f>(Table2[[#This Row],[Close Price]]-Table2[[#This Row],[50D EMA]])/Table2[[#This Row],[50D EMA]]</f>
        <v>0.23776822812283349</v>
      </c>
      <c r="U150" s="1">
        <f>(Table2[[#This Row],[Close Price]]-Table2[[#This Row],[200D EMA]])/Table2[[#This Row],[200D EMA]]</f>
        <v>0.49526552907403659</v>
      </c>
      <c r="V150">
        <v>1.0117928532618099</v>
      </c>
      <c r="W150">
        <v>1290.55</v>
      </c>
      <c r="X150">
        <v>1395</v>
      </c>
      <c r="Y150">
        <v>1267.9000000000001</v>
      </c>
      <c r="Z150">
        <v>1395</v>
      </c>
      <c r="AA150">
        <v>1060</v>
      </c>
      <c r="AB150">
        <v>1395</v>
      </c>
      <c r="AC150" s="1">
        <f>(Table2[[#This Row],[Close Price]]/Table2[[#This Row],[Day Low]])-1</f>
        <v>3.924683274572871E-2</v>
      </c>
      <c r="AD150" s="1">
        <f>(Table2[[#This Row],[Day High]]/Table2[[#This Row],[Close Price]])-1</f>
        <v>4.0113331345064118E-2</v>
      </c>
      <c r="AE150" s="1">
        <f>(Table2[[#This Row],[Close Price]]/Table2[[#This Row],[Current Week Low]])-1</f>
        <v>5.7812130294187192E-2</v>
      </c>
      <c r="AF150" s="1">
        <f>(Table2[[#This Row],[Current Week High]]/Table2[[#This Row],[Close Price]])-1</f>
        <v>4.0113331345064118E-2</v>
      </c>
      <c r="AG150" s="1">
        <f>(Table2[[#This Row],[Close Price]]/Table2[[#This Row],[Current Month Low]])-1</f>
        <v>0.26528301886792449</v>
      </c>
      <c r="AH150" s="1">
        <f>(Table2[[#This Row],[Current Month High]]/Table2[[#This Row],[Close Price]])-1</f>
        <v>4.0113331345064118E-2</v>
      </c>
      <c r="AI150">
        <v>4.01133313450641</v>
      </c>
      <c r="AJ150">
        <v>114.970347812149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0.38</v>
      </c>
      <c r="AM150" t="s">
        <v>3172</v>
      </c>
      <c r="AN150">
        <v>12.63</v>
      </c>
      <c r="AO150" t="s">
        <v>3172</v>
      </c>
      <c r="AP150">
        <v>3.6414283446321E-2</v>
      </c>
      <c r="AQ150">
        <f>(Table2[[#This Row],[Sharpe Ratio]]-AVERAGE(Table2[Sharpe Ratio]))/_xlfn.STDEV.P(Table2[Sharpe Ratio])</f>
        <v>-0.2277414062414124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5.7119806727218867</v>
      </c>
      <c r="AS150">
        <f>_xlfn.RANK.AVG(Table2[[#This Row],[1Y Return vs Nifty Z-Score]],Table2[1Y Return vs Nifty Z-Score])</f>
        <v>170</v>
      </c>
      <c r="AT150">
        <f>_xlfn.RANK.AVG(Table2[[#This Row],[6M Return vs Nifty Z-Score]],Table2[6M Return vs Nifty Z-Score])</f>
        <v>61</v>
      </c>
      <c r="AU150">
        <f>_xlfn.RANK.AVG(Table2[[#This Row],[Sharpe Ratio Z-Score]],Table2[Sharpe Ratio Z-Score])</f>
        <v>409</v>
      </c>
      <c r="AV150">
        <f>(Table2[[#This Row],[Rank 1Y]]+Table2[[#This Row],[Rank 6M]]+Table2[[#This Row],[Rank Sharpe]])/3</f>
        <v>213.33333333333334</v>
      </c>
    </row>
    <row r="151" spans="1:48" x14ac:dyDescent="0.3">
      <c r="A151" t="s">
        <v>538</v>
      </c>
      <c r="B151" t="s">
        <v>539</v>
      </c>
      <c r="C151" t="s">
        <v>3131</v>
      </c>
      <c r="D151" t="s">
        <v>51</v>
      </c>
      <c r="E151">
        <v>37433.033267824998</v>
      </c>
      <c r="F151">
        <v>2996.75</v>
      </c>
      <c r="G151">
        <v>33.883486235635701</v>
      </c>
      <c r="H151">
        <f>(Table2[[#This Row],[1Y Return vs Nifty]]-AVERAGE(Table2[1Y Return vs Nifty]))/_xlfn.STDEV.P(Table2[1Y Return vs Nifty])</f>
        <v>0.39449736866941831</v>
      </c>
      <c r="I151">
        <v>1.78877577928705</v>
      </c>
      <c r="J151">
        <f>(Table2[[#This Row],[1M Return vs Nifty]]-AVERAGE(Table2[1M Return vs Nifty]))/_xlfn.STDEV.P(Table2[1M Return vs Nifty])</f>
        <v>5.1284173906179044E-2</v>
      </c>
      <c r="K151">
        <v>17.6923983753695</v>
      </c>
      <c r="L151">
        <f>(Table2[[#This Row],[6M Return vs Nifty]]-AVERAGE(Table2[6M Return vs Nifty]))/_xlfn.STDEV.P(Table2[6M Return vs Nifty])</f>
        <v>0.44879251201977022</v>
      </c>
      <c r="M151">
        <v>0.55287763069350004</v>
      </c>
      <c r="N151">
        <f>(Table2[[#This Row],[1W Return vs Nifty]]-AVERAGE(Table2[1W Return vs Nifty]))/_xlfn.STDEV.P(Table2[1W Return vs Nifty])</f>
        <v>0.24748791847813476</v>
      </c>
      <c r="O151">
        <v>2977.08</v>
      </c>
      <c r="P151">
        <v>3023.3021341899998</v>
      </c>
      <c r="Q151">
        <v>2662.6452548559901</v>
      </c>
      <c r="R151">
        <v>58.965611348813503</v>
      </c>
      <c r="S151" s="1">
        <f>(Table2[[#This Row],[Close Price]]-Table2[[#This Row],[20D EMA]])/Table2[[#This Row],[20D EMA]]</f>
        <v>6.6071452564257843E-3</v>
      </c>
      <c r="T151" s="1">
        <f>(Table2[[#This Row],[Close Price]]-Table2[[#This Row],[50D EMA]])/Table2[[#This Row],[50D EMA]]</f>
        <v>-8.7824944419965002E-3</v>
      </c>
      <c r="U151" s="1">
        <f>(Table2[[#This Row],[Close Price]]-Table2[[#This Row],[200D EMA]])/Table2[[#This Row],[200D EMA]]</f>
        <v>0.12547850470680899</v>
      </c>
      <c r="V151">
        <v>0.54378302169446102</v>
      </c>
      <c r="W151">
        <v>2971.7</v>
      </c>
      <c r="X151">
        <v>3044.25</v>
      </c>
      <c r="Y151">
        <v>2960</v>
      </c>
      <c r="Z151">
        <v>3100.1</v>
      </c>
      <c r="AA151">
        <v>2755.55</v>
      </c>
      <c r="AB151">
        <v>3146.7</v>
      </c>
      <c r="AC151" s="1">
        <f>(Table2[[#This Row],[Close Price]]/Table2[[#This Row],[Day Low]])-1</f>
        <v>8.4295184574487703E-3</v>
      </c>
      <c r="AD151" s="1">
        <f>(Table2[[#This Row],[Day High]]/Table2[[#This Row],[Close Price]])-1</f>
        <v>1.5850504713439628E-2</v>
      </c>
      <c r="AE151" s="1">
        <f>(Table2[[#This Row],[Close Price]]/Table2[[#This Row],[Current Week Low]])-1</f>
        <v>1.2415540540540615E-2</v>
      </c>
      <c r="AF151" s="1">
        <f>(Table2[[#This Row],[Current Week High]]/Table2[[#This Row],[Close Price]])-1</f>
        <v>3.448736130808383E-2</v>
      </c>
      <c r="AG151" s="1">
        <f>(Table2[[#This Row],[Close Price]]/Table2[[#This Row],[Current Month Low]])-1</f>
        <v>8.7532434541198523E-2</v>
      </c>
      <c r="AH151" s="1">
        <f>(Table2[[#This Row],[Current Month High]]/Table2[[#This Row],[Close Price]])-1</f>
        <v>5.0037540669058078E-2</v>
      </c>
      <c r="AI151">
        <v>16.292650371235499</v>
      </c>
      <c r="AJ151">
        <v>61.964599378462303</v>
      </c>
      <c r="AK151" t="str">
        <f>IF(AND(Table2[[#This Row],[20D EMA]]&gt;Table2[[#This Row],[50D EMA]],Table2[[#This Row],[50D EMA]]&gt;Table2[[#This Row],[200D EMA]]),"Uptrend","Downtrend/NoTrend")</f>
        <v>Downtrend/NoTrend</v>
      </c>
      <c r="AL151">
        <v>-0.05</v>
      </c>
      <c r="AM151" t="s">
        <v>3173</v>
      </c>
      <c r="AN151">
        <v>-3.82</v>
      </c>
      <c r="AO151" t="s">
        <v>3173</v>
      </c>
      <c r="AP151">
        <v>8.2884143595905999E-2</v>
      </c>
      <c r="AQ151">
        <f>(Table2[[#This Row],[Sharpe Ratio]]-AVERAGE(Table2[Sharpe Ratio]))/_xlfn.STDEV.P(Table2[Sharpe Ratio])</f>
        <v>0.31106493882313607</v>
      </c>
      <c r="AR1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1">
        <f>_xlfn.RANK.AVG(Table2[[#This Row],[1Y Return vs Nifty Z-Score]],Table2[1Y Return vs Nifty Z-Score])</f>
        <v>194</v>
      </c>
      <c r="AT151">
        <f>_xlfn.RANK.AVG(Table2[[#This Row],[6M Return vs Nifty Z-Score]],Table2[6M Return vs Nifty Z-Score])</f>
        <v>178</v>
      </c>
      <c r="AU151">
        <f>_xlfn.RANK.AVG(Table2[[#This Row],[Sharpe Ratio Z-Score]],Table2[Sharpe Ratio Z-Score])</f>
        <v>269</v>
      </c>
      <c r="AV151">
        <f>(Table2[[#This Row],[Rank 1Y]]+Table2[[#This Row],[Rank 6M]]+Table2[[#This Row],[Rank Sharpe]])/3</f>
        <v>213.66666666666666</v>
      </c>
    </row>
    <row r="152" spans="1:48" x14ac:dyDescent="0.3">
      <c r="A152" t="s">
        <v>1039</v>
      </c>
      <c r="B152" t="s">
        <v>1040</v>
      </c>
      <c r="C152" t="s">
        <v>3131</v>
      </c>
      <c r="D152" t="s">
        <v>51</v>
      </c>
      <c r="E152">
        <v>13088.96031884</v>
      </c>
      <c r="F152">
        <v>1068.2</v>
      </c>
      <c r="G152">
        <v>51.388473363111402</v>
      </c>
      <c r="H152">
        <f>(Table2[[#This Row],[1Y Return vs Nifty]]-AVERAGE(Table2[1Y Return vs Nifty]))/_xlfn.STDEV.P(Table2[1Y Return vs Nifty])</f>
        <v>0.73873712444555373</v>
      </c>
      <c r="I152">
        <v>14.8684026429419</v>
      </c>
      <c r="J152">
        <f>(Table2[[#This Row],[1M Return vs Nifty]]-AVERAGE(Table2[1M Return vs Nifty]))/_xlfn.STDEV.P(Table2[1M Return vs Nifty])</f>
        <v>1.291748856359223</v>
      </c>
      <c r="K152">
        <v>23.007085629401502</v>
      </c>
      <c r="L152">
        <f>(Table2[[#This Row],[6M Return vs Nifty]]-AVERAGE(Table2[6M Return vs Nifty]))/_xlfn.STDEV.P(Table2[6M Return vs Nifty])</f>
        <v>0.62363118710561682</v>
      </c>
      <c r="M152">
        <v>-2.1321238625666399</v>
      </c>
      <c r="N152">
        <f>(Table2[[#This Row],[1W Return vs Nifty]]-AVERAGE(Table2[1W Return vs Nifty]))/_xlfn.STDEV.P(Table2[1W Return vs Nifty])</f>
        <v>-0.32496137032578193</v>
      </c>
      <c r="O152">
        <v>1078.68</v>
      </c>
      <c r="P152">
        <v>1079.9243225590701</v>
      </c>
      <c r="Q152">
        <v>947.87345601580103</v>
      </c>
      <c r="R152">
        <v>47.208271050377199</v>
      </c>
      <c r="S152" s="1">
        <f>(Table2[[#This Row],[Close Price]]-Table2[[#This Row],[20D EMA]])/Table2[[#This Row],[20D EMA]]</f>
        <v>-9.715578299402991E-3</v>
      </c>
      <c r="T152" s="1">
        <f>(Table2[[#This Row],[Close Price]]-Table2[[#This Row],[50D EMA]])/Table2[[#This Row],[50D EMA]]</f>
        <v>-1.0856614962877419E-2</v>
      </c>
      <c r="U152" s="1">
        <f>(Table2[[#This Row],[Close Price]]-Table2[[#This Row],[200D EMA]])/Table2[[#This Row],[200D EMA]]</f>
        <v>0.12694367926491781</v>
      </c>
      <c r="V152">
        <v>0.35414867826246799</v>
      </c>
      <c r="W152">
        <v>1051</v>
      </c>
      <c r="X152">
        <v>1093.8499999999999</v>
      </c>
      <c r="Y152">
        <v>1034</v>
      </c>
      <c r="Z152">
        <v>1110</v>
      </c>
      <c r="AA152">
        <v>1012.05</v>
      </c>
      <c r="AB152">
        <v>1164</v>
      </c>
      <c r="AC152" s="1">
        <f>(Table2[[#This Row],[Close Price]]/Table2[[#This Row],[Day Low]])-1</f>
        <v>1.6365366317792729E-2</v>
      </c>
      <c r="AD152" s="1">
        <f>(Table2[[#This Row],[Day High]]/Table2[[#This Row],[Close Price]])-1</f>
        <v>2.4012357236472548E-2</v>
      </c>
      <c r="AE152" s="1">
        <f>(Table2[[#This Row],[Close Price]]/Table2[[#This Row],[Current Week Low]])-1</f>
        <v>3.3075435203094861E-2</v>
      </c>
      <c r="AF152" s="1">
        <f>(Table2[[#This Row],[Current Week High]]/Table2[[#This Row],[Close Price]])-1</f>
        <v>3.9131248829807008E-2</v>
      </c>
      <c r="AG152" s="1">
        <f>(Table2[[#This Row],[Close Price]]/Table2[[#This Row],[Current Month Low]])-1</f>
        <v>5.5481448545032563E-2</v>
      </c>
      <c r="AH152" s="1">
        <f>(Table2[[#This Row],[Current Month High]]/Table2[[#This Row],[Close Price]])-1</f>
        <v>8.9683579853959916E-2</v>
      </c>
      <c r="AI152">
        <v>24.985957685826602</v>
      </c>
      <c r="AJ152">
        <v>71.021453730387407</v>
      </c>
      <c r="AK152" t="str">
        <f>IF(AND(Table2[[#This Row],[20D EMA]]&gt;Table2[[#This Row],[50D EMA]],Table2[[#This Row],[50D EMA]]&gt;Table2[[#This Row],[200D EMA]]),"Uptrend","Downtrend/NoTrend")</f>
        <v>Downtrend/NoTrend</v>
      </c>
      <c r="AL152">
        <v>0.03</v>
      </c>
      <c r="AM152" t="s">
        <v>3172</v>
      </c>
      <c r="AN152">
        <v>-2.72</v>
      </c>
      <c r="AO152" t="s">
        <v>3173</v>
      </c>
      <c r="AP152">
        <v>5.2920257765879997E-2</v>
      </c>
      <c r="AQ152">
        <f>(Table2[[#This Row],[Sharpe Ratio]]-AVERAGE(Table2[Sharpe Ratio]))/_xlfn.STDEV.P(Table2[Sharpe Ratio])</f>
        <v>-3.635878390893902E-2</v>
      </c>
      <c r="AR1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2">
        <f>_xlfn.RANK.AVG(Table2[[#This Row],[1Y Return vs Nifty Z-Score]],Table2[1Y Return vs Nifty Z-Score])</f>
        <v>130</v>
      </c>
      <c r="AT152">
        <f>_xlfn.RANK.AVG(Table2[[#This Row],[6M Return vs Nifty Z-Score]],Table2[6M Return vs Nifty Z-Score])</f>
        <v>151</v>
      </c>
      <c r="AU152">
        <f>_xlfn.RANK.AVG(Table2[[#This Row],[Sharpe Ratio Z-Score]],Table2[Sharpe Ratio Z-Score])</f>
        <v>364</v>
      </c>
      <c r="AV152">
        <f>(Table2[[#This Row],[Rank 1Y]]+Table2[[#This Row],[Rank 6M]]+Table2[[#This Row],[Rank Sharpe]])/3</f>
        <v>215</v>
      </c>
    </row>
    <row r="153" spans="1:48" x14ac:dyDescent="0.3">
      <c r="A153" t="s">
        <v>216</v>
      </c>
      <c r="B153" t="s">
        <v>217</v>
      </c>
      <c r="C153" t="s">
        <v>3127</v>
      </c>
      <c r="D153" t="s">
        <v>54</v>
      </c>
      <c r="E153">
        <v>114552.884544225</v>
      </c>
      <c r="F153">
        <v>2947.8</v>
      </c>
      <c r="G153">
        <v>27.734683836906399</v>
      </c>
      <c r="H153">
        <f>(Table2[[#This Row],[1Y Return vs Nifty]]-AVERAGE(Table2[1Y Return vs Nifty]))/_xlfn.STDEV.P(Table2[1Y Return vs Nifty])</f>
        <v>0.27357969985651226</v>
      </c>
      <c r="I153">
        <v>-6.7718463942937799</v>
      </c>
      <c r="J153">
        <f>(Table2[[#This Row],[1M Return vs Nifty]]-AVERAGE(Table2[1M Return vs Nifty]))/_xlfn.STDEV.P(Table2[1M Return vs Nifty])</f>
        <v>-0.76060056690852307</v>
      </c>
      <c r="K153">
        <v>18.467089235387402</v>
      </c>
      <c r="L153">
        <f>(Table2[[#This Row],[6M Return vs Nifty]]-AVERAGE(Table2[6M Return vs Nifty]))/_xlfn.STDEV.P(Table2[6M Return vs Nifty])</f>
        <v>0.47427772254911765</v>
      </c>
      <c r="M153">
        <v>0.70261713349538302</v>
      </c>
      <c r="N153">
        <f>(Table2[[#This Row],[1W Return vs Nifty]]-AVERAGE(Table2[1W Return vs Nifty]))/_xlfn.STDEV.P(Table2[1W Return vs Nifty])</f>
        <v>0.27941276920911534</v>
      </c>
      <c r="O153">
        <v>3010.16</v>
      </c>
      <c r="P153">
        <v>3121.6167748614498</v>
      </c>
      <c r="Q153">
        <v>2822.9705075654801</v>
      </c>
      <c r="R153">
        <v>61.003324619355901</v>
      </c>
      <c r="S153" s="1">
        <f>(Table2[[#This Row],[Close Price]]-Table2[[#This Row],[20D EMA]])/Table2[[#This Row],[20D EMA]]</f>
        <v>-2.0716506763759957E-2</v>
      </c>
      <c r="T153" s="1">
        <f>(Table2[[#This Row],[Close Price]]-Table2[[#This Row],[50D EMA]])/Table2[[#This Row],[50D EMA]]</f>
        <v>-5.5681650694987803E-2</v>
      </c>
      <c r="U153" s="1">
        <f>(Table2[[#This Row],[Close Price]]-Table2[[#This Row],[200D EMA]])/Table2[[#This Row],[200D EMA]]</f>
        <v>4.4219198216906827E-2</v>
      </c>
      <c r="V153">
        <v>1.07196252413241</v>
      </c>
      <c r="W153">
        <v>2949</v>
      </c>
      <c r="X153">
        <v>3079.3</v>
      </c>
      <c r="Y153">
        <v>2926.95</v>
      </c>
      <c r="Z153">
        <v>3079.3</v>
      </c>
      <c r="AA153">
        <v>2745.55</v>
      </c>
      <c r="AB153">
        <v>3200</v>
      </c>
      <c r="AC153" s="1">
        <f>(Table2[[#This Row],[Close Price]]/Table2[[#This Row],[Day Low]])-1</f>
        <v>-4.0691759918609627E-4</v>
      </c>
      <c r="AD153" s="1">
        <f>(Table2[[#This Row],[Day High]]/Table2[[#This Row],[Close Price]])-1</f>
        <v>4.4609539317457036E-2</v>
      </c>
      <c r="AE153" s="1">
        <f>(Table2[[#This Row],[Close Price]]/Table2[[#This Row],[Current Week Low]])-1</f>
        <v>7.1234561574335942E-3</v>
      </c>
      <c r="AF153" s="1">
        <f>(Table2[[#This Row],[Current Week High]]/Table2[[#This Row],[Close Price]])-1</f>
        <v>4.4609539317457036E-2</v>
      </c>
      <c r="AG153" s="1">
        <f>(Table2[[#This Row],[Close Price]]/Table2[[#This Row],[Current Month Low]])-1</f>
        <v>7.366465735462846E-2</v>
      </c>
      <c r="AH153" s="1">
        <f>(Table2[[#This Row],[Current Month High]]/Table2[[#This Row],[Close Price]])-1</f>
        <v>8.5555329398195212E-2</v>
      </c>
      <c r="AI153">
        <v>23.8974828685799</v>
      </c>
      <c r="AJ153">
        <v>52.376521671706598</v>
      </c>
      <c r="AK153" t="str">
        <f>IF(AND(Table2[[#This Row],[20D EMA]]&gt;Table2[[#This Row],[50D EMA]],Table2[[#This Row],[50D EMA]]&gt;Table2[[#This Row],[200D EMA]]),"Uptrend","Downtrend/NoTrend")</f>
        <v>Downtrend/NoTrend</v>
      </c>
      <c r="AL153">
        <v>-7.0000000000000007E-2</v>
      </c>
      <c r="AM153" t="s">
        <v>3173</v>
      </c>
      <c r="AN153">
        <v>-4.4000000000000004</v>
      </c>
      <c r="AO153" t="s">
        <v>3173</v>
      </c>
      <c r="AP153">
        <v>9.1925140751052001E-2</v>
      </c>
      <c r="AQ153">
        <f>(Table2[[#This Row],[Sharpe Ratio]]-AVERAGE(Table2[Sharpe Ratio]))/_xlfn.STDEV.P(Table2[Sharpe Ratio])</f>
        <v>0.41589302776557074</v>
      </c>
      <c r="AR1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3">
        <f>_xlfn.RANK.AVG(Table2[[#This Row],[1Y Return vs Nifty Z-Score]],Table2[1Y Return vs Nifty Z-Score])</f>
        <v>230</v>
      </c>
      <c r="AT153">
        <f>_xlfn.RANK.AVG(Table2[[#This Row],[6M Return vs Nifty Z-Score]],Table2[6M Return vs Nifty Z-Score])</f>
        <v>172</v>
      </c>
      <c r="AU153">
        <f>_xlfn.RANK.AVG(Table2[[#This Row],[Sharpe Ratio Z-Score]],Table2[Sharpe Ratio Z-Score])</f>
        <v>246</v>
      </c>
      <c r="AV153">
        <f>(Table2[[#This Row],[Rank 1Y]]+Table2[[#This Row],[Rank 6M]]+Table2[[#This Row],[Rank Sharpe]])/3</f>
        <v>216</v>
      </c>
    </row>
    <row r="154" spans="1:48" x14ac:dyDescent="0.3">
      <c r="A154" t="s">
        <v>481</v>
      </c>
      <c r="B154" t="s">
        <v>482</v>
      </c>
      <c r="C154" t="s">
        <v>3127</v>
      </c>
      <c r="D154" t="s">
        <v>211</v>
      </c>
      <c r="E154">
        <v>44703.545605345003</v>
      </c>
      <c r="F154">
        <v>705.85</v>
      </c>
      <c r="G154">
        <v>48.577464168210298</v>
      </c>
      <c r="H154">
        <f>(Table2[[#This Row],[1Y Return vs Nifty]]-AVERAGE(Table2[1Y Return vs Nifty]))/_xlfn.STDEV.P(Table2[1Y Return vs Nifty])</f>
        <v>0.68345795676091192</v>
      </c>
      <c r="I154">
        <v>-0.58685642056798704</v>
      </c>
      <c r="J154">
        <f>(Table2[[#This Row],[1M Return vs Nifty]]-AVERAGE(Table2[1M Return vs Nifty]))/_xlfn.STDEV.P(Table2[1M Return vs Nifty])</f>
        <v>-0.17401948904517783</v>
      </c>
      <c r="K154">
        <v>10.8183757493345</v>
      </c>
      <c r="L154">
        <f>(Table2[[#This Row],[6M Return vs Nifty]]-AVERAGE(Table2[6M Return vs Nifty]))/_xlfn.STDEV.P(Table2[6M Return vs Nifty])</f>
        <v>0.22265596794856277</v>
      </c>
      <c r="M154">
        <v>-0.401643276019652</v>
      </c>
      <c r="N154">
        <f>(Table2[[#This Row],[1W Return vs Nifty]]-AVERAGE(Table2[1W Return vs Nifty]))/_xlfn.STDEV.P(Table2[1W Return vs Nifty])</f>
        <v>4.3981583167700906E-2</v>
      </c>
      <c r="O154">
        <v>690.9</v>
      </c>
      <c r="P154">
        <v>684.71792933590802</v>
      </c>
      <c r="Q154">
        <v>611.55956963367703</v>
      </c>
      <c r="R154">
        <v>60.107421605702001</v>
      </c>
      <c r="S154" s="1">
        <f>(Table2[[#This Row],[Close Price]]-Table2[[#This Row],[20D EMA]])/Table2[[#This Row],[20D EMA]]</f>
        <v>2.1638442611087053E-2</v>
      </c>
      <c r="T154" s="1">
        <f>(Table2[[#This Row],[Close Price]]-Table2[[#This Row],[50D EMA]])/Table2[[#This Row],[50D EMA]]</f>
        <v>3.0862446795554926E-2</v>
      </c>
      <c r="U154" s="1">
        <f>(Table2[[#This Row],[Close Price]]-Table2[[#This Row],[200D EMA]])/Table2[[#This Row],[200D EMA]]</f>
        <v>0.154180287658327</v>
      </c>
      <c r="V154">
        <v>0.69826743151743398</v>
      </c>
      <c r="W154">
        <v>691.3</v>
      </c>
      <c r="X154">
        <v>708</v>
      </c>
      <c r="Y154">
        <v>688</v>
      </c>
      <c r="Z154">
        <v>708</v>
      </c>
      <c r="AA154">
        <v>660.9</v>
      </c>
      <c r="AB154">
        <v>745</v>
      </c>
      <c r="AC154" s="1">
        <f>(Table2[[#This Row],[Close Price]]/Table2[[#This Row],[Day Low]])-1</f>
        <v>2.1047302184290517E-2</v>
      </c>
      <c r="AD154" s="1">
        <f>(Table2[[#This Row],[Day High]]/Table2[[#This Row],[Close Price]])-1</f>
        <v>3.0459729404264113E-3</v>
      </c>
      <c r="AE154" s="1">
        <f>(Table2[[#This Row],[Close Price]]/Table2[[#This Row],[Current Week Low]])-1</f>
        <v>2.5944767441860472E-2</v>
      </c>
      <c r="AF154" s="1">
        <f>(Table2[[#This Row],[Current Week High]]/Table2[[#This Row],[Close Price]])-1</f>
        <v>3.0459729404264113E-3</v>
      </c>
      <c r="AG154" s="1">
        <f>(Table2[[#This Row],[Close Price]]/Table2[[#This Row],[Current Month Low]])-1</f>
        <v>6.8013315176274958E-2</v>
      </c>
      <c r="AH154" s="1">
        <f>(Table2[[#This Row],[Current Month High]]/Table2[[#This Row],[Close Price]])-1</f>
        <v>5.5465042147765153E-2</v>
      </c>
      <c r="AI154">
        <v>6.0565275908479101</v>
      </c>
      <c r="AJ154">
        <v>75.170616701824002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-0.01</v>
      </c>
      <c r="AM154" t="s">
        <v>3173</v>
      </c>
      <c r="AN154">
        <v>-4.2</v>
      </c>
      <c r="AO154" t="s">
        <v>3173</v>
      </c>
      <c r="AP154">
        <v>7.5324720776484E-2</v>
      </c>
      <c r="AQ154">
        <f>(Table2[[#This Row],[Sharpe Ratio]]-AVERAGE(Table2[Sharpe Ratio]))/_xlfn.STDEV.P(Table2[Sharpe Ratio])</f>
        <v>0.22341533180862719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0.999491350640625</v>
      </c>
      <c r="AS154">
        <f>_xlfn.RANK.AVG(Table2[[#This Row],[1Y Return vs Nifty Z-Score]],Table2[1Y Return vs Nifty Z-Score])</f>
        <v>134</v>
      </c>
      <c r="AT154">
        <f>_xlfn.RANK.AVG(Table2[[#This Row],[6M Return vs Nifty Z-Score]],Table2[6M Return vs Nifty Z-Score])</f>
        <v>227</v>
      </c>
      <c r="AU154">
        <f>_xlfn.RANK.AVG(Table2[[#This Row],[Sharpe Ratio Z-Score]],Table2[Sharpe Ratio Z-Score])</f>
        <v>287</v>
      </c>
      <c r="AV154">
        <f>(Table2[[#This Row],[Rank 1Y]]+Table2[[#This Row],[Rank 6M]]+Table2[[#This Row],[Rank Sharpe]])/3</f>
        <v>216</v>
      </c>
    </row>
    <row r="155" spans="1:48" x14ac:dyDescent="0.3">
      <c r="A155" t="s">
        <v>786</v>
      </c>
      <c r="B155" t="s">
        <v>787</v>
      </c>
      <c r="C155" t="s">
        <v>3127</v>
      </c>
      <c r="D155" t="s">
        <v>406</v>
      </c>
      <c r="E155">
        <v>19870.114483699999</v>
      </c>
      <c r="F155">
        <v>1157</v>
      </c>
      <c r="G155">
        <v>87.951851705192297</v>
      </c>
      <c r="H155">
        <f>(Table2[[#This Row],[1Y Return vs Nifty]]-AVERAGE(Table2[1Y Return vs Nifty]))/_xlfn.STDEV.P(Table2[1Y Return vs Nifty])</f>
        <v>1.4577646986545392</v>
      </c>
      <c r="I155">
        <v>14.9128731421272</v>
      </c>
      <c r="J155">
        <f>(Table2[[#This Row],[1M Return vs Nifty]]-AVERAGE(Table2[1M Return vs Nifty]))/_xlfn.STDEV.P(Table2[1M Return vs Nifty])</f>
        <v>1.2959664142624772</v>
      </c>
      <c r="K155">
        <v>48.445872451904997</v>
      </c>
      <c r="L155">
        <f>(Table2[[#This Row],[6M Return vs Nifty]]-AVERAGE(Table2[6M Return vs Nifty]))/_xlfn.STDEV.P(Table2[6M Return vs Nifty])</f>
        <v>1.4604976989523035</v>
      </c>
      <c r="M155">
        <v>9.5308205647752207</v>
      </c>
      <c r="N155">
        <f>(Table2[[#This Row],[1W Return vs Nifty]]-AVERAGE(Table2[1W Return vs Nifty]))/_xlfn.STDEV.P(Table2[1W Return vs Nifty])</f>
        <v>2.1616086593559838</v>
      </c>
      <c r="O155">
        <v>1035.01</v>
      </c>
      <c r="P155">
        <v>1014.8587853655</v>
      </c>
      <c r="Q155">
        <v>844.14776541347601</v>
      </c>
      <c r="R155">
        <v>80.162237288286406</v>
      </c>
      <c r="S155" s="1">
        <f>(Table2[[#This Row],[Close Price]]-Table2[[#This Row],[20D EMA]])/Table2[[#This Row],[20D EMA]]</f>
        <v>0.11786359552081624</v>
      </c>
      <c r="T155" s="1">
        <f>(Table2[[#This Row],[Close Price]]-Table2[[#This Row],[50D EMA]])/Table2[[#This Row],[50D EMA]]</f>
        <v>0.14006009179228618</v>
      </c>
      <c r="U155" s="1">
        <f>(Table2[[#This Row],[Close Price]]-Table2[[#This Row],[200D EMA]])/Table2[[#This Row],[200D EMA]]</f>
        <v>0.37061311704507605</v>
      </c>
      <c r="V155">
        <v>0.70425904327884503</v>
      </c>
      <c r="W155">
        <v>1105</v>
      </c>
      <c r="X155">
        <v>1174.75</v>
      </c>
      <c r="Y155">
        <v>1077.3499999999999</v>
      </c>
      <c r="Z155">
        <v>1174.75</v>
      </c>
      <c r="AA155">
        <v>956.6</v>
      </c>
      <c r="AB155">
        <v>1174.75</v>
      </c>
      <c r="AC155" s="1">
        <f>(Table2[[#This Row],[Close Price]]/Table2[[#This Row],[Day Low]])-1</f>
        <v>4.705882352941182E-2</v>
      </c>
      <c r="AD155" s="1">
        <f>(Table2[[#This Row],[Day High]]/Table2[[#This Row],[Close Price]])-1</f>
        <v>1.5341400172860897E-2</v>
      </c>
      <c r="AE155" s="1">
        <f>(Table2[[#This Row],[Close Price]]/Table2[[#This Row],[Current Week Low]])-1</f>
        <v>7.3931405764143587E-2</v>
      </c>
      <c r="AF155" s="1">
        <f>(Table2[[#This Row],[Current Week High]]/Table2[[#This Row],[Close Price]])-1</f>
        <v>1.5341400172860897E-2</v>
      </c>
      <c r="AG155" s="1">
        <f>(Table2[[#This Row],[Close Price]]/Table2[[#This Row],[Current Month Low]])-1</f>
        <v>0.20949195065858239</v>
      </c>
      <c r="AH155" s="1">
        <f>(Table2[[#This Row],[Current Month High]]/Table2[[#This Row],[Close Price]])-1</f>
        <v>1.5341400172860897E-2</v>
      </c>
      <c r="AI155">
        <v>2.7657735522903901</v>
      </c>
      <c r="AJ155">
        <v>153.58904109589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0.14000000000000001</v>
      </c>
      <c r="AM155" t="s">
        <v>3172</v>
      </c>
      <c r="AN155">
        <v>10.57</v>
      </c>
      <c r="AO155" t="s">
        <v>3172</v>
      </c>
      <c r="AQ155">
        <f>(Table2[[#This Row],[Sharpe Ratio]]-AVERAGE(Table2[Sharpe Ratio]))/_xlfn.STDEV.P(Table2[Sharpe Ratio])</f>
        <v>-0.64995586758689006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5.7258816036384133</v>
      </c>
      <c r="AS155">
        <f>_xlfn.RANK.AVG(Table2[[#This Row],[1Y Return vs Nifty Z-Score]],Table2[1Y Return vs Nifty Z-Score])</f>
        <v>57</v>
      </c>
      <c r="AT155">
        <f>_xlfn.RANK.AVG(Table2[[#This Row],[6M Return vs Nifty Z-Score]],Table2[6M Return vs Nifty Z-Score])</f>
        <v>60</v>
      </c>
      <c r="AU155">
        <f>_xlfn.RANK.AVG(Table2[[#This Row],[Sharpe Ratio Z-Score]],Table2[Sharpe Ratio Z-Score])</f>
        <v>532</v>
      </c>
      <c r="AV155">
        <f>(Table2[[#This Row],[Rank 1Y]]+Table2[[#This Row],[Rank 6M]]+Table2[[#This Row],[Rank Sharpe]])/3</f>
        <v>216.33333333333334</v>
      </c>
    </row>
    <row r="156" spans="1:48" x14ac:dyDescent="0.3">
      <c r="A156" t="s">
        <v>127</v>
      </c>
      <c r="B156" t="s">
        <v>128</v>
      </c>
      <c r="C156" t="s">
        <v>3129</v>
      </c>
      <c r="D156" t="s">
        <v>129</v>
      </c>
      <c r="E156">
        <v>207706.71901297499</v>
      </c>
      <c r="F156">
        <v>614.25</v>
      </c>
      <c r="G156">
        <v>22.649955029092499</v>
      </c>
      <c r="H156">
        <f>(Table2[[#This Row],[1Y Return vs Nifty]]-AVERAGE(Table2[1Y Return vs Nifty]))/_xlfn.STDEV.P(Table2[1Y Return vs Nifty])</f>
        <v>0.17358729253606492</v>
      </c>
      <c r="I156">
        <v>-1.4591005461364499</v>
      </c>
      <c r="J156">
        <f>(Table2[[#This Row],[1M Return vs Nifty]]-AVERAGE(Table2[1M Return vs Nifty]))/_xlfn.STDEV.P(Table2[1M Return vs Nifty])</f>
        <v>-0.25674264648106782</v>
      </c>
      <c r="K156">
        <v>-2.7790483095372598</v>
      </c>
      <c r="L156">
        <f>(Table2[[#This Row],[6M Return vs Nifty]]-AVERAGE(Table2[6M Return vs Nifty]))/_xlfn.STDEV.P(Table2[6M Return vs Nifty])</f>
        <v>-0.22466209488382069</v>
      </c>
      <c r="M156">
        <v>-5.4197285620583804</v>
      </c>
      <c r="N156">
        <f>(Table2[[#This Row],[1W Return vs Nifty]]-AVERAGE(Table2[1W Return vs Nifty]))/_xlfn.STDEV.P(Table2[1W Return vs Nifty])</f>
        <v>-1.0258872270959192</v>
      </c>
      <c r="O156">
        <v>603.28</v>
      </c>
      <c r="P156">
        <v>604.84525091085095</v>
      </c>
      <c r="Q156">
        <v>576.10329322441805</v>
      </c>
      <c r="R156">
        <v>55.9946904772385</v>
      </c>
      <c r="S156" s="1">
        <f>(Table2[[#This Row],[Close Price]]-Table2[[#This Row],[20D EMA]])/Table2[[#This Row],[20D EMA]]</f>
        <v>1.8183927861026437E-2</v>
      </c>
      <c r="T156" s="1">
        <f>(Table2[[#This Row],[Close Price]]-Table2[[#This Row],[50D EMA]])/Table2[[#This Row],[50D EMA]]</f>
        <v>1.5549017000606706E-2</v>
      </c>
      <c r="U156" s="1">
        <f>(Table2[[#This Row],[Close Price]]-Table2[[#This Row],[200D EMA]])/Table2[[#This Row],[200D EMA]]</f>
        <v>6.6215047239318758E-2</v>
      </c>
      <c r="V156">
        <v>1.2314865263461801</v>
      </c>
      <c r="W156">
        <v>606.95000000000005</v>
      </c>
      <c r="X156">
        <v>620.6</v>
      </c>
      <c r="Y156">
        <v>595</v>
      </c>
      <c r="Z156">
        <v>632.29999999999995</v>
      </c>
      <c r="AA156">
        <v>565</v>
      </c>
      <c r="AB156">
        <v>639.6</v>
      </c>
      <c r="AC156" s="1">
        <f>(Table2[[#This Row],[Close Price]]/Table2[[#This Row],[Day Low]])-1</f>
        <v>1.2027349864074388E-2</v>
      </c>
      <c r="AD156" s="1">
        <f>(Table2[[#This Row],[Day High]]/Table2[[#This Row],[Close Price]])-1</f>
        <v>1.0337810337810449E-2</v>
      </c>
      <c r="AE156" s="1">
        <f>(Table2[[#This Row],[Close Price]]/Table2[[#This Row],[Current Week Low]])-1</f>
        <v>3.2352941176470695E-2</v>
      </c>
      <c r="AF156" s="1">
        <f>(Table2[[#This Row],[Current Week High]]/Table2[[#This Row],[Close Price]])-1</f>
        <v>2.9385429385429207E-2</v>
      </c>
      <c r="AG156" s="1">
        <f>(Table2[[#This Row],[Close Price]]/Table2[[#This Row],[Current Month Low]])-1</f>
        <v>8.7168141592920412E-2</v>
      </c>
      <c r="AH156" s="1">
        <f>(Table2[[#This Row],[Current Month High]]/Table2[[#This Row],[Close Price]])-1</f>
        <v>4.1269841269841345E-2</v>
      </c>
      <c r="AI156">
        <v>10.8864468864468</v>
      </c>
      <c r="AJ156">
        <v>45.7087959009393</v>
      </c>
      <c r="AK156" t="str">
        <f>IF(AND(Table2[[#This Row],[20D EMA]]&gt;Table2[[#This Row],[50D EMA]],Table2[[#This Row],[50D EMA]]&gt;Table2[[#This Row],[200D EMA]]),"Uptrend","Downtrend/NoTrend")</f>
        <v>Downtrend/NoTrend</v>
      </c>
      <c r="AL156">
        <v>0.12</v>
      </c>
      <c r="AM156" t="s">
        <v>3172</v>
      </c>
      <c r="AN156">
        <v>2.5099999999999998</v>
      </c>
      <c r="AO156" t="s">
        <v>3172</v>
      </c>
      <c r="AP156">
        <v>0.21149804794056401</v>
      </c>
      <c r="AQ156">
        <f>(Table2[[#This Row],[Sharpe Ratio]]-AVERAGE(Table2[Sharpe Ratio]))/_xlfn.STDEV.P(Table2[Sharpe Ratio])</f>
        <v>1.8023108238195318</v>
      </c>
      <c r="AR1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6">
        <f>_xlfn.RANK.AVG(Table2[[#This Row],[1Y Return vs Nifty Z-Score]],Table2[1Y Return vs Nifty Z-Score])</f>
        <v>256</v>
      </c>
      <c r="AT156">
        <f>_xlfn.RANK.AVG(Table2[[#This Row],[6M Return vs Nifty Z-Score]],Table2[6M Return vs Nifty Z-Score])</f>
        <v>374</v>
      </c>
      <c r="AU156">
        <f>_xlfn.RANK.AVG(Table2[[#This Row],[Sharpe Ratio Z-Score]],Table2[Sharpe Ratio Z-Score])</f>
        <v>20</v>
      </c>
      <c r="AV156">
        <f>(Table2[[#This Row],[Rank 1Y]]+Table2[[#This Row],[Rank 6M]]+Table2[[#This Row],[Rank Sharpe]])/3</f>
        <v>216.66666666666666</v>
      </c>
    </row>
    <row r="157" spans="1:48" x14ac:dyDescent="0.3">
      <c r="A157" t="s">
        <v>1002</v>
      </c>
      <c r="B157" t="s">
        <v>1003</v>
      </c>
      <c r="C157" t="s">
        <v>3136</v>
      </c>
      <c r="D157" t="s">
        <v>261</v>
      </c>
      <c r="E157">
        <v>14459.722400000001</v>
      </c>
      <c r="F157">
        <v>4580.5</v>
      </c>
      <c r="G157">
        <v>36.536287294739701</v>
      </c>
      <c r="H157">
        <f>(Table2[[#This Row],[1Y Return vs Nifty]]-AVERAGE(Table2[1Y Return vs Nifty]))/_xlfn.STDEV.P(Table2[1Y Return vs Nifty])</f>
        <v>0.44666533554985571</v>
      </c>
      <c r="I157">
        <v>9.30439586343212</v>
      </c>
      <c r="J157">
        <f>(Table2[[#This Row],[1M Return vs Nifty]]-AVERAGE(Table2[1M Return vs Nifty]))/_xlfn.STDEV.P(Table2[1M Return vs Nifty])</f>
        <v>0.76406148615678571</v>
      </c>
      <c r="K157">
        <v>-4.74073864356399</v>
      </c>
      <c r="L157">
        <f>(Table2[[#This Row],[6M Return vs Nifty]]-AVERAGE(Table2[6M Return vs Nifty]))/_xlfn.STDEV.P(Table2[6M Return vs Nifty])</f>
        <v>-0.28919634168634767</v>
      </c>
      <c r="M157">
        <v>12.5479482017693</v>
      </c>
      <c r="N157">
        <f>(Table2[[#This Row],[1W Return vs Nifty]]-AVERAGE(Table2[1W Return vs Nifty]))/_xlfn.STDEV.P(Table2[1W Return vs Nifty])</f>
        <v>2.8048681042253372</v>
      </c>
      <c r="O157">
        <v>4297.1000000000004</v>
      </c>
      <c r="P157">
        <v>4273.1832654479304</v>
      </c>
      <c r="Q157">
        <v>4041.0100927385001</v>
      </c>
      <c r="R157">
        <v>69.307301350128796</v>
      </c>
      <c r="S157" s="1">
        <f>(Table2[[#This Row],[Close Price]]-Table2[[#This Row],[20D EMA]])/Table2[[#This Row],[20D EMA]]</f>
        <v>6.5951455632868583E-2</v>
      </c>
      <c r="T157" s="1">
        <f>(Table2[[#This Row],[Close Price]]-Table2[[#This Row],[50D EMA]])/Table2[[#This Row],[50D EMA]]</f>
        <v>7.1917518033211614E-2</v>
      </c>
      <c r="U157" s="1">
        <f>(Table2[[#This Row],[Close Price]]-Table2[[#This Row],[200D EMA]])/Table2[[#This Row],[200D EMA]]</f>
        <v>0.13350372676151864</v>
      </c>
      <c r="V157">
        <v>2.3731110264430102</v>
      </c>
      <c r="W157">
        <v>4555.1499999999996</v>
      </c>
      <c r="X157">
        <v>4683.45</v>
      </c>
      <c r="Y157">
        <v>4479.5</v>
      </c>
      <c r="Z157">
        <v>4683.45</v>
      </c>
      <c r="AA157">
        <v>3990.95</v>
      </c>
      <c r="AB157">
        <v>4683.45</v>
      </c>
      <c r="AC157" s="1">
        <f>(Table2[[#This Row],[Close Price]]/Table2[[#This Row],[Day Low]])-1</f>
        <v>5.565129578608996E-3</v>
      </c>
      <c r="AD157" s="1">
        <f>(Table2[[#This Row],[Day High]]/Table2[[#This Row],[Close Price]])-1</f>
        <v>2.2475712258487102E-2</v>
      </c>
      <c r="AE157" s="1">
        <f>(Table2[[#This Row],[Close Price]]/Table2[[#This Row],[Current Week Low]])-1</f>
        <v>2.2547159281169682E-2</v>
      </c>
      <c r="AF157" s="1">
        <f>(Table2[[#This Row],[Current Week High]]/Table2[[#This Row],[Close Price]])-1</f>
        <v>2.2475712258487102E-2</v>
      </c>
      <c r="AG157" s="1">
        <f>(Table2[[#This Row],[Close Price]]/Table2[[#This Row],[Current Month Low]])-1</f>
        <v>0.14772172039238773</v>
      </c>
      <c r="AH157" s="1">
        <f>(Table2[[#This Row],[Current Month High]]/Table2[[#This Row],[Close Price]])-1</f>
        <v>2.2475712258487102E-2</v>
      </c>
      <c r="AI157">
        <v>9.1583888221809797</v>
      </c>
      <c r="AJ157">
        <v>58.962346000346997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0.15</v>
      </c>
      <c r="AM157" t="s">
        <v>3172</v>
      </c>
      <c r="AN157">
        <v>8.17</v>
      </c>
      <c r="AO157" t="s">
        <v>3172</v>
      </c>
      <c r="AP157">
        <v>0.17439495065767799</v>
      </c>
      <c r="AQ157">
        <f>(Table2[[#This Row],[Sharpe Ratio]]-AVERAGE(Table2[Sharpe Ratio]))/_xlfn.STDEV.P(Table2[Sharpe Ratio])</f>
        <v>1.3721097392194368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5.0985083234650679</v>
      </c>
      <c r="AS157">
        <f>_xlfn.RANK.AVG(Table2[[#This Row],[1Y Return vs Nifty Z-Score]],Table2[1Y Return vs Nifty Z-Score])</f>
        <v>183</v>
      </c>
      <c r="AT157">
        <f>_xlfn.RANK.AVG(Table2[[#This Row],[6M Return vs Nifty Z-Score]],Table2[6M Return vs Nifty Z-Score])</f>
        <v>410</v>
      </c>
      <c r="AU157">
        <f>_xlfn.RANK.AVG(Table2[[#This Row],[Sharpe Ratio Z-Score]],Table2[Sharpe Ratio Z-Score])</f>
        <v>59</v>
      </c>
      <c r="AV157">
        <f>(Table2[[#This Row],[Rank 1Y]]+Table2[[#This Row],[Rank 6M]]+Table2[[#This Row],[Rank Sharpe]])/3</f>
        <v>217.33333333333334</v>
      </c>
    </row>
    <row r="158" spans="1:48" x14ac:dyDescent="0.3">
      <c r="A158" t="s">
        <v>641</v>
      </c>
      <c r="B158" t="s">
        <v>642</v>
      </c>
      <c r="C158" t="s">
        <v>3136</v>
      </c>
      <c r="D158" t="s">
        <v>643</v>
      </c>
      <c r="E158">
        <v>28184.544287279899</v>
      </c>
      <c r="F158">
        <v>1239.3</v>
      </c>
      <c r="G158">
        <v>158.97965531891899</v>
      </c>
      <c r="H158">
        <f>(Table2[[#This Row],[1Y Return vs Nifty]]-AVERAGE(Table2[1Y Return vs Nifty]))/_xlfn.STDEV.P(Table2[1Y Return vs Nifty])</f>
        <v>2.8545434332659529</v>
      </c>
      <c r="I158">
        <v>21.068287678320399</v>
      </c>
      <c r="J158">
        <f>(Table2[[#This Row],[1M Return vs Nifty]]-AVERAGE(Table2[1M Return vs Nifty]))/_xlfn.STDEV.P(Table2[1M Return vs Nifty])</f>
        <v>1.8797425737508782</v>
      </c>
      <c r="K158">
        <v>31.450889347382802</v>
      </c>
      <c r="L158">
        <f>(Table2[[#This Row],[6M Return vs Nifty]]-AVERAGE(Table2[6M Return vs Nifty]))/_xlfn.STDEV.P(Table2[6M Return vs Nifty])</f>
        <v>0.90140923577946797</v>
      </c>
      <c r="M158">
        <v>8.6325163431527603</v>
      </c>
      <c r="N158">
        <f>(Table2[[#This Row],[1W Return vs Nifty]]-AVERAGE(Table2[1W Return vs Nifty]))/_xlfn.STDEV.P(Table2[1W Return vs Nifty])</f>
        <v>1.9700878672491053</v>
      </c>
      <c r="O158">
        <v>1140.1099999999999</v>
      </c>
      <c r="P158">
        <v>1126.71975695639</v>
      </c>
      <c r="Q158">
        <v>971.71604205761003</v>
      </c>
      <c r="R158">
        <v>72.479725121665297</v>
      </c>
      <c r="S158" s="1">
        <f>(Table2[[#This Row],[Close Price]]-Table2[[#This Row],[20D EMA]])/Table2[[#This Row],[20D EMA]]</f>
        <v>8.7000377156590203E-2</v>
      </c>
      <c r="T158" s="1">
        <f>(Table2[[#This Row],[Close Price]]-Table2[[#This Row],[50D EMA]])/Table2[[#This Row],[50D EMA]]</f>
        <v>9.9918584322798348E-2</v>
      </c>
      <c r="U158" s="1">
        <f>(Table2[[#This Row],[Close Price]]-Table2[[#This Row],[200D EMA]])/Table2[[#This Row],[200D EMA]]</f>
        <v>0.27537258454206492</v>
      </c>
      <c r="V158">
        <v>1.9776159685924899</v>
      </c>
      <c r="W158">
        <v>1195.4000000000001</v>
      </c>
      <c r="X158">
        <v>1251</v>
      </c>
      <c r="Y158">
        <v>1195.4000000000001</v>
      </c>
      <c r="Z158">
        <v>1275</v>
      </c>
      <c r="AA158">
        <v>1033.0999999999999</v>
      </c>
      <c r="AB158">
        <v>1275</v>
      </c>
      <c r="AC158" s="1">
        <f>(Table2[[#This Row],[Close Price]]/Table2[[#This Row],[Day Low]])-1</f>
        <v>3.6724109084825152E-2</v>
      </c>
      <c r="AD158" s="1">
        <f>(Table2[[#This Row],[Day High]]/Table2[[#This Row],[Close Price]])-1</f>
        <v>9.4408133623820056E-3</v>
      </c>
      <c r="AE158" s="1">
        <f>(Table2[[#This Row],[Close Price]]/Table2[[#This Row],[Current Week Low]])-1</f>
        <v>3.6724109084825152E-2</v>
      </c>
      <c r="AF158" s="1">
        <f>(Table2[[#This Row],[Current Week High]]/Table2[[#This Row],[Close Price]])-1</f>
        <v>2.8806584362139898E-2</v>
      </c>
      <c r="AG158" s="1">
        <f>(Table2[[#This Row],[Close Price]]/Table2[[#This Row],[Current Month Low]])-1</f>
        <v>0.19959345658697125</v>
      </c>
      <c r="AH158" s="1">
        <f>(Table2[[#This Row],[Current Month High]]/Table2[[#This Row],[Close Price]])-1</f>
        <v>2.8806584362139898E-2</v>
      </c>
      <c r="AI158">
        <v>16.997498587912499</v>
      </c>
      <c r="AJ158">
        <v>236.76630434782601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0.15</v>
      </c>
      <c r="AM158" t="s">
        <v>3172</v>
      </c>
      <c r="AN158">
        <v>11.11</v>
      </c>
      <c r="AO158" t="s">
        <v>3172</v>
      </c>
      <c r="AQ158">
        <f>(Table2[[#This Row],[Sharpe Ratio]]-AVERAGE(Table2[Sharpe Ratio]))/_xlfn.STDEV.P(Table2[Sharpe Ratio])</f>
        <v>-0.64995586758689006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6.9558272424585148</v>
      </c>
      <c r="AS158">
        <f>_xlfn.RANK.AVG(Table2[[#This Row],[1Y Return vs Nifty Z-Score]],Table2[1Y Return vs Nifty Z-Score])</f>
        <v>16</v>
      </c>
      <c r="AT158">
        <f>_xlfn.RANK.AVG(Table2[[#This Row],[6M Return vs Nifty Z-Score]],Table2[6M Return vs Nifty Z-Score])</f>
        <v>106</v>
      </c>
      <c r="AU158">
        <f>_xlfn.RANK.AVG(Table2[[#This Row],[Sharpe Ratio Z-Score]],Table2[Sharpe Ratio Z-Score])</f>
        <v>532</v>
      </c>
      <c r="AV158">
        <f>(Table2[[#This Row],[Rank 1Y]]+Table2[[#This Row],[Rank 6M]]+Table2[[#This Row],[Rank Sharpe]])/3</f>
        <v>218</v>
      </c>
    </row>
    <row r="159" spans="1:48" x14ac:dyDescent="0.3">
      <c r="A159" t="s">
        <v>259</v>
      </c>
      <c r="B159" t="s">
        <v>260</v>
      </c>
      <c r="C159" t="s">
        <v>3136</v>
      </c>
      <c r="D159" t="s">
        <v>261</v>
      </c>
      <c r="E159">
        <v>95999.903999999995</v>
      </c>
      <c r="F159">
        <v>3463.2</v>
      </c>
      <c r="G159">
        <v>66.316310069206395</v>
      </c>
      <c r="H159">
        <f>(Table2[[#This Row],[1Y Return vs Nifty]]-AVERAGE(Table2[1Y Return vs Nifty]))/_xlfn.STDEV.P(Table2[1Y Return vs Nifty])</f>
        <v>1.0322966012135439</v>
      </c>
      <c r="I159">
        <v>4.5527427483654996</v>
      </c>
      <c r="J159">
        <f>(Table2[[#This Row],[1M Return vs Nifty]]-AVERAGE(Table2[1M Return vs Nifty]))/_xlfn.STDEV.P(Table2[1M Return vs Nifty])</f>
        <v>0.31341729470153362</v>
      </c>
      <c r="K159">
        <v>-14.378950540486001</v>
      </c>
      <c r="L159">
        <f>(Table2[[#This Row],[6M Return vs Nifty]]-AVERAGE(Table2[6M Return vs Nifty]))/_xlfn.STDEV.P(Table2[6M Return vs Nifty])</f>
        <v>-0.6062671527629655</v>
      </c>
      <c r="M159">
        <v>1.97236374259025</v>
      </c>
      <c r="N159">
        <f>(Table2[[#This Row],[1W Return vs Nifty]]-AVERAGE(Table2[1W Return vs Nifty]))/_xlfn.STDEV.P(Table2[1W Return vs Nifty])</f>
        <v>0.55012604261403186</v>
      </c>
      <c r="O159">
        <v>3459.32</v>
      </c>
      <c r="P159">
        <v>3558.74401420817</v>
      </c>
      <c r="Q159">
        <v>3336.6800233291001</v>
      </c>
      <c r="R159">
        <v>52.967421273073903</v>
      </c>
      <c r="S159" s="1">
        <f>(Table2[[#This Row],[Close Price]]-Table2[[#This Row],[20D EMA]])/Table2[[#This Row],[20D EMA]]</f>
        <v>1.1216077148109033E-3</v>
      </c>
      <c r="T159" s="1">
        <f>(Table2[[#This Row],[Close Price]]-Table2[[#This Row],[50D EMA]])/Table2[[#This Row],[50D EMA]]</f>
        <v>-2.6847678233307547E-2</v>
      </c>
      <c r="U159" s="1">
        <f>(Table2[[#This Row],[Close Price]]-Table2[[#This Row],[200D EMA]])/Table2[[#This Row],[200D EMA]]</f>
        <v>3.7917923141058983E-2</v>
      </c>
      <c r="V159">
        <v>1.2498748391077501</v>
      </c>
      <c r="W159">
        <v>3452.3</v>
      </c>
      <c r="X159">
        <v>3556.4</v>
      </c>
      <c r="Y159">
        <v>3361.6</v>
      </c>
      <c r="Z159">
        <v>3556.4</v>
      </c>
      <c r="AA159">
        <v>3244.25</v>
      </c>
      <c r="AB159">
        <v>3691.95</v>
      </c>
      <c r="AC159" s="1">
        <f>(Table2[[#This Row],[Close Price]]/Table2[[#This Row],[Day Low]])-1</f>
        <v>3.1573154129129755E-3</v>
      </c>
      <c r="AD159" s="1">
        <f>(Table2[[#This Row],[Day High]]/Table2[[#This Row],[Close Price]])-1</f>
        <v>2.6911526911526984E-2</v>
      </c>
      <c r="AE159" s="1">
        <f>(Table2[[#This Row],[Close Price]]/Table2[[#This Row],[Current Week Low]])-1</f>
        <v>3.0223702998572133E-2</v>
      </c>
      <c r="AF159" s="1">
        <f>(Table2[[#This Row],[Current Week High]]/Table2[[#This Row],[Close Price]])-1</f>
        <v>2.6911526911526984E-2</v>
      </c>
      <c r="AG159" s="1">
        <f>(Table2[[#This Row],[Close Price]]/Table2[[#This Row],[Current Month Low]])-1</f>
        <v>6.7488633736610959E-2</v>
      </c>
      <c r="AH159" s="1">
        <f>(Table2[[#This Row],[Current Month High]]/Table2[[#This Row],[Close Price]])-1</f>
        <v>6.6051628551628605E-2</v>
      </c>
      <c r="AI159">
        <v>20.463732963732902</v>
      </c>
      <c r="AJ159">
        <v>88.673694532973698</v>
      </c>
      <c r="AK159" t="str">
        <f>IF(AND(Table2[[#This Row],[20D EMA]]&gt;Table2[[#This Row],[50D EMA]],Table2[[#This Row],[50D EMA]]&gt;Table2[[#This Row],[200D EMA]]),"Uptrend","Downtrend/NoTrend")</f>
        <v>Downtrend/NoTrend</v>
      </c>
      <c r="AL159">
        <v>-0.01</v>
      </c>
      <c r="AM159" t="s">
        <v>3173</v>
      </c>
      <c r="AN159">
        <v>-4.1100000000000003</v>
      </c>
      <c r="AO159" t="s">
        <v>3173</v>
      </c>
      <c r="AP159">
        <v>0.19846537919005799</v>
      </c>
      <c r="AQ159">
        <f>(Table2[[#This Row],[Sharpe Ratio]]-AVERAGE(Table2[Sharpe Ratio]))/_xlfn.STDEV.P(Table2[Sharpe Ratio])</f>
        <v>1.6512003063078966</v>
      </c>
      <c r="AR1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9">
        <f>_xlfn.RANK.AVG(Table2[[#This Row],[1Y Return vs Nifty Z-Score]],Table2[1Y Return vs Nifty Z-Score])</f>
        <v>89</v>
      </c>
      <c r="AT159">
        <f>_xlfn.RANK.AVG(Table2[[#This Row],[6M Return vs Nifty Z-Score]],Table2[6M Return vs Nifty Z-Score])</f>
        <v>534</v>
      </c>
      <c r="AU159">
        <f>_xlfn.RANK.AVG(Table2[[#This Row],[Sharpe Ratio Z-Score]],Table2[Sharpe Ratio Z-Score])</f>
        <v>33</v>
      </c>
      <c r="AV159">
        <f>(Table2[[#This Row],[Rank 1Y]]+Table2[[#This Row],[Rank 6M]]+Table2[[#This Row],[Rank Sharpe]])/3</f>
        <v>218.66666666666666</v>
      </c>
    </row>
    <row r="160" spans="1:48" x14ac:dyDescent="0.3">
      <c r="A160" t="s">
        <v>1764</v>
      </c>
      <c r="B160" t="s">
        <v>1765</v>
      </c>
      <c r="C160" t="s">
        <v>3137</v>
      </c>
      <c r="D160" t="s">
        <v>117</v>
      </c>
      <c r="E160">
        <v>4533.2239861199996</v>
      </c>
      <c r="F160">
        <v>840.2</v>
      </c>
      <c r="G160">
        <v>39.864406363519301</v>
      </c>
      <c r="H160">
        <f>(Table2[[#This Row],[1Y Return vs Nifty]]-AVERAGE(Table2[1Y Return vs Nifty]))/_xlfn.STDEV.P(Table2[1Y Return vs Nifty])</f>
        <v>0.51211359250014798</v>
      </c>
      <c r="I160">
        <v>23.587282873063302</v>
      </c>
      <c r="J160">
        <f>(Table2[[#This Row],[1M Return vs Nifty]]-AVERAGE(Table2[1M Return vs Nifty]))/_xlfn.STDEV.P(Table2[1M Return vs Nifty])</f>
        <v>2.1186427049947105</v>
      </c>
      <c r="K160">
        <v>10.443681816309001</v>
      </c>
      <c r="L160">
        <f>(Table2[[#This Row],[6M Return vs Nifty]]-AVERAGE(Table2[6M Return vs Nifty]))/_xlfn.STDEV.P(Table2[6M Return vs Nifty])</f>
        <v>0.21032956233303324</v>
      </c>
      <c r="M160">
        <v>2.71536748742307</v>
      </c>
      <c r="N160">
        <f>(Table2[[#This Row],[1W Return vs Nifty]]-AVERAGE(Table2[1W Return vs Nifty]))/_xlfn.STDEV.P(Table2[1W Return vs Nifty])</f>
        <v>0.70853636989908486</v>
      </c>
      <c r="O160">
        <v>755.33</v>
      </c>
      <c r="P160">
        <v>719.812270359232</v>
      </c>
      <c r="Q160">
        <v>663.65682306675603</v>
      </c>
      <c r="R160">
        <v>75.319984894093295</v>
      </c>
      <c r="S160" s="1">
        <f>(Table2[[#This Row],[Close Price]]-Table2[[#This Row],[20D EMA]])/Table2[[#This Row],[20D EMA]]</f>
        <v>0.11236148438430885</v>
      </c>
      <c r="T160" s="1">
        <f>(Table2[[#This Row],[Close Price]]-Table2[[#This Row],[50D EMA]])/Table2[[#This Row],[50D EMA]]</f>
        <v>0.16724878777168792</v>
      </c>
      <c r="U160" s="1">
        <f>(Table2[[#This Row],[Close Price]]-Table2[[#This Row],[200D EMA]])/Table2[[#This Row],[200D EMA]]</f>
        <v>0.26601576416774947</v>
      </c>
      <c r="V160">
        <v>1.7833744001070899</v>
      </c>
      <c r="W160">
        <v>802.1</v>
      </c>
      <c r="X160">
        <v>849.7</v>
      </c>
      <c r="Y160">
        <v>802.1</v>
      </c>
      <c r="Z160">
        <v>849.7</v>
      </c>
      <c r="AA160">
        <v>668.2</v>
      </c>
      <c r="AB160">
        <v>849.7</v>
      </c>
      <c r="AC160" s="1">
        <f>(Table2[[#This Row],[Close Price]]/Table2[[#This Row],[Day Low]])-1</f>
        <v>4.7500311681835106E-2</v>
      </c>
      <c r="AD160" s="1">
        <f>(Table2[[#This Row],[Day High]]/Table2[[#This Row],[Close Price]])-1</f>
        <v>1.1306831706736409E-2</v>
      </c>
      <c r="AE160" s="1">
        <f>(Table2[[#This Row],[Close Price]]/Table2[[#This Row],[Current Week Low]])-1</f>
        <v>4.7500311681835106E-2</v>
      </c>
      <c r="AF160" s="1">
        <f>(Table2[[#This Row],[Current Week High]]/Table2[[#This Row],[Close Price]])-1</f>
        <v>1.1306831706736409E-2</v>
      </c>
      <c r="AG160" s="1">
        <f>(Table2[[#This Row],[Close Price]]/Table2[[#This Row],[Current Month Low]])-1</f>
        <v>0.2574079616881173</v>
      </c>
      <c r="AH160" s="1">
        <f>(Table2[[#This Row],[Current Month High]]/Table2[[#This Row],[Close Price]])-1</f>
        <v>1.1306831706736409E-2</v>
      </c>
      <c r="AI160">
        <v>4.7369673887169599</v>
      </c>
      <c r="AJ160">
        <v>78.159457167090693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0.34</v>
      </c>
      <c r="AM160" t="s">
        <v>3172</v>
      </c>
      <c r="AN160">
        <v>17.47</v>
      </c>
      <c r="AO160" t="s">
        <v>3172</v>
      </c>
      <c r="AP160">
        <v>8.5616562469550003E-2</v>
      </c>
      <c r="AQ160">
        <f>(Table2[[#This Row],[Sharpe Ratio]]-AVERAGE(Table2[Sharpe Ratio]))/_xlfn.STDEV.P(Table2[Sharpe Ratio])</f>
        <v>0.34274664868312721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3.8923688784101036</v>
      </c>
      <c r="AS160">
        <f>_xlfn.RANK.AVG(Table2[[#This Row],[1Y Return vs Nifty Z-Score]],Table2[1Y Return vs Nifty Z-Score])</f>
        <v>161</v>
      </c>
      <c r="AT160">
        <f>_xlfn.RANK.AVG(Table2[[#This Row],[6M Return vs Nifty Z-Score]],Table2[6M Return vs Nifty Z-Score])</f>
        <v>232</v>
      </c>
      <c r="AU160">
        <f>_xlfn.RANK.AVG(Table2[[#This Row],[Sharpe Ratio Z-Score]],Table2[Sharpe Ratio Z-Score])</f>
        <v>264</v>
      </c>
      <c r="AV160">
        <f>(Table2[[#This Row],[Rank 1Y]]+Table2[[#This Row],[Rank 6M]]+Table2[[#This Row],[Rank Sharpe]])/3</f>
        <v>219</v>
      </c>
    </row>
    <row r="161" spans="1:48" x14ac:dyDescent="0.3">
      <c r="A161" t="s">
        <v>714</v>
      </c>
      <c r="B161" t="s">
        <v>715</v>
      </c>
      <c r="C161" t="s">
        <v>3131</v>
      </c>
      <c r="D161" t="s">
        <v>51</v>
      </c>
      <c r="E161">
        <v>24273.865131750001</v>
      </c>
      <c r="F161">
        <v>1355.25</v>
      </c>
      <c r="G161">
        <v>54.111575991593497</v>
      </c>
      <c r="H161">
        <f>(Table2[[#This Row],[1Y Return vs Nifty]]-AVERAGE(Table2[1Y Return vs Nifty]))/_xlfn.STDEV.P(Table2[1Y Return vs Nifty])</f>
        <v>0.79228758849077963</v>
      </c>
      <c r="I161">
        <v>5.72062184242212</v>
      </c>
      <c r="J161">
        <f>(Table2[[#This Row],[1M Return vs Nifty]]-AVERAGE(Table2[1M Return vs Nifty]))/_xlfn.STDEV.P(Table2[1M Return vs Nifty])</f>
        <v>0.4241783114074551</v>
      </c>
      <c r="K161">
        <v>26.264308142379001</v>
      </c>
      <c r="L161">
        <f>(Table2[[#This Row],[6M Return vs Nifty]]-AVERAGE(Table2[6M Return vs Nifty]))/_xlfn.STDEV.P(Table2[6M Return vs Nifty])</f>
        <v>0.73078489933896307</v>
      </c>
      <c r="M161">
        <v>-3.0608046355354599</v>
      </c>
      <c r="N161">
        <f>(Table2[[#This Row],[1W Return vs Nifty]]-AVERAGE(Table2[1W Return vs Nifty]))/_xlfn.STDEV.P(Table2[1W Return vs Nifty])</f>
        <v>-0.52295852203923376</v>
      </c>
      <c r="O161">
        <v>1379.47</v>
      </c>
      <c r="P161">
        <v>1393.6467801863901</v>
      </c>
      <c r="Q161">
        <v>1234.9177990972601</v>
      </c>
      <c r="R161">
        <v>39.757418484153199</v>
      </c>
      <c r="S161" s="1">
        <f>(Table2[[#This Row],[Close Price]]-Table2[[#This Row],[20D EMA]])/Table2[[#This Row],[20D EMA]]</f>
        <v>-1.7557467723111068E-2</v>
      </c>
      <c r="T161" s="1">
        <f>(Table2[[#This Row],[Close Price]]-Table2[[#This Row],[50D EMA]])/Table2[[#This Row],[50D EMA]]</f>
        <v>-2.7551299749894138E-2</v>
      </c>
      <c r="U161" s="1">
        <f>(Table2[[#This Row],[Close Price]]-Table2[[#This Row],[200D EMA]])/Table2[[#This Row],[200D EMA]]</f>
        <v>9.7441466137020816E-2</v>
      </c>
      <c r="V161">
        <v>1.29933969677603</v>
      </c>
      <c r="W161">
        <v>1350.1</v>
      </c>
      <c r="X161">
        <v>1378.9</v>
      </c>
      <c r="Y161">
        <v>1350.1</v>
      </c>
      <c r="Z161">
        <v>1382</v>
      </c>
      <c r="AA161">
        <v>1350.1</v>
      </c>
      <c r="AB161">
        <v>1460.15</v>
      </c>
      <c r="AC161" s="1">
        <f>(Table2[[#This Row],[Close Price]]/Table2[[#This Row],[Day Low]])-1</f>
        <v>3.8145322568698958E-3</v>
      </c>
      <c r="AD161" s="1">
        <f>(Table2[[#This Row],[Day High]]/Table2[[#This Row],[Close Price]])-1</f>
        <v>1.7450654860726944E-2</v>
      </c>
      <c r="AE161" s="1">
        <f>(Table2[[#This Row],[Close Price]]/Table2[[#This Row],[Current Week Low]])-1</f>
        <v>3.8145322568698958E-3</v>
      </c>
      <c r="AF161" s="1">
        <f>(Table2[[#This Row],[Current Week High]]/Table2[[#This Row],[Close Price]])-1</f>
        <v>1.9738055709278779E-2</v>
      </c>
      <c r="AG161" s="1">
        <f>(Table2[[#This Row],[Close Price]]/Table2[[#This Row],[Current Month Low]])-1</f>
        <v>3.8145322568698958E-3</v>
      </c>
      <c r="AH161" s="1">
        <f>(Table2[[#This Row],[Current Month High]]/Table2[[#This Row],[Close Price]])-1</f>
        <v>7.740269323003135E-2</v>
      </c>
      <c r="AI161">
        <v>20.937096476664799</v>
      </c>
      <c r="AJ161">
        <v>80.111635324606198</v>
      </c>
      <c r="AK161" t="str">
        <f>IF(AND(Table2[[#This Row],[20D EMA]]&gt;Table2[[#This Row],[50D EMA]],Table2[[#This Row],[50D EMA]]&gt;Table2[[#This Row],[200D EMA]]),"Uptrend","Downtrend/NoTrend")</f>
        <v>Downtrend/NoTrend</v>
      </c>
      <c r="AL161">
        <v>-0.08</v>
      </c>
      <c r="AM161" t="s">
        <v>3173</v>
      </c>
      <c r="AN161">
        <v>-6.35</v>
      </c>
      <c r="AO161" t="s">
        <v>3173</v>
      </c>
      <c r="AP161">
        <v>3.9407662101470002E-2</v>
      </c>
      <c r="AQ161">
        <f>(Table2[[#This Row],[Sharpe Ratio]]-AVERAGE(Table2[Sharpe Ratio]))/_xlfn.STDEV.P(Table2[Sharpe Ratio])</f>
        <v>-0.19303393332491661</v>
      </c>
      <c r="AR1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1">
        <f>_xlfn.RANK.AVG(Table2[[#This Row],[1Y Return vs Nifty Z-Score]],Table2[1Y Return vs Nifty Z-Score])</f>
        <v>122</v>
      </c>
      <c r="AT161">
        <f>_xlfn.RANK.AVG(Table2[[#This Row],[6M Return vs Nifty Z-Score]],Table2[6M Return vs Nifty Z-Score])</f>
        <v>136</v>
      </c>
      <c r="AU161">
        <f>_xlfn.RANK.AVG(Table2[[#This Row],[Sharpe Ratio Z-Score]],Table2[Sharpe Ratio Z-Score])</f>
        <v>401</v>
      </c>
      <c r="AV161">
        <f>(Table2[[#This Row],[Rank 1Y]]+Table2[[#This Row],[Rank 6M]]+Table2[[#This Row],[Rank Sharpe]])/3</f>
        <v>219.66666666666666</v>
      </c>
    </row>
    <row r="162" spans="1:48" x14ac:dyDescent="0.3">
      <c r="A162" t="s">
        <v>941</v>
      </c>
      <c r="B162" t="s">
        <v>942</v>
      </c>
      <c r="C162" t="s">
        <v>3139</v>
      </c>
      <c r="D162" t="s">
        <v>455</v>
      </c>
      <c r="E162">
        <v>15869.99761676</v>
      </c>
      <c r="F162">
        <v>1111.5999999999999</v>
      </c>
      <c r="G162">
        <v>12.288769556507299</v>
      </c>
      <c r="H162">
        <f>(Table2[[#This Row],[1Y Return vs Nifty]]-AVERAGE(Table2[1Y Return vs Nifty]))/_xlfn.STDEV.P(Table2[1Y Return vs Nifty])</f>
        <v>-3.0167896237290749E-2</v>
      </c>
      <c r="I162">
        <v>-11.472200060541899</v>
      </c>
      <c r="J162">
        <f>(Table2[[#This Row],[1M Return vs Nifty]]-AVERAGE(Table2[1M Return vs Nifty]))/_xlfn.STDEV.P(Table2[1M Return vs Nifty])</f>
        <v>-1.2063795465995553</v>
      </c>
      <c r="K162">
        <v>5.4540407094008199</v>
      </c>
      <c r="L162">
        <f>(Table2[[#This Row],[6M Return vs Nifty]]-AVERAGE(Table2[6M Return vs Nifty]))/_xlfn.STDEV.P(Table2[6M Return vs Nifty])</f>
        <v>4.6184016492331371E-2</v>
      </c>
      <c r="M162">
        <v>-0.49593442693601197</v>
      </c>
      <c r="N162">
        <f>(Table2[[#This Row],[1W Return vs Nifty]]-AVERAGE(Table2[1W Return vs Nifty]))/_xlfn.STDEV.P(Table2[1W Return vs Nifty])</f>
        <v>2.3878465006290098E-2</v>
      </c>
      <c r="O162">
        <v>1158.28</v>
      </c>
      <c r="P162">
        <v>1210.7524053598499</v>
      </c>
      <c r="Q162">
        <v>1152.58859138247</v>
      </c>
      <c r="R162">
        <v>41.425870913357798</v>
      </c>
      <c r="S162" s="1">
        <f>(Table2[[#This Row],[Close Price]]-Table2[[#This Row],[20D EMA]])/Table2[[#This Row],[20D EMA]]</f>
        <v>-4.0301136167420717E-2</v>
      </c>
      <c r="T162" s="1">
        <f>(Table2[[#This Row],[Close Price]]-Table2[[#This Row],[50D EMA]])/Table2[[#This Row],[50D EMA]]</f>
        <v>-8.1893213609086954E-2</v>
      </c>
      <c r="U162" s="1">
        <f>(Table2[[#This Row],[Close Price]]-Table2[[#This Row],[200D EMA]])/Table2[[#This Row],[200D EMA]]</f>
        <v>-3.5562204666026061E-2</v>
      </c>
      <c r="V162">
        <v>0.811656045138749</v>
      </c>
      <c r="W162">
        <v>1100</v>
      </c>
      <c r="X162">
        <v>1119.4000000000001</v>
      </c>
      <c r="Y162">
        <v>1090.7</v>
      </c>
      <c r="Z162">
        <v>1121.9000000000001</v>
      </c>
      <c r="AA162">
        <v>1040.0999999999999</v>
      </c>
      <c r="AB162">
        <v>1334.6</v>
      </c>
      <c r="AC162" s="1">
        <f>(Table2[[#This Row],[Close Price]]/Table2[[#This Row],[Day Low]])-1</f>
        <v>1.0545454545454414E-2</v>
      </c>
      <c r="AD162" s="1">
        <f>(Table2[[#This Row],[Day High]]/Table2[[#This Row],[Close Price]])-1</f>
        <v>7.0169125584744751E-3</v>
      </c>
      <c r="AE162" s="1">
        <f>(Table2[[#This Row],[Close Price]]/Table2[[#This Row],[Current Week Low]])-1</f>
        <v>1.9162006051159697E-2</v>
      </c>
      <c r="AF162" s="1">
        <f>(Table2[[#This Row],[Current Week High]]/Table2[[#This Row],[Close Price]])-1</f>
        <v>9.2659229938829579E-3</v>
      </c>
      <c r="AG162" s="1">
        <f>(Table2[[#This Row],[Close Price]]/Table2[[#This Row],[Current Month Low]])-1</f>
        <v>6.8743390058648268E-2</v>
      </c>
      <c r="AH162" s="1">
        <f>(Table2[[#This Row],[Current Month High]]/Table2[[#This Row],[Close Price]])-1</f>
        <v>0.2006117308384312</v>
      </c>
      <c r="AI162">
        <v>38.871896365599099</v>
      </c>
      <c r="AJ162">
        <v>38.430884184308802</v>
      </c>
      <c r="AK162" t="str">
        <f>IF(AND(Table2[[#This Row],[20D EMA]]&gt;Table2[[#This Row],[50D EMA]],Table2[[#This Row],[50D EMA]]&gt;Table2[[#This Row],[200D EMA]]),"Uptrend","Downtrend/NoTrend")</f>
        <v>Downtrend/NoTrend</v>
      </c>
      <c r="AL162">
        <v>-0.1</v>
      </c>
      <c r="AM162" t="s">
        <v>3173</v>
      </c>
      <c r="AN162">
        <v>-11.63</v>
      </c>
      <c r="AO162" t="s">
        <v>3173</v>
      </c>
      <c r="AP162">
        <v>0.16496047832569199</v>
      </c>
      <c r="AQ162">
        <f>(Table2[[#This Row],[Sharpe Ratio]]-AVERAGE(Table2[Sharpe Ratio]))/_xlfn.STDEV.P(Table2[Sharpe Ratio])</f>
        <v>1.2627194045283743</v>
      </c>
      <c r="AR1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2">
        <f>_xlfn.RANK.AVG(Table2[[#This Row],[1Y Return vs Nifty Z-Score]],Table2[1Y Return vs Nifty Z-Score])</f>
        <v>306</v>
      </c>
      <c r="AT162">
        <f>_xlfn.RANK.AVG(Table2[[#This Row],[6M Return vs Nifty Z-Score]],Table2[6M Return vs Nifty Z-Score])</f>
        <v>284</v>
      </c>
      <c r="AU162">
        <f>_xlfn.RANK.AVG(Table2[[#This Row],[Sharpe Ratio Z-Score]],Table2[Sharpe Ratio Z-Score])</f>
        <v>70</v>
      </c>
      <c r="AV162">
        <f>(Table2[[#This Row],[Rank 1Y]]+Table2[[#This Row],[Rank 6M]]+Table2[[#This Row],[Rank Sharpe]])/3</f>
        <v>220</v>
      </c>
    </row>
    <row r="163" spans="1:48" x14ac:dyDescent="0.3">
      <c r="A163" t="s">
        <v>1963</v>
      </c>
      <c r="B163" t="s">
        <v>1964</v>
      </c>
      <c r="C163" t="s">
        <v>3141</v>
      </c>
      <c r="D163" t="s">
        <v>280</v>
      </c>
      <c r="E163">
        <v>3529.3184964000002</v>
      </c>
      <c r="F163">
        <v>344.7</v>
      </c>
      <c r="G163">
        <v>50.2090562930128</v>
      </c>
      <c r="H163">
        <f>(Table2[[#This Row],[1Y Return vs Nifty]]-AVERAGE(Table2[1Y Return vs Nifty]))/_xlfn.STDEV.P(Table2[1Y Return vs Nifty])</f>
        <v>0.71554360586640053</v>
      </c>
      <c r="I163">
        <v>9.8802788805215602</v>
      </c>
      <c r="J163">
        <f>(Table2[[#This Row],[1M Return vs Nifty]]-AVERAGE(Table2[1M Return vs Nifty]))/_xlfn.STDEV.P(Table2[1M Return vs Nifty])</f>
        <v>0.81867791760170661</v>
      </c>
      <c r="K163">
        <v>29.706948141912999</v>
      </c>
      <c r="L163">
        <f>(Table2[[#This Row],[6M Return vs Nifty]]-AVERAGE(Table2[6M Return vs Nifty]))/_xlfn.STDEV.P(Table2[6M Return vs Nifty])</f>
        <v>0.84403833976660569</v>
      </c>
      <c r="M163">
        <v>-2.50085024549182</v>
      </c>
      <c r="N163">
        <f>(Table2[[#This Row],[1W Return vs Nifty]]-AVERAGE(Table2[1W Return vs Nifty]))/_xlfn.STDEV.P(Table2[1W Return vs Nifty])</f>
        <v>-0.40357479240342453</v>
      </c>
      <c r="O163">
        <v>319.43</v>
      </c>
      <c r="P163">
        <v>318.30624266216</v>
      </c>
      <c r="Q163">
        <v>293.55556765553303</v>
      </c>
      <c r="R163">
        <v>72.9748299517654</v>
      </c>
      <c r="S163" s="1">
        <f>(Table2[[#This Row],[Close Price]]-Table2[[#This Row],[20D EMA]])/Table2[[#This Row],[20D EMA]]</f>
        <v>7.910966408915876E-2</v>
      </c>
      <c r="T163" s="1">
        <f>(Table2[[#This Row],[Close Price]]-Table2[[#This Row],[50D EMA]])/Table2[[#This Row],[50D EMA]]</f>
        <v>8.2919383286659168E-2</v>
      </c>
      <c r="U163" s="1">
        <f>(Table2[[#This Row],[Close Price]]-Table2[[#This Row],[200D EMA]])/Table2[[#This Row],[200D EMA]]</f>
        <v>0.17422402427223382</v>
      </c>
      <c r="V163">
        <v>1.1563591505400299</v>
      </c>
      <c r="W163">
        <v>322.85000000000002</v>
      </c>
      <c r="X163">
        <v>346</v>
      </c>
      <c r="Y163">
        <v>319.64999999999998</v>
      </c>
      <c r="Z163">
        <v>346</v>
      </c>
      <c r="AA163">
        <v>301</v>
      </c>
      <c r="AB163">
        <v>346</v>
      </c>
      <c r="AC163" s="1">
        <f>(Table2[[#This Row],[Close Price]]/Table2[[#This Row],[Day Low]])-1</f>
        <v>6.7678488462133979E-2</v>
      </c>
      <c r="AD163" s="1">
        <f>(Table2[[#This Row],[Day High]]/Table2[[#This Row],[Close Price]])-1</f>
        <v>3.771395416304113E-3</v>
      </c>
      <c r="AE163" s="1">
        <f>(Table2[[#This Row],[Close Price]]/Table2[[#This Row],[Current Week Low]])-1</f>
        <v>7.8366963866729256E-2</v>
      </c>
      <c r="AF163" s="1">
        <f>(Table2[[#This Row],[Current Week High]]/Table2[[#This Row],[Close Price]])-1</f>
        <v>3.771395416304113E-3</v>
      </c>
      <c r="AG163" s="1">
        <f>(Table2[[#This Row],[Close Price]]/Table2[[#This Row],[Current Month Low]])-1</f>
        <v>0.14518272425249168</v>
      </c>
      <c r="AH163" s="1">
        <f>(Table2[[#This Row],[Current Month High]]/Table2[[#This Row],[Close Price]])-1</f>
        <v>3.771395416304113E-3</v>
      </c>
      <c r="AI163">
        <v>5.2654482158398697</v>
      </c>
      <c r="AJ163">
        <v>77.314814814814795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0.16</v>
      </c>
      <c r="AM163" t="s">
        <v>3172</v>
      </c>
      <c r="AN163">
        <v>6.52</v>
      </c>
      <c r="AO163" t="s">
        <v>3172</v>
      </c>
      <c r="AP163">
        <v>3.3690962145395999E-2</v>
      </c>
      <c r="AQ163">
        <f>(Table2[[#This Row],[Sharpe Ratio]]-AVERAGE(Table2[Sharpe Ratio]))/_xlfn.STDEV.P(Table2[Sharpe Ratio])</f>
        <v>-0.25931763203302227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1.7153674387982663</v>
      </c>
      <c r="AS163">
        <f>_xlfn.RANK.AVG(Table2[[#This Row],[1Y Return vs Nifty Z-Score]],Table2[1Y Return vs Nifty Z-Score])</f>
        <v>131</v>
      </c>
      <c r="AT163">
        <f>_xlfn.RANK.AVG(Table2[[#This Row],[6M Return vs Nifty Z-Score]],Table2[6M Return vs Nifty Z-Score])</f>
        <v>117</v>
      </c>
      <c r="AU163">
        <f>_xlfn.RANK.AVG(Table2[[#This Row],[Sharpe Ratio Z-Score]],Table2[Sharpe Ratio Z-Score])</f>
        <v>414</v>
      </c>
      <c r="AV163">
        <f>(Table2[[#This Row],[Rank 1Y]]+Table2[[#This Row],[Rank 6M]]+Table2[[#This Row],[Rank Sharpe]])/3</f>
        <v>220.66666666666666</v>
      </c>
    </row>
    <row r="164" spans="1:48" x14ac:dyDescent="0.3">
      <c r="A164" t="s">
        <v>859</v>
      </c>
      <c r="B164" t="s">
        <v>860</v>
      </c>
      <c r="C164" t="s">
        <v>3136</v>
      </c>
      <c r="D164" t="s">
        <v>117</v>
      </c>
      <c r="E164">
        <v>17510.6757645</v>
      </c>
      <c r="F164">
        <v>11693.95</v>
      </c>
      <c r="G164">
        <v>88.3361614038227</v>
      </c>
      <c r="H164">
        <f>(Table2[[#This Row],[1Y Return vs Nifty]]-AVERAGE(Table2[1Y Return vs Nifty]))/_xlfn.STDEV.P(Table2[1Y Return vs Nifty])</f>
        <v>1.4653222407330069</v>
      </c>
      <c r="I164">
        <v>-0.46440456414220899</v>
      </c>
      <c r="J164">
        <f>(Table2[[#This Row],[1M Return vs Nifty]]-AVERAGE(Table2[1M Return vs Nifty]))/_xlfn.STDEV.P(Table2[1M Return vs Nifty])</f>
        <v>-0.16240622172643843</v>
      </c>
      <c r="K164">
        <v>42.769661561702897</v>
      </c>
      <c r="L164">
        <f>(Table2[[#This Row],[6M Return vs Nifty]]-AVERAGE(Table2[6M Return vs Nifty]))/_xlfn.STDEV.P(Table2[6M Return vs Nifty])</f>
        <v>1.2737658849969506</v>
      </c>
      <c r="M164">
        <v>3.96870305180015</v>
      </c>
      <c r="N164">
        <f>(Table2[[#This Row],[1W Return vs Nifty]]-AVERAGE(Table2[1W Return vs Nifty]))/_xlfn.STDEV.P(Table2[1W Return vs Nifty])</f>
        <v>0.9757507659660154</v>
      </c>
      <c r="O164">
        <v>11896.5</v>
      </c>
      <c r="P164">
        <v>12473.00233628</v>
      </c>
      <c r="Q164">
        <v>11201.618716258899</v>
      </c>
      <c r="R164">
        <v>33.952541590448199</v>
      </c>
      <c r="S164" s="1">
        <f>(Table2[[#This Row],[Close Price]]-Table2[[#This Row],[20D EMA]])/Table2[[#This Row],[20D EMA]]</f>
        <v>-1.7026016055142208E-2</v>
      </c>
      <c r="T164" s="1">
        <f>(Table2[[#This Row],[Close Price]]-Table2[[#This Row],[50D EMA]])/Table2[[#This Row],[50D EMA]]</f>
        <v>-6.2459086856256237E-2</v>
      </c>
      <c r="U164" s="1">
        <f>(Table2[[#This Row],[Close Price]]-Table2[[#This Row],[200D EMA]])/Table2[[#This Row],[200D EMA]]</f>
        <v>4.3951798058122923E-2</v>
      </c>
      <c r="V164">
        <v>1.5568776513240199</v>
      </c>
      <c r="W164">
        <v>11625.65</v>
      </c>
      <c r="X164">
        <v>12138</v>
      </c>
      <c r="Y164">
        <v>11625.65</v>
      </c>
      <c r="Z164">
        <v>12266.8</v>
      </c>
      <c r="AA164">
        <v>10600</v>
      </c>
      <c r="AB164">
        <v>12599</v>
      </c>
      <c r="AC164" s="1">
        <f>(Table2[[#This Row],[Close Price]]/Table2[[#This Row],[Day Low]])-1</f>
        <v>5.8749403259172883E-3</v>
      </c>
      <c r="AD164" s="1">
        <f>(Table2[[#This Row],[Day High]]/Table2[[#This Row],[Close Price]])-1</f>
        <v>3.7972626871159765E-2</v>
      </c>
      <c r="AE164" s="1">
        <f>(Table2[[#This Row],[Close Price]]/Table2[[#This Row],[Current Week Low]])-1</f>
        <v>5.8749403259172883E-3</v>
      </c>
      <c r="AF164" s="1">
        <f>(Table2[[#This Row],[Current Week High]]/Table2[[#This Row],[Close Price]])-1</f>
        <v>4.8986869278558443E-2</v>
      </c>
      <c r="AG164" s="1">
        <f>(Table2[[#This Row],[Close Price]]/Table2[[#This Row],[Current Month Low]])-1</f>
        <v>0.10320283018867937</v>
      </c>
      <c r="AH164" s="1">
        <f>(Table2[[#This Row],[Current Month High]]/Table2[[#This Row],[Close Price]])-1</f>
        <v>7.7394721201988981E-2</v>
      </c>
      <c r="AI164">
        <v>34.275415920198</v>
      </c>
      <c r="AJ164">
        <v>119.60469483567999</v>
      </c>
      <c r="AK164" t="str">
        <f>IF(AND(Table2[[#This Row],[20D EMA]]&gt;Table2[[#This Row],[50D EMA]],Table2[[#This Row],[50D EMA]]&gt;Table2[[#This Row],[200D EMA]]),"Uptrend","Downtrend/NoTrend")</f>
        <v>Downtrend/NoTrend</v>
      </c>
      <c r="AL164">
        <v>-0.1</v>
      </c>
      <c r="AM164" t="s">
        <v>3173</v>
      </c>
      <c r="AN164">
        <v>-2.52</v>
      </c>
      <c r="AO164" t="s">
        <v>3173</v>
      </c>
      <c r="AQ164">
        <f>(Table2[[#This Row],[Sharpe Ratio]]-AVERAGE(Table2[Sharpe Ratio]))/_xlfn.STDEV.P(Table2[Sharpe Ratio])</f>
        <v>-0.64995586758689006</v>
      </c>
      <c r="AR1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4">
        <f>_xlfn.RANK.AVG(Table2[[#This Row],[1Y Return vs Nifty Z-Score]],Table2[1Y Return vs Nifty Z-Score])</f>
        <v>56</v>
      </c>
      <c r="AT164">
        <f>_xlfn.RANK.AVG(Table2[[#This Row],[6M Return vs Nifty Z-Score]],Table2[6M Return vs Nifty Z-Score])</f>
        <v>75</v>
      </c>
      <c r="AU164">
        <f>_xlfn.RANK.AVG(Table2[[#This Row],[Sharpe Ratio Z-Score]],Table2[Sharpe Ratio Z-Score])</f>
        <v>532</v>
      </c>
      <c r="AV164">
        <f>(Table2[[#This Row],[Rank 1Y]]+Table2[[#This Row],[Rank 6M]]+Table2[[#This Row],[Rank Sharpe]])/3</f>
        <v>221</v>
      </c>
    </row>
    <row r="165" spans="1:48" x14ac:dyDescent="0.3">
      <c r="A165" t="s">
        <v>726</v>
      </c>
      <c r="B165" t="s">
        <v>727</v>
      </c>
      <c r="C165" t="s">
        <v>3127</v>
      </c>
      <c r="D165" t="s">
        <v>414</v>
      </c>
      <c r="E165">
        <v>23417.287947479999</v>
      </c>
      <c r="F165">
        <v>4751.6000000000004</v>
      </c>
      <c r="G165">
        <v>42.4002039360184</v>
      </c>
      <c r="H165">
        <f>(Table2[[#This Row],[1Y Return vs Nifty]]-AVERAGE(Table2[1Y Return vs Nifty]))/_xlfn.STDEV.P(Table2[1Y Return vs Nifty])</f>
        <v>0.56198065785118012</v>
      </c>
      <c r="I165">
        <v>3.9741525020933399</v>
      </c>
      <c r="J165">
        <f>(Table2[[#This Row],[1M Return vs Nifty]]-AVERAGE(Table2[1M Return vs Nifty]))/_xlfn.STDEV.P(Table2[1M Return vs Nifty])</f>
        <v>0.25854411111654946</v>
      </c>
      <c r="K165">
        <v>29.355504816856801</v>
      </c>
      <c r="L165">
        <f>(Table2[[#This Row],[6M Return vs Nifty]]-AVERAGE(Table2[6M Return vs Nifty]))/_xlfn.STDEV.P(Table2[6M Return vs Nifty])</f>
        <v>0.83247681556328124</v>
      </c>
      <c r="M165">
        <v>-2.2778300945363501</v>
      </c>
      <c r="N165">
        <f>(Table2[[#This Row],[1W Return vs Nifty]]-AVERAGE(Table2[1W Return vs Nifty]))/_xlfn.STDEV.P(Table2[1W Return vs Nifty])</f>
        <v>-0.3560263172447064</v>
      </c>
      <c r="O165">
        <v>4561.12</v>
      </c>
      <c r="P165">
        <v>4490.7700479141304</v>
      </c>
      <c r="Q165">
        <v>3896.5336901381702</v>
      </c>
      <c r="R165">
        <v>65.783964048774607</v>
      </c>
      <c r="S165" s="1">
        <f>(Table2[[#This Row],[Close Price]]-Table2[[#This Row],[20D EMA]])/Table2[[#This Row],[20D EMA]]</f>
        <v>4.1761672571649172E-2</v>
      </c>
      <c r="T165" s="1">
        <f>(Table2[[#This Row],[Close Price]]-Table2[[#This Row],[50D EMA]])/Table2[[#This Row],[50D EMA]]</f>
        <v>5.8081342242633886E-2</v>
      </c>
      <c r="U165" s="1">
        <f>(Table2[[#This Row],[Close Price]]-Table2[[#This Row],[200D EMA]])/Table2[[#This Row],[200D EMA]]</f>
        <v>0.21944281196026558</v>
      </c>
      <c r="V165">
        <v>0.84336101413491205</v>
      </c>
      <c r="W165">
        <v>4568.95</v>
      </c>
      <c r="X165">
        <v>4781.7</v>
      </c>
      <c r="Y165">
        <v>4465.1499999999996</v>
      </c>
      <c r="Z165">
        <v>4781.7</v>
      </c>
      <c r="AA165">
        <v>4420</v>
      </c>
      <c r="AB165">
        <v>4892.2</v>
      </c>
      <c r="AC165" s="1">
        <f>(Table2[[#This Row],[Close Price]]/Table2[[#This Row],[Day Low]])-1</f>
        <v>3.9976362183871794E-2</v>
      </c>
      <c r="AD165" s="1">
        <f>(Table2[[#This Row],[Day High]]/Table2[[#This Row],[Close Price]])-1</f>
        <v>6.3347083087801348E-3</v>
      </c>
      <c r="AE165" s="1">
        <f>(Table2[[#This Row],[Close Price]]/Table2[[#This Row],[Current Week Low]])-1</f>
        <v>6.415238009921298E-2</v>
      </c>
      <c r="AF165" s="1">
        <f>(Table2[[#This Row],[Current Week High]]/Table2[[#This Row],[Close Price]])-1</f>
        <v>6.3347083087801348E-3</v>
      </c>
      <c r="AG165" s="1">
        <f>(Table2[[#This Row],[Close Price]]/Table2[[#This Row],[Current Month Low]])-1</f>
        <v>7.5022624434389229E-2</v>
      </c>
      <c r="AH165" s="1">
        <f>(Table2[[#This Row],[Current Month High]]/Table2[[#This Row],[Close Price]])-1</f>
        <v>2.9590032831046331E-2</v>
      </c>
      <c r="AI165">
        <v>4.5931896624294897</v>
      </c>
      <c r="AJ165">
        <v>81.493859933920206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7.0000000000000007E-2</v>
      </c>
      <c r="AM165" t="s">
        <v>3172</v>
      </c>
      <c r="AN165">
        <v>1.69</v>
      </c>
      <c r="AO165" t="s">
        <v>3172</v>
      </c>
      <c r="AP165">
        <v>4.2240110255712997E-2</v>
      </c>
      <c r="AQ165">
        <f>(Table2[[#This Row],[Sharpe Ratio]]-AVERAGE(Table2[Sharpe Ratio]))/_xlfn.STDEV.P(Table2[Sharpe Ratio])</f>
        <v>-0.16019240910556465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1.1367828581807395</v>
      </c>
      <c r="AS165">
        <f>_xlfn.RANK.AVG(Table2[[#This Row],[1Y Return vs Nifty Z-Score]],Table2[1Y Return vs Nifty Z-Score])</f>
        <v>151</v>
      </c>
      <c r="AT165">
        <f>_xlfn.RANK.AVG(Table2[[#This Row],[6M Return vs Nifty Z-Score]],Table2[6M Return vs Nifty Z-Score])</f>
        <v>121</v>
      </c>
      <c r="AU165">
        <f>_xlfn.RANK.AVG(Table2[[#This Row],[Sharpe Ratio Z-Score]],Table2[Sharpe Ratio Z-Score])</f>
        <v>392</v>
      </c>
      <c r="AV165">
        <f>(Table2[[#This Row],[Rank 1Y]]+Table2[[#This Row],[Rank 6M]]+Table2[[#This Row],[Rank Sharpe]])/3</f>
        <v>221.33333333333334</v>
      </c>
    </row>
    <row r="166" spans="1:48" x14ac:dyDescent="0.3">
      <c r="A166" t="s">
        <v>1680</v>
      </c>
      <c r="B166" t="s">
        <v>1681</v>
      </c>
      <c r="C166" t="s">
        <v>3146</v>
      </c>
      <c r="D166" t="s">
        <v>163</v>
      </c>
      <c r="E166">
        <v>5231.457310406</v>
      </c>
      <c r="F166">
        <v>142.54</v>
      </c>
      <c r="G166">
        <v>76.573396064014105</v>
      </c>
      <c r="H166">
        <f>(Table2[[#This Row],[1Y Return vs Nifty]]-AVERAGE(Table2[1Y Return vs Nifty]))/_xlfn.STDEV.P(Table2[1Y Return vs Nifty])</f>
        <v>1.2340046488753076</v>
      </c>
      <c r="I166">
        <v>-12.9678655508754</v>
      </c>
      <c r="J166">
        <f>(Table2[[#This Row],[1M Return vs Nifty]]-AVERAGE(Table2[1M Return vs Nifty]))/_xlfn.STDEV.P(Table2[1M Return vs Nifty])</f>
        <v>-1.348227646462252</v>
      </c>
      <c r="K166">
        <v>-4.44104512317179</v>
      </c>
      <c r="L166">
        <f>(Table2[[#This Row],[6M Return vs Nifty]]-AVERAGE(Table2[6M Return vs Nifty]))/_xlfn.STDEV.P(Table2[6M Return vs Nifty])</f>
        <v>-0.27933724452170577</v>
      </c>
      <c r="M166">
        <v>-5.9770864977720004</v>
      </c>
      <c r="N166">
        <f>(Table2[[#This Row],[1W Return vs Nifty]]-AVERAGE(Table2[1W Return vs Nifty]))/_xlfn.STDEV.P(Table2[1W Return vs Nifty])</f>
        <v>-1.1447173859280015</v>
      </c>
      <c r="O166">
        <v>156.83000000000001</v>
      </c>
      <c r="P166">
        <v>170.70548995934399</v>
      </c>
      <c r="Q166">
        <v>157.04953949182999</v>
      </c>
      <c r="R166">
        <v>29.283202407220799</v>
      </c>
      <c r="S166" s="1">
        <f>(Table2[[#This Row],[Close Price]]-Table2[[#This Row],[20D EMA]])/Table2[[#This Row],[20D EMA]]</f>
        <v>-9.1117770834661854E-2</v>
      </c>
      <c r="T166" s="1">
        <f>(Table2[[#This Row],[Close Price]]-Table2[[#This Row],[50D EMA]])/Table2[[#This Row],[50D EMA]]</f>
        <v>-0.16499463471299033</v>
      </c>
      <c r="U166" s="1">
        <f>(Table2[[#This Row],[Close Price]]-Table2[[#This Row],[200D EMA]])/Table2[[#This Row],[200D EMA]]</f>
        <v>-9.2388296958902008E-2</v>
      </c>
      <c r="V166">
        <v>0.54675014327313298</v>
      </c>
      <c r="W166">
        <v>141.69999999999999</v>
      </c>
      <c r="X166">
        <v>146.69999999999999</v>
      </c>
      <c r="Y166">
        <v>141.69999999999999</v>
      </c>
      <c r="Z166">
        <v>148.4</v>
      </c>
      <c r="AA166">
        <v>138.80000000000001</v>
      </c>
      <c r="AB166">
        <v>179</v>
      </c>
      <c r="AC166" s="1">
        <f>(Table2[[#This Row],[Close Price]]/Table2[[#This Row],[Day Low]])-1</f>
        <v>5.9280169371913605E-3</v>
      </c>
      <c r="AD166" s="1">
        <f>(Table2[[#This Row],[Day High]]/Table2[[#This Row],[Close Price]])-1</f>
        <v>2.9184790234320079E-2</v>
      </c>
      <c r="AE166" s="1">
        <f>(Table2[[#This Row],[Close Price]]/Table2[[#This Row],[Current Week Low]])-1</f>
        <v>5.9280169371913605E-3</v>
      </c>
      <c r="AF166" s="1">
        <f>(Table2[[#This Row],[Current Week High]]/Table2[[#This Row],[Close Price]])-1</f>
        <v>4.111126701276846E-2</v>
      </c>
      <c r="AG166" s="1">
        <f>(Table2[[#This Row],[Close Price]]/Table2[[#This Row],[Current Month Low]])-1</f>
        <v>2.6945244956772196E-2</v>
      </c>
      <c r="AH166" s="1">
        <f>(Table2[[#This Row],[Current Month High]]/Table2[[#This Row],[Close Price]])-1</f>
        <v>0.25578784902483531</v>
      </c>
      <c r="AI166">
        <v>57.604882839904498</v>
      </c>
      <c r="AJ166">
        <v>112.58762117822501</v>
      </c>
      <c r="AK166" t="str">
        <f>IF(AND(Table2[[#This Row],[20D EMA]]&gt;Table2[[#This Row],[50D EMA]],Table2[[#This Row],[50D EMA]]&gt;Table2[[#This Row],[200D EMA]]),"Uptrend","Downtrend/NoTrend")</f>
        <v>Downtrend/NoTrend</v>
      </c>
      <c r="AL166">
        <v>-0.23</v>
      </c>
      <c r="AM166" t="s">
        <v>3173</v>
      </c>
      <c r="AN166">
        <v>-17.23</v>
      </c>
      <c r="AO166" t="s">
        <v>3173</v>
      </c>
      <c r="AP166">
        <v>0.109514473122618</v>
      </c>
      <c r="AQ166">
        <f>(Table2[[#This Row],[Sharpe Ratio]]-AVERAGE(Table2[Sharpe Ratio]))/_xlfn.STDEV.P(Table2[Sharpe Ratio])</f>
        <v>0.61983691433510368</v>
      </c>
      <c r="AR1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6">
        <f>_xlfn.RANK.AVG(Table2[[#This Row],[1Y Return vs Nifty Z-Score]],Table2[1Y Return vs Nifty Z-Score])</f>
        <v>71</v>
      </c>
      <c r="AT166">
        <f>_xlfn.RANK.AVG(Table2[[#This Row],[6M Return vs Nifty Z-Score]],Table2[6M Return vs Nifty Z-Score])</f>
        <v>402</v>
      </c>
      <c r="AU166">
        <f>_xlfn.RANK.AVG(Table2[[#This Row],[Sharpe Ratio Z-Score]],Table2[Sharpe Ratio Z-Score])</f>
        <v>191</v>
      </c>
      <c r="AV166">
        <f>(Table2[[#This Row],[Rank 1Y]]+Table2[[#This Row],[Rank 6M]]+Table2[[#This Row],[Rank Sharpe]])/3</f>
        <v>221.33333333333334</v>
      </c>
    </row>
    <row r="167" spans="1:48" x14ac:dyDescent="0.3">
      <c r="A167" t="s">
        <v>695</v>
      </c>
      <c r="B167" t="s">
        <v>696</v>
      </c>
      <c r="C167" t="s">
        <v>3130</v>
      </c>
      <c r="D167" t="s">
        <v>48</v>
      </c>
      <c r="E167">
        <v>25528.5</v>
      </c>
      <c r="F167">
        <v>94.55</v>
      </c>
      <c r="G167">
        <v>86.802249948664198</v>
      </c>
      <c r="H167">
        <f>(Table2[[#This Row],[1Y Return vs Nifty]]-AVERAGE(Table2[1Y Return vs Nifty]))/_xlfn.STDEV.P(Table2[1Y Return vs Nifty])</f>
        <v>1.4351575053429886</v>
      </c>
      <c r="I167">
        <v>8.3892120989454106</v>
      </c>
      <c r="J167">
        <f>(Table2[[#This Row],[1M Return vs Nifty]]-AVERAGE(Table2[1M Return vs Nifty]))/_xlfn.STDEV.P(Table2[1M Return vs Nifty])</f>
        <v>0.67726595677094481</v>
      </c>
      <c r="K167">
        <v>-7.6134248730480296</v>
      </c>
      <c r="L167">
        <f>(Table2[[#This Row],[6M Return vs Nifty]]-AVERAGE(Table2[6M Return vs Nifty]))/_xlfn.STDEV.P(Table2[6M Return vs Nifty])</f>
        <v>-0.38369986189241584</v>
      </c>
      <c r="M167">
        <v>1.48690050826049</v>
      </c>
      <c r="N167">
        <f>(Table2[[#This Row],[1W Return vs Nifty]]-AVERAGE(Table2[1W Return vs Nifty]))/_xlfn.STDEV.P(Table2[1W Return vs Nifty])</f>
        <v>0.44662402076037211</v>
      </c>
      <c r="O167">
        <v>94.98</v>
      </c>
      <c r="P167">
        <v>102.02027901651</v>
      </c>
      <c r="Q167">
        <v>97.308980997805705</v>
      </c>
      <c r="R167">
        <v>54.665436028410198</v>
      </c>
      <c r="S167" s="1">
        <f>(Table2[[#This Row],[Close Price]]-Table2[[#This Row],[20D EMA]])/Table2[[#This Row],[20D EMA]]</f>
        <v>-4.5272688987155908E-3</v>
      </c>
      <c r="T167" s="1">
        <f>(Table2[[#This Row],[Close Price]]-Table2[[#This Row],[50D EMA]])/Table2[[#This Row],[50D EMA]]</f>
        <v>-7.3223471730567272E-2</v>
      </c>
      <c r="U167" s="1">
        <f>(Table2[[#This Row],[Close Price]]-Table2[[#This Row],[200D EMA]])/Table2[[#This Row],[200D EMA]]</f>
        <v>-2.8352788915423151E-2</v>
      </c>
      <c r="V167">
        <v>0.30747879025543301</v>
      </c>
      <c r="W167">
        <v>93.87</v>
      </c>
      <c r="X167">
        <v>95.3</v>
      </c>
      <c r="Y167">
        <v>92.76</v>
      </c>
      <c r="Z167">
        <v>96.3</v>
      </c>
      <c r="AA167">
        <v>86.77</v>
      </c>
      <c r="AB167">
        <v>101.89</v>
      </c>
      <c r="AC167" s="1">
        <f>(Table2[[#This Row],[Close Price]]/Table2[[#This Row],[Day Low]])-1</f>
        <v>7.2440609353359164E-3</v>
      </c>
      <c r="AD167" s="1">
        <f>(Table2[[#This Row],[Day High]]/Table2[[#This Row],[Close Price]])-1</f>
        <v>7.9323109465891939E-3</v>
      </c>
      <c r="AE167" s="1">
        <f>(Table2[[#This Row],[Close Price]]/Table2[[#This Row],[Current Week Low]])-1</f>
        <v>1.9297110823630836E-2</v>
      </c>
      <c r="AF167" s="1">
        <f>(Table2[[#This Row],[Current Week High]]/Table2[[#This Row],[Close Price]])-1</f>
        <v>1.8508725542041304E-2</v>
      </c>
      <c r="AG167" s="1">
        <f>(Table2[[#This Row],[Close Price]]/Table2[[#This Row],[Current Month Low]])-1</f>
        <v>8.9662325688601996E-2</v>
      </c>
      <c r="AH167" s="1">
        <f>(Table2[[#This Row],[Current Month High]]/Table2[[#This Row],[Close Price]])-1</f>
        <v>7.7630883130618722E-2</v>
      </c>
      <c r="AI167">
        <v>47.8935307597391</v>
      </c>
      <c r="AJ167">
        <v>122.296238244514</v>
      </c>
      <c r="AK167" t="str">
        <f>IF(AND(Table2[[#This Row],[20D EMA]]&gt;Table2[[#This Row],[50D EMA]],Table2[[#This Row],[50D EMA]]&gt;Table2[[#This Row],[200D EMA]]),"Uptrend","Downtrend/NoTrend")</f>
        <v>Downtrend/NoTrend</v>
      </c>
      <c r="AL167">
        <v>-0.21</v>
      </c>
      <c r="AM167" t="s">
        <v>3173</v>
      </c>
      <c r="AN167">
        <v>-6.79</v>
      </c>
      <c r="AO167" t="s">
        <v>3173</v>
      </c>
      <c r="AP167">
        <v>0.120064862025356</v>
      </c>
      <c r="AQ167">
        <f>(Table2[[#This Row],[Sharpe Ratio]]-AVERAGE(Table2[Sharpe Ratio]))/_xlfn.STDEV.P(Table2[Sharpe Ratio])</f>
        <v>0.74216602110226926</v>
      </c>
      <c r="AR1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7">
        <f>_xlfn.RANK.AVG(Table2[[#This Row],[1Y Return vs Nifty Z-Score]],Table2[1Y Return vs Nifty Z-Score])</f>
        <v>59</v>
      </c>
      <c r="AT167">
        <f>_xlfn.RANK.AVG(Table2[[#This Row],[6M Return vs Nifty Z-Score]],Table2[6M Return vs Nifty Z-Score])</f>
        <v>449</v>
      </c>
      <c r="AU167">
        <f>_xlfn.RANK.AVG(Table2[[#This Row],[Sharpe Ratio Z-Score]],Table2[Sharpe Ratio Z-Score])</f>
        <v>157</v>
      </c>
      <c r="AV167">
        <f>(Table2[[#This Row],[Rank 1Y]]+Table2[[#This Row],[Rank 6M]]+Table2[[#This Row],[Rank Sharpe]])/3</f>
        <v>221.66666666666666</v>
      </c>
    </row>
    <row r="168" spans="1:48" x14ac:dyDescent="0.3">
      <c r="A168" t="s">
        <v>1890</v>
      </c>
      <c r="B168" t="s">
        <v>1891</v>
      </c>
      <c r="C168" t="s">
        <v>3132</v>
      </c>
      <c r="D168" t="s">
        <v>208</v>
      </c>
      <c r="E168">
        <v>3899.6524239</v>
      </c>
      <c r="F168">
        <v>1481.65</v>
      </c>
      <c r="G168">
        <v>24.970558029654701</v>
      </c>
      <c r="H168">
        <f>(Table2[[#This Row],[1Y Return vs Nifty]]-AVERAGE(Table2[1Y Return vs Nifty]))/_xlfn.STDEV.P(Table2[1Y Return vs Nifty])</f>
        <v>0.2192225051957212</v>
      </c>
      <c r="I168">
        <v>-0.73968039355511195</v>
      </c>
      <c r="J168">
        <f>(Table2[[#This Row],[1M Return vs Nifty]]-AVERAGE(Table2[1M Return vs Nifty]))/_xlfn.STDEV.P(Table2[1M Return vs Nifty])</f>
        <v>-0.18851323134370346</v>
      </c>
      <c r="K168">
        <v>15.039922806758</v>
      </c>
      <c r="L168">
        <f>(Table2[[#This Row],[6M Return vs Nifty]]-AVERAGE(Table2[6M Return vs Nifty]))/_xlfn.STDEV.P(Table2[6M Return vs Nifty])</f>
        <v>0.36153332028430479</v>
      </c>
      <c r="M168">
        <v>-4.00319486787558</v>
      </c>
      <c r="N168">
        <f>(Table2[[#This Row],[1W Return vs Nifty]]-AVERAGE(Table2[1W Return vs Nifty]))/_xlfn.STDEV.P(Table2[1W Return vs Nifty])</f>
        <v>-0.72387856608130696</v>
      </c>
      <c r="O168">
        <v>1531.54</v>
      </c>
      <c r="P168">
        <v>1553.2875158106399</v>
      </c>
      <c r="Q168">
        <v>1380.9518340838099</v>
      </c>
      <c r="R168">
        <v>38.769490715230503</v>
      </c>
      <c r="S168" s="1">
        <f>(Table2[[#This Row],[Close Price]]-Table2[[#This Row],[20D EMA]])/Table2[[#This Row],[20D EMA]]</f>
        <v>-3.2575055173224253E-2</v>
      </c>
      <c r="T168" s="1">
        <f>(Table2[[#This Row],[Close Price]]-Table2[[#This Row],[50D EMA]])/Table2[[#This Row],[50D EMA]]</f>
        <v>-4.6119932775776633E-2</v>
      </c>
      <c r="U168" s="1">
        <f>(Table2[[#This Row],[Close Price]]-Table2[[#This Row],[200D EMA]])/Table2[[#This Row],[200D EMA]]</f>
        <v>7.291939040219908E-2</v>
      </c>
      <c r="V168">
        <v>0.63624057121313804</v>
      </c>
      <c r="W168">
        <v>1472.15</v>
      </c>
      <c r="X168">
        <v>1503.45</v>
      </c>
      <c r="Y168">
        <v>1472.15</v>
      </c>
      <c r="Z168">
        <v>1522.95</v>
      </c>
      <c r="AA168">
        <v>1434.25</v>
      </c>
      <c r="AB168">
        <v>1649.75</v>
      </c>
      <c r="AC168" s="1">
        <f>(Table2[[#This Row],[Close Price]]/Table2[[#This Row],[Day Low]])-1</f>
        <v>6.4531467581427915E-3</v>
      </c>
      <c r="AD168" s="1">
        <f>(Table2[[#This Row],[Day High]]/Table2[[#This Row],[Close Price]])-1</f>
        <v>1.4713326359126588E-2</v>
      </c>
      <c r="AE168" s="1">
        <f>(Table2[[#This Row],[Close Price]]/Table2[[#This Row],[Current Week Low]])-1</f>
        <v>6.4531467581427915E-3</v>
      </c>
      <c r="AF168" s="1">
        <f>(Table2[[#This Row],[Current Week High]]/Table2[[#This Row],[Close Price]])-1</f>
        <v>2.7874329295042743E-2</v>
      </c>
      <c r="AG168" s="1">
        <f>(Table2[[#This Row],[Close Price]]/Table2[[#This Row],[Current Month Low]])-1</f>
        <v>3.3048631689036156E-2</v>
      </c>
      <c r="AH168" s="1">
        <f>(Table2[[#This Row],[Current Month High]]/Table2[[#This Row],[Close Price]])-1</f>
        <v>0.11345459453987106</v>
      </c>
      <c r="AI168">
        <v>20.811257719434401</v>
      </c>
      <c r="AJ168">
        <v>51.7229020531462</v>
      </c>
      <c r="AK168" t="str">
        <f>IF(AND(Table2[[#This Row],[20D EMA]]&gt;Table2[[#This Row],[50D EMA]],Table2[[#This Row],[50D EMA]]&gt;Table2[[#This Row],[200D EMA]]),"Uptrend","Downtrend/NoTrend")</f>
        <v>Downtrend/NoTrend</v>
      </c>
      <c r="AL168">
        <v>0.01</v>
      </c>
      <c r="AM168" t="s">
        <v>3172</v>
      </c>
      <c r="AN168">
        <v>-9.74</v>
      </c>
      <c r="AO168" t="s">
        <v>3173</v>
      </c>
      <c r="AP168">
        <v>9.8996341995456996E-2</v>
      </c>
      <c r="AQ168">
        <f>(Table2[[#This Row],[Sharpe Ratio]]-AVERAGE(Table2[Sharpe Ratio]))/_xlfn.STDEV.P(Table2[Sharpe Ratio])</f>
        <v>0.49788182836556066</v>
      </c>
      <c r="AR1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8">
        <f>_xlfn.RANK.AVG(Table2[[#This Row],[1Y Return vs Nifty Z-Score]],Table2[1Y Return vs Nifty Z-Score])</f>
        <v>244</v>
      </c>
      <c r="AT168">
        <f>_xlfn.RANK.AVG(Table2[[#This Row],[6M Return vs Nifty Z-Score]],Table2[6M Return vs Nifty Z-Score])</f>
        <v>199</v>
      </c>
      <c r="AU168">
        <f>_xlfn.RANK.AVG(Table2[[#This Row],[Sharpe Ratio Z-Score]],Table2[Sharpe Ratio Z-Score])</f>
        <v>224</v>
      </c>
      <c r="AV168">
        <f>(Table2[[#This Row],[Rank 1Y]]+Table2[[#This Row],[Rank 6M]]+Table2[[#This Row],[Rank Sharpe]])/3</f>
        <v>222.33333333333334</v>
      </c>
    </row>
    <row r="169" spans="1:48" x14ac:dyDescent="0.3">
      <c r="A169" t="s">
        <v>212</v>
      </c>
      <c r="B169" t="s">
        <v>213</v>
      </c>
      <c r="C169" t="s">
        <v>3132</v>
      </c>
      <c r="D169" t="s">
        <v>91</v>
      </c>
      <c r="E169">
        <v>115104.51820043899</v>
      </c>
      <c r="F169">
        <v>2424.6</v>
      </c>
      <c r="G169">
        <v>10.693182463328901</v>
      </c>
      <c r="H169">
        <f>(Table2[[#This Row],[1Y Return vs Nifty]]-AVERAGE(Table2[1Y Return vs Nifty]))/_xlfn.STDEV.P(Table2[1Y Return vs Nifty])</f>
        <v>-6.1545497790231295E-2</v>
      </c>
      <c r="I169">
        <v>0.76977281223852601</v>
      </c>
      <c r="J169">
        <f>(Table2[[#This Row],[1M Return vs Nifty]]-AVERAGE(Table2[1M Return vs Nifty]))/_xlfn.STDEV.P(Table2[1M Return vs Nifty])</f>
        <v>-4.5357512062020378E-2</v>
      </c>
      <c r="K169">
        <v>2.3915026895068698</v>
      </c>
      <c r="L169">
        <f>(Table2[[#This Row],[6M Return vs Nifty]]-AVERAGE(Table2[6M Return vs Nifty]))/_xlfn.STDEV.P(Table2[6M Return vs Nifty])</f>
        <v>-5.4565108377070869E-2</v>
      </c>
      <c r="M169">
        <v>-1.62224787955385</v>
      </c>
      <c r="N169">
        <f>(Table2[[#This Row],[1W Return vs Nifty]]-AVERAGE(Table2[1W Return vs Nifty]))/_xlfn.STDEV.P(Table2[1W Return vs Nifty])</f>
        <v>-0.21625448707579542</v>
      </c>
      <c r="O169">
        <v>2468.84</v>
      </c>
      <c r="P169">
        <v>2554.5714072238402</v>
      </c>
      <c r="Q169">
        <v>2374.3457095439398</v>
      </c>
      <c r="R169">
        <v>45.0632563632551</v>
      </c>
      <c r="S169" s="1">
        <f>(Table2[[#This Row],[Close Price]]-Table2[[#This Row],[20D EMA]])/Table2[[#This Row],[20D EMA]]</f>
        <v>-1.7919346737739275E-2</v>
      </c>
      <c r="T169" s="1">
        <f>(Table2[[#This Row],[Close Price]]-Table2[[#This Row],[50D EMA]])/Table2[[#This Row],[50D EMA]]</f>
        <v>-5.0877969923371867E-2</v>
      </c>
      <c r="U169" s="1">
        <f>(Table2[[#This Row],[Close Price]]-Table2[[#This Row],[200D EMA]])/Table2[[#This Row],[200D EMA]]</f>
        <v>2.1165532152313583E-2</v>
      </c>
      <c r="V169">
        <v>0.74006196121516998</v>
      </c>
      <c r="W169">
        <v>2413.0500000000002</v>
      </c>
      <c r="X169">
        <v>2468.75</v>
      </c>
      <c r="Y169">
        <v>2413.0500000000002</v>
      </c>
      <c r="Z169">
        <v>2488.85</v>
      </c>
      <c r="AA169">
        <v>2356.9499999999998</v>
      </c>
      <c r="AB169">
        <v>2525</v>
      </c>
      <c r="AC169" s="1">
        <f>(Table2[[#This Row],[Close Price]]/Table2[[#This Row],[Day Low]])-1</f>
        <v>4.7864735500713351E-3</v>
      </c>
      <c r="AD169" s="1">
        <f>(Table2[[#This Row],[Day High]]/Table2[[#This Row],[Close Price]])-1</f>
        <v>1.8209189144601234E-2</v>
      </c>
      <c r="AE169" s="1">
        <f>(Table2[[#This Row],[Close Price]]/Table2[[#This Row],[Current Week Low]])-1</f>
        <v>4.7864735500713351E-3</v>
      </c>
      <c r="AF169" s="1">
        <f>(Table2[[#This Row],[Current Week High]]/Table2[[#This Row],[Close Price]])-1</f>
        <v>2.6499216365586165E-2</v>
      </c>
      <c r="AG169" s="1">
        <f>(Table2[[#This Row],[Close Price]]/Table2[[#This Row],[Current Month Low]])-1</f>
        <v>2.8702348373957909E-2</v>
      </c>
      <c r="AH169" s="1">
        <f>(Table2[[#This Row],[Current Month High]]/Table2[[#This Row],[Close Price]])-1</f>
        <v>4.1408892188402158E-2</v>
      </c>
      <c r="AI169">
        <v>21.9995050730017</v>
      </c>
      <c r="AJ169">
        <v>34.774874930516901</v>
      </c>
      <c r="AK169" t="str">
        <f>IF(AND(Table2[[#This Row],[20D EMA]]&gt;Table2[[#This Row],[50D EMA]],Table2[[#This Row],[50D EMA]]&gt;Table2[[#This Row],[200D EMA]]),"Uptrend","Downtrend/NoTrend")</f>
        <v>Downtrend/NoTrend</v>
      </c>
      <c r="AL169">
        <v>-0.03</v>
      </c>
      <c r="AM169" t="s">
        <v>3173</v>
      </c>
      <c r="AN169">
        <v>-2.4700000000000002</v>
      </c>
      <c r="AO169" t="s">
        <v>3173</v>
      </c>
      <c r="AP169">
        <v>0.20515436120955799</v>
      </c>
      <c r="AQ169">
        <f>(Table2[[#This Row],[Sharpe Ratio]]-AVERAGE(Table2[Sharpe Ratio]))/_xlfn.STDEV.P(Table2[Sharpe Ratio])</f>
        <v>1.7287573710919932</v>
      </c>
      <c r="AR1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9">
        <f>_xlfn.RANK.AVG(Table2[[#This Row],[1Y Return vs Nifty Z-Score]],Table2[1Y Return vs Nifty Z-Score])</f>
        <v>319</v>
      </c>
      <c r="AT169">
        <f>_xlfn.RANK.AVG(Table2[[#This Row],[6M Return vs Nifty Z-Score]],Table2[6M Return vs Nifty Z-Score])</f>
        <v>323</v>
      </c>
      <c r="AU169">
        <f>_xlfn.RANK.AVG(Table2[[#This Row],[Sharpe Ratio Z-Score]],Table2[Sharpe Ratio Z-Score])</f>
        <v>26</v>
      </c>
      <c r="AV169">
        <f>(Table2[[#This Row],[Rank 1Y]]+Table2[[#This Row],[Rank 6M]]+Table2[[#This Row],[Rank Sharpe]])/3</f>
        <v>222.66666666666666</v>
      </c>
    </row>
    <row r="170" spans="1:48" x14ac:dyDescent="0.3">
      <c r="A170" t="s">
        <v>278</v>
      </c>
      <c r="B170" t="s">
        <v>279</v>
      </c>
      <c r="C170" t="s">
        <v>3141</v>
      </c>
      <c r="D170" t="s">
        <v>280</v>
      </c>
      <c r="E170">
        <v>92601.187983149997</v>
      </c>
      <c r="F170">
        <v>10233.299999999999</v>
      </c>
      <c r="G170">
        <v>31.265814732454999</v>
      </c>
      <c r="H170">
        <f>(Table2[[#This Row],[1Y Return vs Nifty]]-AVERAGE(Table2[1Y Return vs Nifty]))/_xlfn.STDEV.P(Table2[1Y Return vs Nifty])</f>
        <v>0.34302023290262285</v>
      </c>
      <c r="I170">
        <v>-5.4063002263392397</v>
      </c>
      <c r="J170">
        <f>(Table2[[#This Row],[1M Return vs Nifty]]-AVERAGE(Table2[1M Return vs Nifty]))/_xlfn.STDEV.P(Table2[1M Return vs Nifty])</f>
        <v>-0.63109291265626943</v>
      </c>
      <c r="K170">
        <v>0.25109907494168898</v>
      </c>
      <c r="L170">
        <f>(Table2[[#This Row],[6M Return vs Nifty]]-AVERAGE(Table2[6M Return vs Nifty]))/_xlfn.STDEV.P(Table2[6M Return vs Nifty])</f>
        <v>-0.12497853333178038</v>
      </c>
      <c r="M170">
        <v>-1.06127054186016</v>
      </c>
      <c r="N170">
        <f>(Table2[[#This Row],[1W Return vs Nifty]]-AVERAGE(Table2[1W Return vs Nifty]))/_xlfn.STDEV.P(Table2[1W Return vs Nifty])</f>
        <v>-9.6652662345356008E-2</v>
      </c>
      <c r="O170">
        <v>10186.98</v>
      </c>
      <c r="P170">
        <v>10479.845424683001</v>
      </c>
      <c r="Q170">
        <v>9570.2159890426392</v>
      </c>
      <c r="R170">
        <v>56.044685034688399</v>
      </c>
      <c r="S170" s="1">
        <f>(Table2[[#This Row],[Close Price]]-Table2[[#This Row],[20D EMA]])/Table2[[#This Row],[20D EMA]]</f>
        <v>4.5469805575351786E-3</v>
      </c>
      <c r="T170" s="1">
        <f>(Table2[[#This Row],[Close Price]]-Table2[[#This Row],[50D EMA]])/Table2[[#This Row],[50D EMA]]</f>
        <v>-2.3525673775904855E-2</v>
      </c>
      <c r="U170" s="1">
        <f>(Table2[[#This Row],[Close Price]]-Table2[[#This Row],[200D EMA]])/Table2[[#This Row],[200D EMA]]</f>
        <v>6.9286211692249591E-2</v>
      </c>
      <c r="V170">
        <v>1.10822474143634</v>
      </c>
      <c r="W170">
        <v>10047.75</v>
      </c>
      <c r="X170">
        <v>10285</v>
      </c>
      <c r="Y170">
        <v>9901</v>
      </c>
      <c r="Z170">
        <v>10407.700000000001</v>
      </c>
      <c r="AA170">
        <v>9630.5499999999993</v>
      </c>
      <c r="AB170">
        <v>10533.6</v>
      </c>
      <c r="AC170" s="1">
        <f>(Table2[[#This Row],[Close Price]]/Table2[[#This Row],[Day Low]])-1</f>
        <v>1.8466820930058914E-2</v>
      </c>
      <c r="AD170" s="1">
        <f>(Table2[[#This Row],[Day High]]/Table2[[#This Row],[Close Price]])-1</f>
        <v>5.0521337203053296E-3</v>
      </c>
      <c r="AE170" s="1">
        <f>(Table2[[#This Row],[Close Price]]/Table2[[#This Row],[Current Week Low]])-1</f>
        <v>3.3562266437733523E-2</v>
      </c>
      <c r="AF170" s="1">
        <f>(Table2[[#This Row],[Current Week High]]/Table2[[#This Row],[Close Price]])-1</f>
        <v>1.7042400789579304E-2</v>
      </c>
      <c r="AG170" s="1">
        <f>(Table2[[#This Row],[Close Price]]/Table2[[#This Row],[Current Month Low]])-1</f>
        <v>6.2587287330422514E-2</v>
      </c>
      <c r="AH170" s="1">
        <f>(Table2[[#This Row],[Current Month High]]/Table2[[#This Row],[Close Price]])-1</f>
        <v>2.9345372460496622E-2</v>
      </c>
      <c r="AI170">
        <v>29.948306020540699</v>
      </c>
      <c r="AJ170">
        <v>73.171330180138199</v>
      </c>
      <c r="AK170" t="str">
        <f>IF(AND(Table2[[#This Row],[20D EMA]]&gt;Table2[[#This Row],[50D EMA]],Table2[[#This Row],[50D EMA]]&gt;Table2[[#This Row],[200D EMA]]),"Uptrend","Downtrend/NoTrend")</f>
        <v>Downtrend/NoTrend</v>
      </c>
      <c r="AL170">
        <v>0.06</v>
      </c>
      <c r="AM170" t="s">
        <v>3172</v>
      </c>
      <c r="AN170">
        <v>0.22</v>
      </c>
      <c r="AO170" t="s">
        <v>3172</v>
      </c>
      <c r="AP170">
        <v>0.143623934967814</v>
      </c>
      <c r="AQ170">
        <f>(Table2[[#This Row],[Sharpe Ratio]]-AVERAGE(Table2[Sharpe Ratio]))/_xlfn.STDEV.P(Table2[Sharpe Ratio])</f>
        <v>1.0153275486896995</v>
      </c>
      <c r="AR1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0">
        <f>_xlfn.RANK.AVG(Table2[[#This Row],[1Y Return vs Nifty Z-Score]],Table2[1Y Return vs Nifty Z-Score])</f>
        <v>207</v>
      </c>
      <c r="AT170">
        <f>_xlfn.RANK.AVG(Table2[[#This Row],[6M Return vs Nifty Z-Score]],Table2[6M Return vs Nifty Z-Score])</f>
        <v>344</v>
      </c>
      <c r="AU170">
        <f>_xlfn.RANK.AVG(Table2[[#This Row],[Sharpe Ratio Z-Score]],Table2[Sharpe Ratio Z-Score])</f>
        <v>117</v>
      </c>
      <c r="AV170">
        <f>(Table2[[#This Row],[Rank 1Y]]+Table2[[#This Row],[Rank 6M]]+Table2[[#This Row],[Rank Sharpe]])/3</f>
        <v>222.66666666666666</v>
      </c>
    </row>
    <row r="171" spans="1:48" x14ac:dyDescent="0.3">
      <c r="A171" t="s">
        <v>907</v>
      </c>
      <c r="B171" t="s">
        <v>908</v>
      </c>
      <c r="C171" t="s">
        <v>3137</v>
      </c>
      <c r="D171" t="s">
        <v>117</v>
      </c>
      <c r="E171">
        <v>16320.1780827</v>
      </c>
      <c r="F171">
        <v>894.5</v>
      </c>
      <c r="G171">
        <v>33.226473941129697</v>
      </c>
      <c r="H171">
        <f>(Table2[[#This Row],[1Y Return vs Nifty]]-AVERAGE(Table2[1Y Return vs Nifty]))/_xlfn.STDEV.P(Table2[1Y Return vs Nifty])</f>
        <v>0.38157706486367199</v>
      </c>
      <c r="I171">
        <v>-6.09496297248897</v>
      </c>
      <c r="J171">
        <f>(Table2[[#This Row],[1M Return vs Nifty]]-AVERAGE(Table2[1M Return vs Nifty]))/_xlfn.STDEV.P(Table2[1M Return vs Nifty])</f>
        <v>-0.69640531213256152</v>
      </c>
      <c r="K171">
        <v>-8.3042556079712497</v>
      </c>
      <c r="L171">
        <f>(Table2[[#This Row],[6M Return vs Nifty]]-AVERAGE(Table2[6M Return vs Nifty]))/_xlfn.STDEV.P(Table2[6M Return vs Nifty])</f>
        <v>-0.40642630366204668</v>
      </c>
      <c r="M171">
        <v>-2.09587043542528</v>
      </c>
      <c r="N171">
        <f>(Table2[[#This Row],[1W Return vs Nifty]]-AVERAGE(Table2[1W Return vs Nifty]))/_xlfn.STDEV.P(Table2[1W Return vs Nifty])</f>
        <v>-0.31723204554295753</v>
      </c>
      <c r="O171">
        <v>982.22</v>
      </c>
      <c r="P171">
        <v>1013.82303313148</v>
      </c>
      <c r="Q171">
        <v>929.42113649234602</v>
      </c>
      <c r="R171">
        <v>23.2609335005852</v>
      </c>
      <c r="S171" s="1">
        <f>(Table2[[#This Row],[Close Price]]-Table2[[#This Row],[20D EMA]])/Table2[[#This Row],[20D EMA]]</f>
        <v>-8.9307894361751974E-2</v>
      </c>
      <c r="T171" s="1">
        <f>(Table2[[#This Row],[Close Price]]-Table2[[#This Row],[50D EMA]])/Table2[[#This Row],[50D EMA]]</f>
        <v>-0.11769611582301198</v>
      </c>
      <c r="U171" s="1">
        <f>(Table2[[#This Row],[Close Price]]-Table2[[#This Row],[200D EMA]])/Table2[[#This Row],[200D EMA]]</f>
        <v>-3.757299583710684E-2</v>
      </c>
      <c r="V171">
        <v>0.60793917219542404</v>
      </c>
      <c r="W171">
        <v>886.1</v>
      </c>
      <c r="X171">
        <v>935</v>
      </c>
      <c r="Y171">
        <v>886.1</v>
      </c>
      <c r="Z171">
        <v>960.95</v>
      </c>
      <c r="AA171">
        <v>886.1</v>
      </c>
      <c r="AB171">
        <v>1123.45</v>
      </c>
      <c r="AC171" s="1">
        <f>(Table2[[#This Row],[Close Price]]/Table2[[#This Row],[Day Low]])-1</f>
        <v>9.4797426926982453E-3</v>
      </c>
      <c r="AD171" s="1">
        <f>(Table2[[#This Row],[Day High]]/Table2[[#This Row],[Close Price]])-1</f>
        <v>4.5276690888764737E-2</v>
      </c>
      <c r="AE171" s="1">
        <f>(Table2[[#This Row],[Close Price]]/Table2[[#This Row],[Current Week Low]])-1</f>
        <v>9.4797426926982453E-3</v>
      </c>
      <c r="AF171" s="1">
        <f>(Table2[[#This Row],[Current Week High]]/Table2[[#This Row],[Close Price]])-1</f>
        <v>7.428731134712141E-2</v>
      </c>
      <c r="AG171" s="1">
        <f>(Table2[[#This Row],[Close Price]]/Table2[[#This Row],[Current Month Low]])-1</f>
        <v>9.4797426926982453E-3</v>
      </c>
      <c r="AH171" s="1">
        <f>(Table2[[#This Row],[Current Month High]]/Table2[[#This Row],[Close Price]])-1</f>
        <v>0.25595304639463401</v>
      </c>
      <c r="AI171">
        <v>46.897708216880901</v>
      </c>
      <c r="AJ171">
        <v>55.565217391304301</v>
      </c>
      <c r="AK171" t="str">
        <f>IF(AND(Table2[[#This Row],[20D EMA]]&gt;Table2[[#This Row],[50D EMA]],Table2[[#This Row],[50D EMA]]&gt;Table2[[#This Row],[200D EMA]]),"Uptrend","Downtrend/NoTrend")</f>
        <v>Downtrend/NoTrend</v>
      </c>
      <c r="AL171">
        <v>-0.16</v>
      </c>
      <c r="AM171" t="s">
        <v>3173</v>
      </c>
      <c r="AN171">
        <v>-16.87</v>
      </c>
      <c r="AO171" t="s">
        <v>3173</v>
      </c>
      <c r="AP171">
        <v>0.22345393793375201</v>
      </c>
      <c r="AQ171">
        <f>(Table2[[#This Row],[Sharpe Ratio]]-AVERAGE(Table2[Sharpe Ratio]))/_xlfn.STDEV.P(Table2[Sharpe Ratio])</f>
        <v>1.9409363623618716</v>
      </c>
      <c r="AR1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1">
        <f>_xlfn.RANK.AVG(Table2[[#This Row],[1Y Return vs Nifty Z-Score]],Table2[1Y Return vs Nifty Z-Score])</f>
        <v>197</v>
      </c>
      <c r="AT171">
        <f>_xlfn.RANK.AVG(Table2[[#This Row],[6M Return vs Nifty Z-Score]],Table2[6M Return vs Nifty Z-Score])</f>
        <v>455</v>
      </c>
      <c r="AU171">
        <f>_xlfn.RANK.AVG(Table2[[#This Row],[Sharpe Ratio Z-Score]],Table2[Sharpe Ratio Z-Score])</f>
        <v>16</v>
      </c>
      <c r="AV171">
        <f>(Table2[[#This Row],[Rank 1Y]]+Table2[[#This Row],[Rank 6M]]+Table2[[#This Row],[Rank Sharpe]])/3</f>
        <v>222.66666666666666</v>
      </c>
    </row>
    <row r="172" spans="1:48" x14ac:dyDescent="0.3">
      <c r="A172" t="s">
        <v>1790</v>
      </c>
      <c r="B172" t="s">
        <v>1791</v>
      </c>
      <c r="C172" t="s">
        <v>3126</v>
      </c>
      <c r="D172" t="s">
        <v>247</v>
      </c>
      <c r="E172">
        <v>4433.1241403399999</v>
      </c>
      <c r="F172">
        <v>1623.85</v>
      </c>
      <c r="G172">
        <v>9.6475167370185204</v>
      </c>
      <c r="H172">
        <f>(Table2[[#This Row],[1Y Return vs Nifty]]-AVERAGE(Table2[1Y Return vs Nifty]))/_xlfn.STDEV.P(Table2[1Y Return vs Nifty])</f>
        <v>-8.2108764225518785E-2</v>
      </c>
      <c r="I172">
        <v>1.49119826460248</v>
      </c>
      <c r="J172">
        <f>(Table2[[#This Row],[1M Return vs Nifty]]-AVERAGE(Table2[1M Return vs Nifty]))/_xlfn.STDEV.P(Table2[1M Return vs Nifty])</f>
        <v>2.3062084613701034E-2</v>
      </c>
      <c r="K172">
        <v>17.4706560703078</v>
      </c>
      <c r="L172">
        <f>(Table2[[#This Row],[6M Return vs Nifty]]-AVERAGE(Table2[6M Return vs Nifty]))/_xlfn.STDEV.P(Table2[6M Return vs Nifty])</f>
        <v>0.44149779664436278</v>
      </c>
      <c r="M172">
        <v>12.994618261373599</v>
      </c>
      <c r="N172">
        <f>(Table2[[#This Row],[1W Return vs Nifty]]-AVERAGE(Table2[1W Return vs Nifty]))/_xlfn.STDEV.P(Table2[1W Return vs Nifty])</f>
        <v>2.90009932051789</v>
      </c>
      <c r="O172">
        <v>1444.74</v>
      </c>
      <c r="P172">
        <v>1415.8284341420899</v>
      </c>
      <c r="Q172">
        <v>1301.7196773125399</v>
      </c>
      <c r="R172">
        <v>83.875267108267906</v>
      </c>
      <c r="S172" s="1">
        <f>(Table2[[#This Row],[Close Price]]-Table2[[#This Row],[20D EMA]])/Table2[[#This Row],[20D EMA]]</f>
        <v>0.12397386380940509</v>
      </c>
      <c r="T172" s="1">
        <f>(Table2[[#This Row],[Close Price]]-Table2[[#This Row],[50D EMA]])/Table2[[#This Row],[50D EMA]]</f>
        <v>0.14692568735134848</v>
      </c>
      <c r="U172" s="1">
        <f>(Table2[[#This Row],[Close Price]]-Table2[[#This Row],[200D EMA]])/Table2[[#This Row],[200D EMA]]</f>
        <v>0.24746520184169976</v>
      </c>
      <c r="V172">
        <v>1.1843475178188001</v>
      </c>
      <c r="W172">
        <v>1538.5</v>
      </c>
      <c r="X172">
        <v>1648.95</v>
      </c>
      <c r="Y172">
        <v>1508.7</v>
      </c>
      <c r="Z172">
        <v>1648.95</v>
      </c>
      <c r="AA172">
        <v>1312.15</v>
      </c>
      <c r="AB172">
        <v>1648.95</v>
      </c>
      <c r="AC172" s="1">
        <f>(Table2[[#This Row],[Close Price]]/Table2[[#This Row],[Day Low]])-1</f>
        <v>5.5476113097172597E-2</v>
      </c>
      <c r="AD172" s="1">
        <f>(Table2[[#This Row],[Day High]]/Table2[[#This Row],[Close Price]])-1</f>
        <v>1.545709271176543E-2</v>
      </c>
      <c r="AE172" s="1">
        <f>(Table2[[#This Row],[Close Price]]/Table2[[#This Row],[Current Week Low]])-1</f>
        <v>7.6323987538940763E-2</v>
      </c>
      <c r="AF172" s="1">
        <f>(Table2[[#This Row],[Current Week High]]/Table2[[#This Row],[Close Price]])-1</f>
        <v>1.545709271176543E-2</v>
      </c>
      <c r="AG172" s="1">
        <f>(Table2[[#This Row],[Close Price]]/Table2[[#This Row],[Current Month Low]])-1</f>
        <v>0.23754906070190129</v>
      </c>
      <c r="AH172" s="1">
        <f>(Table2[[#This Row],[Current Month High]]/Table2[[#This Row],[Close Price]])-1</f>
        <v>1.545709271176543E-2</v>
      </c>
      <c r="AI172">
        <v>1.5457092711765399</v>
      </c>
      <c r="AJ172">
        <v>72.3649294130134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0.15</v>
      </c>
      <c r="AM172" t="s">
        <v>3172</v>
      </c>
      <c r="AN172">
        <v>15.37</v>
      </c>
      <c r="AO172" t="s">
        <v>3172</v>
      </c>
      <c r="AP172">
        <v>0.120415264589215</v>
      </c>
      <c r="AQ172">
        <f>(Table2[[#This Row],[Sharpe Ratio]]-AVERAGE(Table2[Sharpe Ratio]))/_xlfn.STDEV.P(Table2[Sharpe Ratio])</f>
        <v>0.74622885073262257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4.028779288283058</v>
      </c>
      <c r="AS172">
        <f>_xlfn.RANK.AVG(Table2[[#This Row],[1Y Return vs Nifty Z-Score]],Table2[1Y Return vs Nifty Z-Score])</f>
        <v>332</v>
      </c>
      <c r="AT172">
        <f>_xlfn.RANK.AVG(Table2[[#This Row],[6M Return vs Nifty Z-Score]],Table2[6M Return vs Nifty Z-Score])</f>
        <v>181</v>
      </c>
      <c r="AU172">
        <f>_xlfn.RANK.AVG(Table2[[#This Row],[Sharpe Ratio Z-Score]],Table2[Sharpe Ratio Z-Score])</f>
        <v>156</v>
      </c>
      <c r="AV172">
        <f>(Table2[[#This Row],[Rank 1Y]]+Table2[[#This Row],[Rank 6M]]+Table2[[#This Row],[Rank Sharpe]])/3</f>
        <v>223</v>
      </c>
    </row>
    <row r="173" spans="1:48" x14ac:dyDescent="0.3">
      <c r="A173" t="s">
        <v>933</v>
      </c>
      <c r="B173" t="s">
        <v>934</v>
      </c>
      <c r="C173" t="s">
        <v>3126</v>
      </c>
      <c r="D173" t="s">
        <v>21</v>
      </c>
      <c r="E173">
        <v>15991.262294800001</v>
      </c>
      <c r="F173">
        <v>2837</v>
      </c>
      <c r="G173">
        <v>204.51114053201599</v>
      </c>
      <c r="H173">
        <f>(Table2[[#This Row],[1Y Return vs Nifty]]-AVERAGE(Table2[1Y Return vs Nifty]))/_xlfn.STDEV.P(Table2[1Y Return vs Nifty])</f>
        <v>3.749930972584953</v>
      </c>
      <c r="I173">
        <v>13.6102738588707</v>
      </c>
      <c r="J173">
        <f>(Table2[[#This Row],[1M Return vs Nifty]]-AVERAGE(Table2[1M Return vs Nifty]))/_xlfn.STDEV.P(Table2[1M Return vs Nifty])</f>
        <v>1.1724286082446054</v>
      </c>
      <c r="K173">
        <v>26.336742125098802</v>
      </c>
      <c r="L173">
        <f>(Table2[[#This Row],[6M Return vs Nifty]]-AVERAGE(Table2[6M Return vs Nifty]))/_xlfn.STDEV.P(Table2[6M Return vs Nifty])</f>
        <v>0.73316777926483512</v>
      </c>
      <c r="M173">
        <v>3.35487220368501</v>
      </c>
      <c r="N173">
        <f>(Table2[[#This Row],[1W Return vs Nifty]]-AVERAGE(Table2[1W Return vs Nifty]))/_xlfn.STDEV.P(Table2[1W Return vs Nifty])</f>
        <v>0.84488043560252601</v>
      </c>
      <c r="O173">
        <v>2747.73</v>
      </c>
      <c r="P173">
        <v>2661.3820452982</v>
      </c>
      <c r="Q173">
        <v>2202.85424135827</v>
      </c>
      <c r="R173">
        <v>59.680305381572701</v>
      </c>
      <c r="S173" s="1">
        <f>(Table2[[#This Row],[Close Price]]-Table2[[#This Row],[20D EMA]])/Table2[[#This Row],[20D EMA]]</f>
        <v>3.2488636074141194E-2</v>
      </c>
      <c r="T173" s="1">
        <f>(Table2[[#This Row],[Close Price]]-Table2[[#This Row],[50D EMA]])/Table2[[#This Row],[50D EMA]]</f>
        <v>6.5987502625585115E-2</v>
      </c>
      <c r="U173" s="1">
        <f>(Table2[[#This Row],[Close Price]]-Table2[[#This Row],[200D EMA]])/Table2[[#This Row],[200D EMA]]</f>
        <v>0.28787458867488147</v>
      </c>
      <c r="V173">
        <v>1.09692965841482</v>
      </c>
      <c r="W173">
        <v>2825</v>
      </c>
      <c r="X173">
        <v>2909.95</v>
      </c>
      <c r="Y173">
        <v>2783.65</v>
      </c>
      <c r="Z173">
        <v>2920</v>
      </c>
      <c r="AA173">
        <v>2606</v>
      </c>
      <c r="AB173">
        <v>2980</v>
      </c>
      <c r="AC173" s="1">
        <f>(Table2[[#This Row],[Close Price]]/Table2[[#This Row],[Day Low]])-1</f>
        <v>4.2477876106195023E-3</v>
      </c>
      <c r="AD173" s="1">
        <f>(Table2[[#This Row],[Day High]]/Table2[[#This Row],[Close Price]])-1</f>
        <v>2.5713782164257903E-2</v>
      </c>
      <c r="AE173" s="1">
        <f>(Table2[[#This Row],[Close Price]]/Table2[[#This Row],[Current Week Low]])-1</f>
        <v>1.9165484166472124E-2</v>
      </c>
      <c r="AF173" s="1">
        <f>(Table2[[#This Row],[Current Week High]]/Table2[[#This Row],[Close Price]])-1</f>
        <v>2.9256256609094144E-2</v>
      </c>
      <c r="AG173" s="1">
        <f>(Table2[[#This Row],[Close Price]]/Table2[[#This Row],[Current Month Low]])-1</f>
        <v>8.8641596316193505E-2</v>
      </c>
      <c r="AH173" s="1">
        <f>(Table2[[#This Row],[Current Month High]]/Table2[[#This Row],[Close Price]])-1</f>
        <v>5.0405357772294712E-2</v>
      </c>
      <c r="AI173">
        <v>5.0405357772294703</v>
      </c>
      <c r="AJ173">
        <v>229.50058072009199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0.14000000000000001</v>
      </c>
      <c r="AM173" t="s">
        <v>3172</v>
      </c>
      <c r="AN173">
        <v>1.34</v>
      </c>
      <c r="AO173" t="s">
        <v>3172</v>
      </c>
      <c r="AQ173">
        <f>(Table2[[#This Row],[Sharpe Ratio]]-AVERAGE(Table2[Sharpe Ratio]))/_xlfn.STDEV.P(Table2[Sharpe Ratio])</f>
        <v>-0.64995586758689006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5.8504519281100293</v>
      </c>
      <c r="AS173">
        <f>_xlfn.RANK.AVG(Table2[[#This Row],[1Y Return vs Nifty Z-Score]],Table2[1Y Return vs Nifty Z-Score])</f>
        <v>4</v>
      </c>
      <c r="AT173">
        <f>_xlfn.RANK.AVG(Table2[[#This Row],[6M Return vs Nifty Z-Score]],Table2[6M Return vs Nifty Z-Score])</f>
        <v>134</v>
      </c>
      <c r="AU173">
        <f>_xlfn.RANK.AVG(Table2[[#This Row],[Sharpe Ratio Z-Score]],Table2[Sharpe Ratio Z-Score])</f>
        <v>532</v>
      </c>
      <c r="AV173">
        <f>(Table2[[#This Row],[Rank 1Y]]+Table2[[#This Row],[Rank 6M]]+Table2[[#This Row],[Rank Sharpe]])/3</f>
        <v>223.33333333333334</v>
      </c>
    </row>
    <row r="174" spans="1:48" x14ac:dyDescent="0.3">
      <c r="A174" t="s">
        <v>1348</v>
      </c>
      <c r="B174" t="s">
        <v>1349</v>
      </c>
      <c r="C174" t="s">
        <v>3130</v>
      </c>
      <c r="D174" t="s">
        <v>48</v>
      </c>
      <c r="E174">
        <v>8312.0812482599995</v>
      </c>
      <c r="F174">
        <v>2629.05</v>
      </c>
      <c r="G174">
        <v>11.439628353156801</v>
      </c>
      <c r="H174">
        <f>(Table2[[#This Row],[1Y Return vs Nifty]]-AVERAGE(Table2[1Y Return vs Nifty]))/_xlfn.STDEV.P(Table2[1Y Return vs Nifty])</f>
        <v>-4.6866460956714318E-2</v>
      </c>
      <c r="I174">
        <v>-3.00505946927901</v>
      </c>
      <c r="J174">
        <f>(Table2[[#This Row],[1M Return vs Nifty]]-AVERAGE(Table2[1M Return vs Nifty]))/_xlfn.STDEV.P(Table2[1M Return vs Nifty])</f>
        <v>-0.40336054809799665</v>
      </c>
      <c r="K174">
        <v>3.4192336888977399</v>
      </c>
      <c r="L174">
        <f>(Table2[[#This Row],[6M Return vs Nifty]]-AVERAGE(Table2[6M Return vs Nifty]))/_xlfn.STDEV.P(Table2[6M Return vs Nifty])</f>
        <v>-2.075556932247594E-2</v>
      </c>
      <c r="M174">
        <v>1.18697118361375</v>
      </c>
      <c r="N174">
        <f>(Table2[[#This Row],[1W Return vs Nifty]]-AVERAGE(Table2[1W Return vs Nifty]))/_xlfn.STDEV.P(Table2[1W Return vs Nifty])</f>
        <v>0.38267831010939085</v>
      </c>
      <c r="O174">
        <v>2736.86</v>
      </c>
      <c r="P174">
        <v>2897.4771326986001</v>
      </c>
      <c r="Q174">
        <v>2740.4498251018399</v>
      </c>
      <c r="R174">
        <v>44.723237493181799</v>
      </c>
      <c r="S174" s="1">
        <f>(Table2[[#This Row],[Close Price]]-Table2[[#This Row],[20D EMA]])/Table2[[#This Row],[20D EMA]]</f>
        <v>-3.9391857822468061E-2</v>
      </c>
      <c r="T174" s="1">
        <f>(Table2[[#This Row],[Close Price]]-Table2[[#This Row],[50D EMA]])/Table2[[#This Row],[50D EMA]]</f>
        <v>-9.264167425839083E-2</v>
      </c>
      <c r="U174" s="1">
        <f>(Table2[[#This Row],[Close Price]]-Table2[[#This Row],[200D EMA]])/Table2[[#This Row],[200D EMA]]</f>
        <v>-4.0650196942649701E-2</v>
      </c>
      <c r="V174">
        <v>0.69509707701296797</v>
      </c>
      <c r="W174">
        <v>2620</v>
      </c>
      <c r="X174">
        <v>2732.25</v>
      </c>
      <c r="Y174">
        <v>2539</v>
      </c>
      <c r="Z174">
        <v>2732.25</v>
      </c>
      <c r="AA174">
        <v>2451.0500000000002</v>
      </c>
      <c r="AB174">
        <v>3147.95</v>
      </c>
      <c r="AC174" s="1">
        <f>(Table2[[#This Row],[Close Price]]/Table2[[#This Row],[Day Low]])-1</f>
        <v>3.4541984732825437E-3</v>
      </c>
      <c r="AD174" s="1">
        <f>(Table2[[#This Row],[Day High]]/Table2[[#This Row],[Close Price]])-1</f>
        <v>3.9253722827637283E-2</v>
      </c>
      <c r="AE174" s="1">
        <f>(Table2[[#This Row],[Close Price]]/Table2[[#This Row],[Current Week Low]])-1</f>
        <v>3.5466719180779815E-2</v>
      </c>
      <c r="AF174" s="1">
        <f>(Table2[[#This Row],[Current Week High]]/Table2[[#This Row],[Close Price]])-1</f>
        <v>3.9253722827637283E-2</v>
      </c>
      <c r="AG174" s="1">
        <f>(Table2[[#This Row],[Close Price]]/Table2[[#This Row],[Current Month Low]])-1</f>
        <v>7.262193753697388E-2</v>
      </c>
      <c r="AH174" s="1">
        <f>(Table2[[#This Row],[Current Month High]]/Table2[[#This Row],[Close Price]])-1</f>
        <v>0.19737167417888579</v>
      </c>
      <c r="AI174">
        <v>41.686160400144502</v>
      </c>
      <c r="AJ174">
        <v>34.303082935301802</v>
      </c>
      <c r="AK174" t="str">
        <f>IF(AND(Table2[[#This Row],[20D EMA]]&gt;Table2[[#This Row],[50D EMA]],Table2[[#This Row],[50D EMA]]&gt;Table2[[#This Row],[200D EMA]]),"Uptrend","Downtrend/NoTrend")</f>
        <v>Downtrend/NoTrend</v>
      </c>
      <c r="AL174">
        <v>-0.13</v>
      </c>
      <c r="AM174" t="s">
        <v>3173</v>
      </c>
      <c r="AN174">
        <v>-11.1</v>
      </c>
      <c r="AO174" t="s">
        <v>3173</v>
      </c>
      <c r="AP174">
        <v>0.18186520329002601</v>
      </c>
      <c r="AQ174">
        <f>(Table2[[#This Row],[Sharpe Ratio]]-AVERAGE(Table2[Sharpe Ratio]))/_xlfn.STDEV.P(Table2[Sharpe Ratio])</f>
        <v>1.4587254403338334</v>
      </c>
      <c r="AR1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4">
        <f>_xlfn.RANK.AVG(Table2[[#This Row],[1Y Return vs Nifty Z-Score]],Table2[1Y Return vs Nifty Z-Score])</f>
        <v>311</v>
      </c>
      <c r="AT174">
        <f>_xlfn.RANK.AVG(Table2[[#This Row],[6M Return vs Nifty Z-Score]],Table2[6M Return vs Nifty Z-Score])</f>
        <v>311</v>
      </c>
      <c r="AU174">
        <f>_xlfn.RANK.AVG(Table2[[#This Row],[Sharpe Ratio Z-Score]],Table2[Sharpe Ratio Z-Score])</f>
        <v>48</v>
      </c>
      <c r="AV174">
        <f>(Table2[[#This Row],[Rank 1Y]]+Table2[[#This Row],[Rank 6M]]+Table2[[#This Row],[Rank Sharpe]])/3</f>
        <v>223.33333333333334</v>
      </c>
    </row>
    <row r="175" spans="1:48" x14ac:dyDescent="0.3">
      <c r="A175" t="s">
        <v>1501</v>
      </c>
      <c r="B175" t="s">
        <v>1502</v>
      </c>
      <c r="C175" t="s">
        <v>3134</v>
      </c>
      <c r="D175" t="s">
        <v>69</v>
      </c>
      <c r="E175">
        <v>6749.4012982000004</v>
      </c>
      <c r="F175">
        <v>329.45</v>
      </c>
      <c r="G175">
        <v>9.6744312470758995</v>
      </c>
      <c r="H175">
        <f>(Table2[[#This Row],[1Y Return vs Nifty]]-AVERAGE(Table2[1Y Return vs Nifty]))/_xlfn.STDEV.P(Table2[1Y Return vs Nifty])</f>
        <v>-8.157948395233057E-2</v>
      </c>
      <c r="I175">
        <v>-3.0811190857389201</v>
      </c>
      <c r="J175">
        <f>(Table2[[#This Row],[1M Return vs Nifty]]-AVERAGE(Table2[1M Return vs Nifty]))/_xlfn.STDEV.P(Table2[1M Return vs Nifty])</f>
        <v>-0.41057400066533373</v>
      </c>
      <c r="K175">
        <v>50.3782678912469</v>
      </c>
      <c r="L175">
        <f>(Table2[[#This Row],[6M Return vs Nifty]]-AVERAGE(Table2[6M Return vs Nifty]))/_xlfn.STDEV.P(Table2[6M Return vs Nifty])</f>
        <v>1.5240682238406975</v>
      </c>
      <c r="M175">
        <v>-5.5090456840324098</v>
      </c>
      <c r="N175">
        <f>(Table2[[#This Row],[1W Return vs Nifty]]-AVERAGE(Table2[1W Return vs Nifty]))/_xlfn.STDEV.P(Table2[1W Return vs Nifty])</f>
        <v>-1.044929869373918</v>
      </c>
      <c r="O175">
        <v>332.59</v>
      </c>
      <c r="P175">
        <v>324.29712420520201</v>
      </c>
      <c r="Q175">
        <v>282.67193221317899</v>
      </c>
      <c r="R175">
        <v>43.268741948745699</v>
      </c>
      <c r="S175" s="1">
        <f>(Table2[[#This Row],[Close Price]]-Table2[[#This Row],[20D EMA]])/Table2[[#This Row],[20D EMA]]</f>
        <v>-9.4410535494151553E-3</v>
      </c>
      <c r="T175" s="1">
        <f>(Table2[[#This Row],[Close Price]]-Table2[[#This Row],[50D EMA]])/Table2[[#This Row],[50D EMA]]</f>
        <v>1.5889366294649744E-2</v>
      </c>
      <c r="U175" s="1">
        <f>(Table2[[#This Row],[Close Price]]-Table2[[#This Row],[200D EMA]])/Table2[[#This Row],[200D EMA]]</f>
        <v>0.16548536467901948</v>
      </c>
      <c r="V175">
        <v>0.29561378126420901</v>
      </c>
      <c r="W175">
        <v>325.60000000000002</v>
      </c>
      <c r="X175">
        <v>332.15</v>
      </c>
      <c r="Y175">
        <v>325.60000000000002</v>
      </c>
      <c r="Z175">
        <v>334</v>
      </c>
      <c r="AA175">
        <v>320.64999999999998</v>
      </c>
      <c r="AB175">
        <v>348</v>
      </c>
      <c r="AC175" s="1">
        <f>(Table2[[#This Row],[Close Price]]/Table2[[#This Row],[Day Low]])-1</f>
        <v>1.182432432432412E-2</v>
      </c>
      <c r="AD175" s="1">
        <f>(Table2[[#This Row],[Day High]]/Table2[[#This Row],[Close Price]])-1</f>
        <v>8.1954773106691636E-3</v>
      </c>
      <c r="AE175" s="1">
        <f>(Table2[[#This Row],[Close Price]]/Table2[[#This Row],[Current Week Low]])-1</f>
        <v>1.182432432432412E-2</v>
      </c>
      <c r="AF175" s="1">
        <f>(Table2[[#This Row],[Current Week High]]/Table2[[#This Row],[Close Price]])-1</f>
        <v>1.3810896949461249E-2</v>
      </c>
      <c r="AG175" s="1">
        <f>(Table2[[#This Row],[Close Price]]/Table2[[#This Row],[Current Month Low]])-1</f>
        <v>2.7444253859348233E-2</v>
      </c>
      <c r="AH175" s="1">
        <f>(Table2[[#This Row],[Current Month High]]/Table2[[#This Row],[Close Price]])-1</f>
        <v>5.6305964486265125E-2</v>
      </c>
      <c r="AI175">
        <v>15.040218546061601</v>
      </c>
      <c r="AJ175">
        <v>81.016483516483504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0.12</v>
      </c>
      <c r="AM175" t="s">
        <v>3172</v>
      </c>
      <c r="AN175">
        <v>-3.4</v>
      </c>
      <c r="AO175" t="s">
        <v>3173</v>
      </c>
      <c r="AP175">
        <v>7.6588638269254994E-2</v>
      </c>
      <c r="AQ175">
        <f>(Table2[[#This Row],[Sharpe Ratio]]-AVERAGE(Table2[Sharpe Ratio]))/_xlfn.STDEV.P(Table2[Sharpe Ratio])</f>
        <v>0.23807013736541061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0.22505500721452587</v>
      </c>
      <c r="AS175">
        <f>_xlfn.RANK.AVG(Table2[[#This Row],[1Y Return vs Nifty Z-Score]],Table2[1Y Return vs Nifty Z-Score])</f>
        <v>331</v>
      </c>
      <c r="AT175">
        <f>_xlfn.RANK.AVG(Table2[[#This Row],[6M Return vs Nifty Z-Score]],Table2[6M Return vs Nifty Z-Score])</f>
        <v>55</v>
      </c>
      <c r="AU175">
        <f>_xlfn.RANK.AVG(Table2[[#This Row],[Sharpe Ratio Z-Score]],Table2[Sharpe Ratio Z-Score])</f>
        <v>284</v>
      </c>
      <c r="AV175">
        <f>(Table2[[#This Row],[Rank 1Y]]+Table2[[#This Row],[Rank 6M]]+Table2[[#This Row],[Rank Sharpe]])/3</f>
        <v>223.33333333333334</v>
      </c>
    </row>
    <row r="176" spans="1:48" x14ac:dyDescent="0.3">
      <c r="A176" t="s">
        <v>233</v>
      </c>
      <c r="B176" t="s">
        <v>234</v>
      </c>
      <c r="C176" t="s">
        <v>3138</v>
      </c>
      <c r="D176" t="s">
        <v>102</v>
      </c>
      <c r="E176">
        <v>106641.11923655499</v>
      </c>
      <c r="F176">
        <v>8247.5499999999993</v>
      </c>
      <c r="G176">
        <v>59.037673348793398</v>
      </c>
      <c r="H176">
        <f>(Table2[[#This Row],[1Y Return vs Nifty]]-AVERAGE(Table2[1Y Return vs Nifty]))/_xlfn.STDEV.P(Table2[1Y Return vs Nifty])</f>
        <v>0.88916047041997071</v>
      </c>
      <c r="I176">
        <v>7.18990994796859</v>
      </c>
      <c r="J176">
        <f>(Table2[[#This Row],[1M Return vs Nifty]]-AVERAGE(Table2[1M Return vs Nifty]))/_xlfn.STDEV.P(Table2[1M Return vs Nifty])</f>
        <v>0.56352479447443815</v>
      </c>
      <c r="K176">
        <v>26.40521152522</v>
      </c>
      <c r="L176">
        <f>(Table2[[#This Row],[6M Return vs Nifty]]-AVERAGE(Table2[6M Return vs Nifty]))/_xlfn.STDEV.P(Table2[6M Return vs Nifty])</f>
        <v>0.73542023526627376</v>
      </c>
      <c r="M176">
        <v>4.9379923081295196</v>
      </c>
      <c r="N176">
        <f>(Table2[[#This Row],[1W Return vs Nifty]]-AVERAGE(Table2[1W Return vs Nifty]))/_xlfn.STDEV.P(Table2[1W Return vs Nifty])</f>
        <v>1.1824057517542359</v>
      </c>
      <c r="O176">
        <v>7845.02</v>
      </c>
      <c r="P176">
        <v>7777.9517265774602</v>
      </c>
      <c r="Q176">
        <v>6822.7725824728896</v>
      </c>
      <c r="R176">
        <v>66.933941391568297</v>
      </c>
      <c r="S176" s="1">
        <f>(Table2[[#This Row],[Close Price]]-Table2[[#This Row],[20D EMA]])/Table2[[#This Row],[20D EMA]]</f>
        <v>5.1310257972573534E-2</v>
      </c>
      <c r="T176" s="1">
        <f>(Table2[[#This Row],[Close Price]]-Table2[[#This Row],[50D EMA]])/Table2[[#This Row],[50D EMA]]</f>
        <v>6.0375570578293729E-2</v>
      </c>
      <c r="U176" s="1">
        <f>(Table2[[#This Row],[Close Price]]-Table2[[#This Row],[200D EMA]])/Table2[[#This Row],[200D EMA]]</f>
        <v>0.20882674899457138</v>
      </c>
      <c r="V176">
        <v>1.31196148512541</v>
      </c>
      <c r="W176">
        <v>8151</v>
      </c>
      <c r="X176">
        <v>8338</v>
      </c>
      <c r="Y176">
        <v>8016</v>
      </c>
      <c r="Z176">
        <v>8338</v>
      </c>
      <c r="AA176">
        <v>7370.55</v>
      </c>
      <c r="AB176">
        <v>8338</v>
      </c>
      <c r="AC176" s="1">
        <f>(Table2[[#This Row],[Close Price]]/Table2[[#This Row],[Day Low]])-1</f>
        <v>1.1845172371488077E-2</v>
      </c>
      <c r="AD176" s="1">
        <f>(Table2[[#This Row],[Day High]]/Table2[[#This Row],[Close Price]])-1</f>
        <v>1.0966893198586236E-2</v>
      </c>
      <c r="AE176" s="1">
        <f>(Table2[[#This Row],[Close Price]]/Table2[[#This Row],[Current Week Low]])-1</f>
        <v>2.8885978043912131E-2</v>
      </c>
      <c r="AF176" s="1">
        <f>(Table2[[#This Row],[Current Week High]]/Table2[[#This Row],[Close Price]])-1</f>
        <v>1.0966893198586236E-2</v>
      </c>
      <c r="AG176" s="1">
        <f>(Table2[[#This Row],[Close Price]]/Table2[[#This Row],[Current Month Low]])-1</f>
        <v>0.11898704981310737</v>
      </c>
      <c r="AH176" s="1">
        <f>(Table2[[#This Row],[Current Month High]]/Table2[[#This Row],[Close Price]])-1</f>
        <v>1.0966893198586236E-2</v>
      </c>
      <c r="AI176">
        <v>2.7214142381676898</v>
      </c>
      <c r="AJ176">
        <v>82.447738082070501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7.0000000000000007E-2</v>
      </c>
      <c r="AM176" t="s">
        <v>3172</v>
      </c>
      <c r="AN176">
        <v>3.13</v>
      </c>
      <c r="AO176" t="s">
        <v>3172</v>
      </c>
      <c r="AP176">
        <v>2.7283187297092001E-2</v>
      </c>
      <c r="AQ176">
        <f>(Table2[[#This Row],[Sharpe Ratio]]-AVERAGE(Table2[Sharpe Ratio]))/_xlfn.STDEV.P(Table2[Sharpe Ratio])</f>
        <v>-0.33361417036771002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3.0368970815472087</v>
      </c>
      <c r="AS176">
        <f>_xlfn.RANK.AVG(Table2[[#This Row],[1Y Return vs Nifty Z-Score]],Table2[1Y Return vs Nifty Z-Score])</f>
        <v>110</v>
      </c>
      <c r="AT176">
        <f>_xlfn.RANK.AVG(Table2[[#This Row],[6M Return vs Nifty Z-Score]],Table2[6M Return vs Nifty Z-Score])</f>
        <v>133</v>
      </c>
      <c r="AU176">
        <f>_xlfn.RANK.AVG(Table2[[#This Row],[Sharpe Ratio Z-Score]],Table2[Sharpe Ratio Z-Score])</f>
        <v>431</v>
      </c>
      <c r="AV176">
        <f>(Table2[[#This Row],[Rank 1Y]]+Table2[[#This Row],[Rank 6M]]+Table2[[#This Row],[Rank Sharpe]])/3</f>
        <v>224.66666666666666</v>
      </c>
    </row>
    <row r="177" spans="1:48" x14ac:dyDescent="0.3">
      <c r="A177" t="s">
        <v>1584</v>
      </c>
      <c r="B177" t="s">
        <v>1585</v>
      </c>
      <c r="C177" t="s">
        <v>3136</v>
      </c>
      <c r="D177" t="s">
        <v>123</v>
      </c>
      <c r="E177">
        <v>5992.3719604799999</v>
      </c>
      <c r="F177">
        <v>905.9</v>
      </c>
      <c r="G177">
        <v>51.896477452908698</v>
      </c>
      <c r="H177">
        <f>(Table2[[#This Row],[1Y Return vs Nifty]]-AVERAGE(Table2[1Y Return vs Nifty]))/_xlfn.STDEV.P(Table2[1Y Return vs Nifty])</f>
        <v>0.74872714629084935</v>
      </c>
      <c r="I177">
        <v>49.999286331348699</v>
      </c>
      <c r="J177">
        <f>(Table2[[#This Row],[1M Return vs Nifty]]-AVERAGE(Table2[1M Return vs Nifty]))/_xlfn.STDEV.P(Table2[1M Return vs Nifty])</f>
        <v>4.6235427166205509</v>
      </c>
      <c r="K177">
        <v>82.302891576628497</v>
      </c>
      <c r="L177">
        <f>(Table2[[#This Row],[6M Return vs Nifty]]-AVERAGE(Table2[6M Return vs Nifty]))/_xlfn.STDEV.P(Table2[6M Return vs Nifty])</f>
        <v>2.5743010298316462</v>
      </c>
      <c r="M177">
        <v>-1.4844748653793101</v>
      </c>
      <c r="N177">
        <f>(Table2[[#This Row],[1W Return vs Nifty]]-AVERAGE(Table2[1W Return vs Nifty]))/_xlfn.STDEV.P(Table2[1W Return vs Nifty])</f>
        <v>-0.18688092278595761</v>
      </c>
      <c r="O177">
        <v>757.81</v>
      </c>
      <c r="P177">
        <v>666.04768571186696</v>
      </c>
      <c r="Q177">
        <v>567.08696370870996</v>
      </c>
      <c r="R177">
        <v>84.466511304216695</v>
      </c>
      <c r="S177" s="1">
        <f>(Table2[[#This Row],[Close Price]]-Table2[[#This Row],[20D EMA]])/Table2[[#This Row],[20D EMA]]</f>
        <v>0.19541837663794359</v>
      </c>
      <c r="T177" s="1">
        <f>(Table2[[#This Row],[Close Price]]-Table2[[#This Row],[50D EMA]])/Table2[[#This Row],[50D EMA]]</f>
        <v>0.36011282590341948</v>
      </c>
      <c r="U177" s="1">
        <f>(Table2[[#This Row],[Close Price]]-Table2[[#This Row],[200D EMA]])/Table2[[#This Row],[200D EMA]]</f>
        <v>0.59746222003672234</v>
      </c>
      <c r="V177">
        <v>1.35098698375821</v>
      </c>
      <c r="W177">
        <v>868.2</v>
      </c>
      <c r="X177">
        <v>934.7</v>
      </c>
      <c r="Y177">
        <v>842.25</v>
      </c>
      <c r="Z177">
        <v>934.7</v>
      </c>
      <c r="AA177">
        <v>575</v>
      </c>
      <c r="AB177">
        <v>934.7</v>
      </c>
      <c r="AC177" s="1">
        <f>(Table2[[#This Row],[Close Price]]/Table2[[#This Row],[Day Low]])-1</f>
        <v>4.3423174383782515E-2</v>
      </c>
      <c r="AD177" s="1">
        <f>(Table2[[#This Row],[Day High]]/Table2[[#This Row],[Close Price]])-1</f>
        <v>3.1791588475549304E-2</v>
      </c>
      <c r="AE177" s="1">
        <f>(Table2[[#This Row],[Close Price]]/Table2[[#This Row],[Current Week Low]])-1</f>
        <v>7.5571386168002297E-2</v>
      </c>
      <c r="AF177" s="1">
        <f>(Table2[[#This Row],[Current Week High]]/Table2[[#This Row],[Close Price]])-1</f>
        <v>3.1791588475549304E-2</v>
      </c>
      <c r="AG177" s="1">
        <f>(Table2[[#This Row],[Close Price]]/Table2[[#This Row],[Current Month Low]])-1</f>
        <v>0.57547826086956522</v>
      </c>
      <c r="AH177" s="1">
        <f>(Table2[[#This Row],[Current Month High]]/Table2[[#This Row],[Close Price]])-1</f>
        <v>3.1791588475549304E-2</v>
      </c>
      <c r="AI177">
        <v>3.1791588475549299</v>
      </c>
      <c r="AJ177">
        <v>113.15294117646999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0.85</v>
      </c>
      <c r="AM177" t="s">
        <v>3172</v>
      </c>
      <c r="AN177">
        <v>53.62</v>
      </c>
      <c r="AO177" t="s">
        <v>3172</v>
      </c>
      <c r="AQ177">
        <f>(Table2[[#This Row],[Sharpe Ratio]]-AVERAGE(Table2[Sharpe Ratio]))/_xlfn.STDEV.P(Table2[Sharpe Ratio])</f>
        <v>-0.64995586758689006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7.1097341023701999</v>
      </c>
      <c r="AS177">
        <f>_xlfn.RANK.AVG(Table2[[#This Row],[1Y Return vs Nifty Z-Score]],Table2[1Y Return vs Nifty Z-Score])</f>
        <v>128</v>
      </c>
      <c r="AT177">
        <f>_xlfn.RANK.AVG(Table2[[#This Row],[6M Return vs Nifty Z-Score]],Table2[6M Return vs Nifty Z-Score])</f>
        <v>15</v>
      </c>
      <c r="AU177">
        <f>_xlfn.RANK.AVG(Table2[[#This Row],[Sharpe Ratio Z-Score]],Table2[Sharpe Ratio Z-Score])</f>
        <v>532</v>
      </c>
      <c r="AV177">
        <f>(Table2[[#This Row],[Rank 1Y]]+Table2[[#This Row],[Rank 6M]]+Table2[[#This Row],[Rank Sharpe]])/3</f>
        <v>225</v>
      </c>
    </row>
    <row r="178" spans="1:48" x14ac:dyDescent="0.3">
      <c r="A178" t="s">
        <v>1098</v>
      </c>
      <c r="B178" t="s">
        <v>1099</v>
      </c>
      <c r="C178" t="s">
        <v>3132</v>
      </c>
      <c r="D178" t="s">
        <v>208</v>
      </c>
      <c r="E178">
        <v>11420.535419939901</v>
      </c>
      <c r="F178">
        <v>485.4</v>
      </c>
      <c r="G178">
        <v>22.151184406444901</v>
      </c>
      <c r="H178">
        <f>(Table2[[#This Row],[1Y Return vs Nifty]]-AVERAGE(Table2[1Y Return vs Nifty]))/_xlfn.STDEV.P(Table2[1Y Return vs Nifty])</f>
        <v>0.16377884902918416</v>
      </c>
      <c r="I178">
        <v>1.3802447702526299</v>
      </c>
      <c r="J178">
        <f>(Table2[[#This Row],[1M Return vs Nifty]]-AVERAGE(Table2[1M Return vs Nifty]))/_xlfn.STDEV.P(Table2[1M Return vs Nifty])</f>
        <v>1.2539315686844722E-2</v>
      </c>
      <c r="K178">
        <v>7.9681901895477596</v>
      </c>
      <c r="L178">
        <f>(Table2[[#This Row],[6M Return vs Nifty]]-AVERAGE(Table2[6M Return vs Nifty]))/_xlfn.STDEV.P(Table2[6M Return vs Nifty])</f>
        <v>0.12889265823661836</v>
      </c>
      <c r="M178">
        <v>-4.3209692895687297</v>
      </c>
      <c r="N178">
        <f>(Table2[[#This Row],[1W Return vs Nifty]]-AVERAGE(Table2[1W Return vs Nifty]))/_xlfn.STDEV.P(Table2[1W Return vs Nifty])</f>
        <v>-0.79162889774963097</v>
      </c>
      <c r="O178">
        <v>500.1</v>
      </c>
      <c r="P178">
        <v>518.69329525038802</v>
      </c>
      <c r="Q178">
        <v>479.33618894281102</v>
      </c>
      <c r="R178">
        <v>41.166898970057503</v>
      </c>
      <c r="S178" s="1">
        <f>(Table2[[#This Row],[Close Price]]-Table2[[#This Row],[20D EMA]])/Table2[[#This Row],[20D EMA]]</f>
        <v>-2.9394121175764936E-2</v>
      </c>
      <c r="T178" s="1">
        <f>(Table2[[#This Row],[Close Price]]-Table2[[#This Row],[50D EMA]])/Table2[[#This Row],[50D EMA]]</f>
        <v>-6.4186862554906216E-2</v>
      </c>
      <c r="U178" s="1">
        <f>(Table2[[#This Row],[Close Price]]-Table2[[#This Row],[200D EMA]])/Table2[[#This Row],[200D EMA]]</f>
        <v>1.2650434490587613E-2</v>
      </c>
      <c r="V178">
        <v>0.50045146583026401</v>
      </c>
      <c r="W178">
        <v>480.1</v>
      </c>
      <c r="X178">
        <v>491</v>
      </c>
      <c r="Y178">
        <v>472.1</v>
      </c>
      <c r="Z178">
        <v>495.2</v>
      </c>
      <c r="AA178">
        <v>470.15</v>
      </c>
      <c r="AB178">
        <v>537.79999999999995</v>
      </c>
      <c r="AC178" s="1">
        <f>(Table2[[#This Row],[Close Price]]/Table2[[#This Row],[Day Low]])-1</f>
        <v>1.1039366798583528E-2</v>
      </c>
      <c r="AD178" s="1">
        <f>(Table2[[#This Row],[Day High]]/Table2[[#This Row],[Close Price]])-1</f>
        <v>1.1536876802637153E-2</v>
      </c>
      <c r="AE178" s="1">
        <f>(Table2[[#This Row],[Close Price]]/Table2[[#This Row],[Current Week Low]])-1</f>
        <v>2.8171997458165565E-2</v>
      </c>
      <c r="AF178" s="1">
        <f>(Table2[[#This Row],[Current Week High]]/Table2[[#This Row],[Close Price]])-1</f>
        <v>2.0189534404614795E-2</v>
      </c>
      <c r="AG178" s="1">
        <f>(Table2[[#This Row],[Close Price]]/Table2[[#This Row],[Current Month Low]])-1</f>
        <v>3.2436456450069207E-2</v>
      </c>
      <c r="AH178" s="1">
        <f>(Table2[[#This Row],[Current Month High]]/Table2[[#This Row],[Close Price]])-1</f>
        <v>0.10795220436753183</v>
      </c>
      <c r="AI178">
        <v>34.322208487845003</v>
      </c>
      <c r="AJ178">
        <v>44.895522388059597</v>
      </c>
      <c r="AK178" t="str">
        <f>IF(AND(Table2[[#This Row],[20D EMA]]&gt;Table2[[#This Row],[50D EMA]],Table2[[#This Row],[50D EMA]]&gt;Table2[[#This Row],[200D EMA]]),"Uptrend","Downtrend/NoTrend")</f>
        <v>Downtrend/NoTrend</v>
      </c>
      <c r="AL178">
        <v>-0.09</v>
      </c>
      <c r="AM178" t="s">
        <v>3173</v>
      </c>
      <c r="AN178">
        <v>-8.42</v>
      </c>
      <c r="AO178" t="s">
        <v>3173</v>
      </c>
      <c r="AP178">
        <v>0.119718451134485</v>
      </c>
      <c r="AQ178">
        <f>(Table2[[#This Row],[Sharpe Ratio]]-AVERAGE(Table2[Sharpe Ratio]))/_xlfn.STDEV.P(Table2[Sharpe Ratio])</f>
        <v>0.73814947391663233</v>
      </c>
      <c r="AR1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8">
        <f>_xlfn.RANK.AVG(Table2[[#This Row],[1Y Return vs Nifty Z-Score]],Table2[1Y Return vs Nifty Z-Score])</f>
        <v>258</v>
      </c>
      <c r="AT178">
        <f>_xlfn.RANK.AVG(Table2[[#This Row],[6M Return vs Nifty Z-Score]],Table2[6M Return vs Nifty Z-Score])</f>
        <v>258</v>
      </c>
      <c r="AU178">
        <f>_xlfn.RANK.AVG(Table2[[#This Row],[Sharpe Ratio Z-Score]],Table2[Sharpe Ratio Z-Score])</f>
        <v>160</v>
      </c>
      <c r="AV178">
        <f>(Table2[[#This Row],[Rank 1Y]]+Table2[[#This Row],[Rank 6M]]+Table2[[#This Row],[Rank Sharpe]])/3</f>
        <v>225.33333333333334</v>
      </c>
    </row>
    <row r="179" spans="1:48" x14ac:dyDescent="0.3">
      <c r="A179" t="s">
        <v>1063</v>
      </c>
      <c r="B179" t="s">
        <v>1064</v>
      </c>
      <c r="C179" t="s">
        <v>3135</v>
      </c>
      <c r="D179" t="s">
        <v>440</v>
      </c>
      <c r="E179">
        <v>12256.452236425001</v>
      </c>
      <c r="F179">
        <v>2507.15</v>
      </c>
      <c r="G179">
        <v>-9.0957351711015004</v>
      </c>
      <c r="H179">
        <f>(Table2[[#This Row],[1Y Return vs Nifty]]-AVERAGE(Table2[1Y Return vs Nifty]))/_xlfn.STDEV.P(Table2[1Y Return vs Nifty])</f>
        <v>-0.45069929287403965</v>
      </c>
      <c r="I179">
        <v>14.343670759289299</v>
      </c>
      <c r="J179">
        <f>(Table2[[#This Row],[1M Return vs Nifty]]-AVERAGE(Table2[1M Return vs Nifty]))/_xlfn.STDEV.P(Table2[1M Return vs Nifty])</f>
        <v>1.2419835705285671</v>
      </c>
      <c r="K179">
        <v>16.996512485979299</v>
      </c>
      <c r="L179">
        <f>(Table2[[#This Row],[6M Return vs Nifty]]-AVERAGE(Table2[6M Return vs Nifty]))/_xlfn.STDEV.P(Table2[6M Return vs Nifty])</f>
        <v>0.4258997694939301</v>
      </c>
      <c r="M179">
        <v>2.90479910752107</v>
      </c>
      <c r="N179">
        <f>(Table2[[#This Row],[1W Return vs Nifty]]-AVERAGE(Table2[1W Return vs Nifty]))/_xlfn.STDEV.P(Table2[1W Return vs Nifty])</f>
        <v>0.74892368308095036</v>
      </c>
      <c r="O179">
        <v>2382.02</v>
      </c>
      <c r="P179">
        <v>2367.7143761915499</v>
      </c>
      <c r="Q179">
        <v>2191.0089186364798</v>
      </c>
      <c r="R179">
        <v>78.081008016271795</v>
      </c>
      <c r="S179" s="1">
        <f>(Table2[[#This Row],[Close Price]]-Table2[[#This Row],[20D EMA]])/Table2[[#This Row],[20D EMA]]</f>
        <v>5.2531045079386447E-2</v>
      </c>
      <c r="T179" s="1">
        <f>(Table2[[#This Row],[Close Price]]-Table2[[#This Row],[50D EMA]])/Table2[[#This Row],[50D EMA]]</f>
        <v>5.8890390331933218E-2</v>
      </c>
      <c r="U179" s="1">
        <f>(Table2[[#This Row],[Close Price]]-Table2[[#This Row],[200D EMA]])/Table2[[#This Row],[200D EMA]]</f>
        <v>0.14429018461516022</v>
      </c>
      <c r="V179">
        <v>0.84141924418732805</v>
      </c>
      <c r="W179">
        <v>2492.4</v>
      </c>
      <c r="X179">
        <v>2529.9</v>
      </c>
      <c r="Y179">
        <v>2469.65</v>
      </c>
      <c r="Z179">
        <v>2537</v>
      </c>
      <c r="AA179">
        <v>2150.5</v>
      </c>
      <c r="AB179">
        <v>2537</v>
      </c>
      <c r="AC179" s="1">
        <f>(Table2[[#This Row],[Close Price]]/Table2[[#This Row],[Day Low]])-1</f>
        <v>5.9179906917028458E-3</v>
      </c>
      <c r="AD179" s="1">
        <f>(Table2[[#This Row],[Day High]]/Table2[[#This Row],[Close Price]])-1</f>
        <v>9.0740482220847962E-3</v>
      </c>
      <c r="AE179" s="1">
        <f>(Table2[[#This Row],[Close Price]]/Table2[[#This Row],[Current Week Low]])-1</f>
        <v>1.5184337861640307E-2</v>
      </c>
      <c r="AF179" s="1">
        <f>(Table2[[#This Row],[Current Week High]]/Table2[[#This Row],[Close Price]])-1</f>
        <v>1.1905948985900361E-2</v>
      </c>
      <c r="AG179" s="1">
        <f>(Table2[[#This Row],[Close Price]]/Table2[[#This Row],[Current Month Low]])-1</f>
        <v>0.16584515229016517</v>
      </c>
      <c r="AH179" s="1">
        <f>(Table2[[#This Row],[Current Month High]]/Table2[[#This Row],[Close Price]])-1</f>
        <v>1.1905948985900361E-2</v>
      </c>
      <c r="AI179">
        <v>7.6920008774903703</v>
      </c>
      <c r="AJ179">
        <v>52.077520320271702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0.11</v>
      </c>
      <c r="AM179" t="s">
        <v>3172</v>
      </c>
      <c r="AN179">
        <v>12.67</v>
      </c>
      <c r="AO179" t="s">
        <v>3172</v>
      </c>
      <c r="AP179">
        <v>0.20082909273507299</v>
      </c>
      <c r="AQ179">
        <f>(Table2[[#This Row],[Sharpe Ratio]]-AVERAGE(Table2[Sharpe Ratio]))/_xlfn.STDEV.P(Table2[Sharpe Ratio])</f>
        <v>1.6786069705816749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3.644714700811083</v>
      </c>
      <c r="AS179">
        <f>_xlfn.RANK.AVG(Table2[[#This Row],[1Y Return vs Nifty Z-Score]],Table2[1Y Return vs Nifty Z-Score])</f>
        <v>467</v>
      </c>
      <c r="AT179">
        <f>_xlfn.RANK.AVG(Table2[[#This Row],[6M Return vs Nifty Z-Score]],Table2[6M Return vs Nifty Z-Score])</f>
        <v>184</v>
      </c>
      <c r="AU179">
        <f>_xlfn.RANK.AVG(Table2[[#This Row],[Sharpe Ratio Z-Score]],Table2[Sharpe Ratio Z-Score])</f>
        <v>30</v>
      </c>
      <c r="AV179">
        <f>(Table2[[#This Row],[Rank 1Y]]+Table2[[#This Row],[Rank 6M]]+Table2[[#This Row],[Rank Sharpe]])/3</f>
        <v>227</v>
      </c>
    </row>
    <row r="180" spans="1:48" x14ac:dyDescent="0.3">
      <c r="A180" t="s">
        <v>1078</v>
      </c>
      <c r="B180" t="s">
        <v>1079</v>
      </c>
      <c r="C180" t="s">
        <v>3132</v>
      </c>
      <c r="D180" t="s">
        <v>417</v>
      </c>
      <c r="E180">
        <v>11863.40523222</v>
      </c>
      <c r="F180">
        <v>2932.85</v>
      </c>
      <c r="G180">
        <v>17.112866878362901</v>
      </c>
      <c r="H180">
        <f>(Table2[[#This Row],[1Y Return vs Nifty]]-AVERAGE(Table2[1Y Return vs Nifty]))/_xlfn.STDEV.P(Table2[1Y Return vs Nifty])</f>
        <v>6.4699130617550157E-2</v>
      </c>
      <c r="I180">
        <v>5.4435788414007904</v>
      </c>
      <c r="J180">
        <f>(Table2[[#This Row],[1M Return vs Nifty]]-AVERAGE(Table2[1M Return vs Nifty]))/_xlfn.STDEV.P(Table2[1M Return vs Nifty])</f>
        <v>0.39790370419807697</v>
      </c>
      <c r="K180">
        <v>17.885554801598001</v>
      </c>
      <c r="L180">
        <f>(Table2[[#This Row],[6M Return vs Nifty]]-AVERAGE(Table2[6M Return vs Nifty]))/_xlfn.STDEV.P(Table2[6M Return vs Nifty])</f>
        <v>0.45514683016341784</v>
      </c>
      <c r="M180">
        <v>2.6908844193886101</v>
      </c>
      <c r="N180">
        <f>(Table2[[#This Row],[1W Return vs Nifty]]-AVERAGE(Table2[1W Return vs Nifty]))/_xlfn.STDEV.P(Table2[1W Return vs Nifty])</f>
        <v>0.70331651623447966</v>
      </c>
      <c r="O180">
        <v>2835.78</v>
      </c>
      <c r="P180">
        <v>2850.35546765863</v>
      </c>
      <c r="Q180">
        <v>2683.5015556870599</v>
      </c>
      <c r="R180">
        <v>64.389930117239203</v>
      </c>
      <c r="S180" s="1">
        <f>(Table2[[#This Row],[Close Price]]-Table2[[#This Row],[20D EMA]])/Table2[[#This Row],[20D EMA]]</f>
        <v>3.4230441007412321E-2</v>
      </c>
      <c r="T180" s="1">
        <f>(Table2[[#This Row],[Close Price]]-Table2[[#This Row],[50D EMA]])/Table2[[#This Row],[50D EMA]]</f>
        <v>2.8941840159021803E-2</v>
      </c>
      <c r="U180" s="1">
        <f>(Table2[[#This Row],[Close Price]]-Table2[[#This Row],[200D EMA]])/Table2[[#This Row],[200D EMA]]</f>
        <v>9.2919060838442147E-2</v>
      </c>
      <c r="V180">
        <v>0.38417224775865799</v>
      </c>
      <c r="W180">
        <v>2906</v>
      </c>
      <c r="X180">
        <v>2979.9</v>
      </c>
      <c r="Y180">
        <v>2861</v>
      </c>
      <c r="Z180">
        <v>2979.9</v>
      </c>
      <c r="AA180">
        <v>2660</v>
      </c>
      <c r="AB180">
        <v>2979.9</v>
      </c>
      <c r="AC180" s="1">
        <f>(Table2[[#This Row],[Close Price]]/Table2[[#This Row],[Day Low]])-1</f>
        <v>9.2395044735029686E-3</v>
      </c>
      <c r="AD180" s="1">
        <f>(Table2[[#This Row],[Day High]]/Table2[[#This Row],[Close Price]])-1</f>
        <v>1.6042416079922406E-2</v>
      </c>
      <c r="AE180" s="1">
        <f>(Table2[[#This Row],[Close Price]]/Table2[[#This Row],[Current Week Low]])-1</f>
        <v>2.5113596644529945E-2</v>
      </c>
      <c r="AF180" s="1">
        <f>(Table2[[#This Row],[Current Week High]]/Table2[[#This Row],[Close Price]])-1</f>
        <v>1.6042416079922406E-2</v>
      </c>
      <c r="AG180" s="1">
        <f>(Table2[[#This Row],[Close Price]]/Table2[[#This Row],[Current Month Low]])-1</f>
        <v>0.10257518796992482</v>
      </c>
      <c r="AH180" s="1">
        <f>(Table2[[#This Row],[Current Month High]]/Table2[[#This Row],[Close Price]])-1</f>
        <v>1.6042416079922406E-2</v>
      </c>
      <c r="AI180">
        <v>11.2569684777605</v>
      </c>
      <c r="AJ180">
        <v>40.8974081814032</v>
      </c>
      <c r="AK180" t="str">
        <f>IF(AND(Table2[[#This Row],[20D EMA]]&gt;Table2[[#This Row],[50D EMA]],Table2[[#This Row],[50D EMA]]&gt;Table2[[#This Row],[200D EMA]]),"Uptrend","Downtrend/NoTrend")</f>
        <v>Downtrend/NoTrend</v>
      </c>
      <c r="AL180">
        <v>0.12</v>
      </c>
      <c r="AM180" t="s">
        <v>3172</v>
      </c>
      <c r="AN180">
        <v>5.27</v>
      </c>
      <c r="AO180" t="s">
        <v>3172</v>
      </c>
      <c r="AP180">
        <v>0.100033036012478</v>
      </c>
      <c r="AQ180">
        <f>(Table2[[#This Row],[Sharpe Ratio]]-AVERAGE(Table2[Sharpe Ratio]))/_xlfn.STDEV.P(Table2[Sharpe Ratio])</f>
        <v>0.50990203484914653</v>
      </c>
      <c r="AR1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0">
        <f>_xlfn.RANK.AVG(Table2[[#This Row],[1Y Return vs Nifty Z-Score]],Table2[1Y Return vs Nifty Z-Score])</f>
        <v>287</v>
      </c>
      <c r="AT180">
        <f>_xlfn.RANK.AVG(Table2[[#This Row],[6M Return vs Nifty Z-Score]],Table2[6M Return vs Nifty Z-Score])</f>
        <v>175</v>
      </c>
      <c r="AU180">
        <f>_xlfn.RANK.AVG(Table2[[#This Row],[Sharpe Ratio Z-Score]],Table2[Sharpe Ratio Z-Score])</f>
        <v>219</v>
      </c>
      <c r="AV180">
        <f>(Table2[[#This Row],[Rank 1Y]]+Table2[[#This Row],[Rank 6M]]+Table2[[#This Row],[Rank Sharpe]])/3</f>
        <v>227</v>
      </c>
    </row>
    <row r="181" spans="1:48" x14ac:dyDescent="0.3">
      <c r="A181" t="s">
        <v>559</v>
      </c>
      <c r="B181" t="s">
        <v>560</v>
      </c>
      <c r="C181" t="s">
        <v>3143</v>
      </c>
      <c r="D181" t="s">
        <v>166</v>
      </c>
      <c r="E181">
        <v>35614.900932639997</v>
      </c>
      <c r="F181">
        <v>1057.5999999999999</v>
      </c>
      <c r="G181">
        <v>35.362623892910698</v>
      </c>
      <c r="H181">
        <f>(Table2[[#This Row],[1Y Return vs Nifty]]-AVERAGE(Table2[1Y Return vs Nifty]))/_xlfn.STDEV.P(Table2[1Y Return vs Nifty])</f>
        <v>0.42358496423242381</v>
      </c>
      <c r="I181">
        <v>2.9346087892298001</v>
      </c>
      <c r="J181">
        <f>(Table2[[#This Row],[1M Return vs Nifty]]-AVERAGE(Table2[1M Return vs Nifty]))/_xlfn.STDEV.P(Table2[1M Return vs Nifty])</f>
        <v>0.15995435201137279</v>
      </c>
      <c r="K181">
        <v>19.518414548789</v>
      </c>
      <c r="L181">
        <f>(Table2[[#This Row],[6M Return vs Nifty]]-AVERAGE(Table2[6M Return vs Nifty]))/_xlfn.STDEV.P(Table2[6M Return vs Nifty])</f>
        <v>0.50886345000465105</v>
      </c>
      <c r="M181">
        <v>1.10123232686745</v>
      </c>
      <c r="N181">
        <f>(Table2[[#This Row],[1W Return vs Nifty]]-AVERAGE(Table2[1W Return vs Nifty]))/_xlfn.STDEV.P(Table2[1W Return vs Nifty])</f>
        <v>0.36439856326735626</v>
      </c>
      <c r="O181">
        <v>1021</v>
      </c>
      <c r="P181">
        <v>1038.4124598205899</v>
      </c>
      <c r="Q181">
        <v>931.68073754437603</v>
      </c>
      <c r="R181">
        <v>64.520446072192499</v>
      </c>
      <c r="S181" s="1">
        <f>(Table2[[#This Row],[Close Price]]-Table2[[#This Row],[20D EMA]])/Table2[[#This Row],[20D EMA]]</f>
        <v>3.5847208619000891E-2</v>
      </c>
      <c r="T181" s="1">
        <f>(Table2[[#This Row],[Close Price]]-Table2[[#This Row],[50D EMA]])/Table2[[#This Row],[50D EMA]]</f>
        <v>1.8477763819133203E-2</v>
      </c>
      <c r="U181" s="1">
        <f>(Table2[[#This Row],[Close Price]]-Table2[[#This Row],[200D EMA]])/Table2[[#This Row],[200D EMA]]</f>
        <v>0.13515280222225945</v>
      </c>
      <c r="V181">
        <v>0.943701560482607</v>
      </c>
      <c r="W181">
        <v>1043</v>
      </c>
      <c r="X181">
        <v>1069.8</v>
      </c>
      <c r="Y181">
        <v>1021.55</v>
      </c>
      <c r="Z181">
        <v>1079.8499999999999</v>
      </c>
      <c r="AA181">
        <v>921</v>
      </c>
      <c r="AB181">
        <v>1079.8499999999999</v>
      </c>
      <c r="AC181" s="1">
        <f>(Table2[[#This Row],[Close Price]]/Table2[[#This Row],[Day Low]])-1</f>
        <v>1.3998082454458105E-2</v>
      </c>
      <c r="AD181" s="1">
        <f>(Table2[[#This Row],[Day High]]/Table2[[#This Row],[Close Price]])-1</f>
        <v>1.1535552193645993E-2</v>
      </c>
      <c r="AE181" s="1">
        <f>(Table2[[#This Row],[Close Price]]/Table2[[#This Row],[Current Week Low]])-1</f>
        <v>3.528951103714939E-2</v>
      </c>
      <c r="AF181" s="1">
        <f>(Table2[[#This Row],[Current Week High]]/Table2[[#This Row],[Close Price]])-1</f>
        <v>2.1038199697428039E-2</v>
      </c>
      <c r="AG181" s="1">
        <f>(Table2[[#This Row],[Close Price]]/Table2[[#This Row],[Current Month Low]])-1</f>
        <v>0.14831704668838208</v>
      </c>
      <c r="AH181" s="1">
        <f>(Table2[[#This Row],[Current Month High]]/Table2[[#This Row],[Close Price]])-1</f>
        <v>2.1038199697428039E-2</v>
      </c>
      <c r="AI181">
        <v>24.243570347957601</v>
      </c>
      <c r="AJ181">
        <v>64.594195004279797</v>
      </c>
      <c r="AK181" t="str">
        <f>IF(AND(Table2[[#This Row],[20D EMA]]&gt;Table2[[#This Row],[50D EMA]],Table2[[#This Row],[50D EMA]]&gt;Table2[[#This Row],[200D EMA]]),"Uptrend","Downtrend/NoTrend")</f>
        <v>Downtrend/NoTrend</v>
      </c>
      <c r="AL181">
        <v>-0.01</v>
      </c>
      <c r="AM181" t="s">
        <v>3173</v>
      </c>
      <c r="AN181">
        <v>2.68</v>
      </c>
      <c r="AO181" t="s">
        <v>3172</v>
      </c>
      <c r="AP181">
        <v>6.1386295223799001E-2</v>
      </c>
      <c r="AQ181">
        <f>(Table2[[#This Row],[Sharpe Ratio]]-AVERAGE(Table2[Sharpe Ratio]))/_xlfn.STDEV.P(Table2[Sharpe Ratio])</f>
        <v>6.1802791899496813E-2</v>
      </c>
      <c r="AR1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1">
        <f>_xlfn.RANK.AVG(Table2[[#This Row],[1Y Return vs Nifty Z-Score]],Table2[1Y Return vs Nifty Z-Score])</f>
        <v>189</v>
      </c>
      <c r="AT181">
        <f>_xlfn.RANK.AVG(Table2[[#This Row],[6M Return vs Nifty Z-Score]],Table2[6M Return vs Nifty Z-Score])</f>
        <v>163</v>
      </c>
      <c r="AU181">
        <f>_xlfn.RANK.AVG(Table2[[#This Row],[Sharpe Ratio Z-Score]],Table2[Sharpe Ratio Z-Score])</f>
        <v>335</v>
      </c>
      <c r="AV181">
        <f>(Table2[[#This Row],[Rank 1Y]]+Table2[[#This Row],[Rank 6M]]+Table2[[#This Row],[Rank Sharpe]])/3</f>
        <v>229</v>
      </c>
    </row>
    <row r="182" spans="1:48" x14ac:dyDescent="0.3">
      <c r="A182" t="s">
        <v>573</v>
      </c>
      <c r="B182" t="s">
        <v>574</v>
      </c>
      <c r="C182" t="s">
        <v>3127</v>
      </c>
      <c r="D182" t="s">
        <v>211</v>
      </c>
      <c r="E182">
        <v>33717.970136800002</v>
      </c>
      <c r="F182">
        <v>6664.25</v>
      </c>
      <c r="G182">
        <v>38.379423543778202</v>
      </c>
      <c r="H182">
        <f>(Table2[[#This Row],[1Y Return vs Nifty]]-AVERAGE(Table2[1Y Return vs Nifty]))/_xlfn.STDEV.P(Table2[1Y Return vs Nifty])</f>
        <v>0.48291105042017857</v>
      </c>
      <c r="I182">
        <v>0.54840730505869095</v>
      </c>
      <c r="J182">
        <f>(Table2[[#This Row],[1M Return vs Nifty]]-AVERAGE(Table2[1M Return vs Nifty]))/_xlfn.STDEV.P(Table2[1M Return vs Nifty])</f>
        <v>-6.6351696103533656E-2</v>
      </c>
      <c r="K182">
        <v>-3.9392890398967699</v>
      </c>
      <c r="L182">
        <f>(Table2[[#This Row],[6M Return vs Nifty]]-AVERAGE(Table2[6M Return vs Nifty]))/_xlfn.STDEV.P(Table2[6M Return vs Nifty])</f>
        <v>-0.26283084167560894</v>
      </c>
      <c r="M182">
        <v>-3.6120079929442999</v>
      </c>
      <c r="N182">
        <f>(Table2[[#This Row],[1W Return vs Nifty]]-AVERAGE(Table2[1W Return vs Nifty]))/_xlfn.STDEV.P(Table2[1W Return vs Nifty])</f>
        <v>-0.64047650879904616</v>
      </c>
      <c r="O182">
        <v>6688.75</v>
      </c>
      <c r="P182">
        <v>6719.492785161</v>
      </c>
      <c r="Q182">
        <v>6234.2076678790099</v>
      </c>
      <c r="R182">
        <v>49.727667362560602</v>
      </c>
      <c r="S182" s="1">
        <f>(Table2[[#This Row],[Close Price]]-Table2[[#This Row],[20D EMA]])/Table2[[#This Row],[20D EMA]]</f>
        <v>-3.6628667538777799E-3</v>
      </c>
      <c r="T182" s="1">
        <f>(Table2[[#This Row],[Close Price]]-Table2[[#This Row],[50D EMA]])/Table2[[#This Row],[50D EMA]]</f>
        <v>-8.2212730822474427E-3</v>
      </c>
      <c r="U182" s="1">
        <f>(Table2[[#This Row],[Close Price]]-Table2[[#This Row],[200D EMA]])/Table2[[#This Row],[200D EMA]]</f>
        <v>6.8981072660882062E-2</v>
      </c>
      <c r="V182">
        <v>0.27946265536496701</v>
      </c>
      <c r="W182">
        <v>6637.65</v>
      </c>
      <c r="X182">
        <v>6750</v>
      </c>
      <c r="Y182">
        <v>6570</v>
      </c>
      <c r="Z182">
        <v>6750</v>
      </c>
      <c r="AA182">
        <v>6485</v>
      </c>
      <c r="AB182">
        <v>7140</v>
      </c>
      <c r="AC182" s="1">
        <f>(Table2[[#This Row],[Close Price]]/Table2[[#This Row],[Day Low]])-1</f>
        <v>4.0074423930156478E-3</v>
      </c>
      <c r="AD182" s="1">
        <f>(Table2[[#This Row],[Day High]]/Table2[[#This Row],[Close Price]])-1</f>
        <v>1.286716434707591E-2</v>
      </c>
      <c r="AE182" s="1">
        <f>(Table2[[#This Row],[Close Price]]/Table2[[#This Row],[Current Week Low]])-1</f>
        <v>1.4345509893455066E-2</v>
      </c>
      <c r="AF182" s="1">
        <f>(Table2[[#This Row],[Current Week High]]/Table2[[#This Row],[Close Price]])-1</f>
        <v>1.286716434707591E-2</v>
      </c>
      <c r="AG182" s="1">
        <f>(Table2[[#This Row],[Close Price]]/Table2[[#This Row],[Current Month Low]])-1</f>
        <v>2.7640709329221247E-2</v>
      </c>
      <c r="AH182" s="1">
        <f>(Table2[[#This Row],[Current Month High]]/Table2[[#This Row],[Close Price]])-1</f>
        <v>7.1388378287129184E-2</v>
      </c>
      <c r="AI182">
        <v>46.405822110514997</v>
      </c>
      <c r="AJ182">
        <v>65.775301302222601</v>
      </c>
      <c r="AK182" t="str">
        <f>IF(AND(Table2[[#This Row],[20D EMA]]&gt;Table2[[#This Row],[50D EMA]],Table2[[#This Row],[50D EMA]]&gt;Table2[[#This Row],[200D EMA]]),"Uptrend","Downtrend/NoTrend")</f>
        <v>Downtrend/NoTrend</v>
      </c>
      <c r="AL182">
        <v>-0.09</v>
      </c>
      <c r="AM182" t="s">
        <v>3173</v>
      </c>
      <c r="AN182">
        <v>-1.35</v>
      </c>
      <c r="AO182" t="s">
        <v>3173</v>
      </c>
      <c r="AP182">
        <v>0.13818765614345799</v>
      </c>
      <c r="AQ182">
        <f>(Table2[[#This Row],[Sharpe Ratio]]-AVERAGE(Table2[Sharpe Ratio]))/_xlfn.STDEV.P(Table2[Sharpe Ratio])</f>
        <v>0.95229526250087981</v>
      </c>
      <c r="AR1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2">
        <f>_xlfn.RANK.AVG(Table2[[#This Row],[1Y Return vs Nifty Z-Score]],Table2[1Y Return vs Nifty Z-Score])</f>
        <v>173</v>
      </c>
      <c r="AT182">
        <f>_xlfn.RANK.AVG(Table2[[#This Row],[6M Return vs Nifty Z-Score]],Table2[6M Return vs Nifty Z-Score])</f>
        <v>394</v>
      </c>
      <c r="AU182">
        <f>_xlfn.RANK.AVG(Table2[[#This Row],[Sharpe Ratio Z-Score]],Table2[Sharpe Ratio Z-Score])</f>
        <v>121</v>
      </c>
      <c r="AV182">
        <f>(Table2[[#This Row],[Rank 1Y]]+Table2[[#This Row],[Rank 6M]]+Table2[[#This Row],[Rank Sharpe]])/3</f>
        <v>229.33333333333334</v>
      </c>
    </row>
    <row r="183" spans="1:48" x14ac:dyDescent="0.3">
      <c r="A183" t="s">
        <v>1922</v>
      </c>
      <c r="B183" t="s">
        <v>1923</v>
      </c>
      <c r="C183" t="s">
        <v>3141</v>
      </c>
      <c r="D183" t="s">
        <v>280</v>
      </c>
      <c r="E183">
        <v>3704.3886674999999</v>
      </c>
      <c r="F183">
        <v>1196.45</v>
      </c>
      <c r="G183">
        <v>35.788835996223298</v>
      </c>
      <c r="H183">
        <f>(Table2[[#This Row],[1Y Return vs Nifty]]-AVERAGE(Table2[1Y Return vs Nifty]))/_xlfn.STDEV.P(Table2[1Y Return vs Nifty])</f>
        <v>0.43196652711417383</v>
      </c>
      <c r="I183">
        <v>-2.9472913681513799</v>
      </c>
      <c r="J183">
        <f>(Table2[[#This Row],[1M Return vs Nifty]]-AVERAGE(Table2[1M Return vs Nifty]))/_xlfn.STDEV.P(Table2[1M Return vs Nifty])</f>
        <v>-0.3978818528746394</v>
      </c>
      <c r="K183">
        <v>45.486365041548503</v>
      </c>
      <c r="L183">
        <f>(Table2[[#This Row],[6M Return vs Nifty]]-AVERAGE(Table2[6M Return vs Nifty]))/_xlfn.STDEV.P(Table2[6M Return vs Nifty])</f>
        <v>1.3631379993498631</v>
      </c>
      <c r="M183">
        <v>-2.2517818182370002</v>
      </c>
      <c r="N183">
        <f>(Table2[[#This Row],[1W Return vs Nifty]]-AVERAGE(Table2[1W Return vs Nifty]))/_xlfn.STDEV.P(Table2[1W Return vs Nifty])</f>
        <v>-0.35047275711464276</v>
      </c>
      <c r="O183">
        <v>1194.1099999999999</v>
      </c>
      <c r="P183">
        <v>1228.34638305159</v>
      </c>
      <c r="Q183">
        <v>1073.9667044504599</v>
      </c>
      <c r="R183">
        <v>54.921389781159597</v>
      </c>
      <c r="S183" s="1">
        <f>(Table2[[#This Row],[Close Price]]-Table2[[#This Row],[20D EMA]])/Table2[[#This Row],[20D EMA]]</f>
        <v>1.9596184606109537E-3</v>
      </c>
      <c r="T183" s="1">
        <f>(Table2[[#This Row],[Close Price]]-Table2[[#This Row],[50D EMA]])/Table2[[#This Row],[50D EMA]]</f>
        <v>-2.5966928784655632E-2</v>
      </c>
      <c r="U183" s="1">
        <f>(Table2[[#This Row],[Close Price]]-Table2[[#This Row],[200D EMA]])/Table2[[#This Row],[200D EMA]]</f>
        <v>0.11404757246381658</v>
      </c>
      <c r="V183">
        <v>0.446741047823837</v>
      </c>
      <c r="W183">
        <v>1155.6500000000001</v>
      </c>
      <c r="X183">
        <v>1205</v>
      </c>
      <c r="Y183">
        <v>1140</v>
      </c>
      <c r="Z183">
        <v>1205</v>
      </c>
      <c r="AA183">
        <v>1090.8</v>
      </c>
      <c r="AB183">
        <v>1337.65</v>
      </c>
      <c r="AC183" s="1">
        <f>(Table2[[#This Row],[Close Price]]/Table2[[#This Row],[Day Low]])-1</f>
        <v>3.5304806818673429E-2</v>
      </c>
      <c r="AD183" s="1">
        <f>(Table2[[#This Row],[Day High]]/Table2[[#This Row],[Close Price]])-1</f>
        <v>7.1461406661372795E-3</v>
      </c>
      <c r="AE183" s="1">
        <f>(Table2[[#This Row],[Close Price]]/Table2[[#This Row],[Current Week Low]])-1</f>
        <v>4.9517543859649127E-2</v>
      </c>
      <c r="AF183" s="1">
        <f>(Table2[[#This Row],[Current Week High]]/Table2[[#This Row],[Close Price]])-1</f>
        <v>7.1461406661372795E-3</v>
      </c>
      <c r="AG183" s="1">
        <f>(Table2[[#This Row],[Close Price]]/Table2[[#This Row],[Current Month Low]])-1</f>
        <v>9.6855518885222036E-2</v>
      </c>
      <c r="AH183" s="1">
        <f>(Table2[[#This Row],[Current Month High]]/Table2[[#This Row],[Close Price]])-1</f>
        <v>0.1180157967319988</v>
      </c>
      <c r="AI183">
        <v>29.462158886706501</v>
      </c>
      <c r="AJ183">
        <v>76.324515511016102</v>
      </c>
      <c r="AK183" t="str">
        <f>IF(AND(Table2[[#This Row],[20D EMA]]&gt;Table2[[#This Row],[50D EMA]],Table2[[#This Row],[50D EMA]]&gt;Table2[[#This Row],[200D EMA]]),"Uptrend","Downtrend/NoTrend")</f>
        <v>Downtrend/NoTrend</v>
      </c>
      <c r="AL183">
        <v>0.02</v>
      </c>
      <c r="AM183" t="s">
        <v>3172</v>
      </c>
      <c r="AN183">
        <v>-8</v>
      </c>
      <c r="AO183" t="s">
        <v>3173</v>
      </c>
      <c r="AP183">
        <v>2.6400410225279999E-2</v>
      </c>
      <c r="AQ183">
        <f>(Table2[[#This Row],[Sharpe Ratio]]-AVERAGE(Table2[Sharpe Ratio]))/_xlfn.STDEV.P(Table2[Sharpe Ratio])</f>
        <v>-0.34384974856912315</v>
      </c>
      <c r="AR1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3">
        <f>_xlfn.RANK.AVG(Table2[[#This Row],[1Y Return vs Nifty Z-Score]],Table2[1Y Return vs Nifty Z-Score])</f>
        <v>187</v>
      </c>
      <c r="AT183">
        <f>_xlfn.RANK.AVG(Table2[[#This Row],[6M Return vs Nifty Z-Score]],Table2[6M Return vs Nifty Z-Score])</f>
        <v>67</v>
      </c>
      <c r="AU183">
        <f>_xlfn.RANK.AVG(Table2[[#This Row],[Sharpe Ratio Z-Score]],Table2[Sharpe Ratio Z-Score])</f>
        <v>434</v>
      </c>
      <c r="AV183">
        <f>(Table2[[#This Row],[Rank 1Y]]+Table2[[#This Row],[Rank 6M]]+Table2[[#This Row],[Rank Sharpe]])/3</f>
        <v>229.33333333333334</v>
      </c>
    </row>
    <row r="184" spans="1:48" x14ac:dyDescent="0.3">
      <c r="A184" t="s">
        <v>89</v>
      </c>
      <c r="B184" t="s">
        <v>90</v>
      </c>
      <c r="C184" t="s">
        <v>3132</v>
      </c>
      <c r="D184" t="s">
        <v>91</v>
      </c>
      <c r="E184">
        <v>255170.24302195999</v>
      </c>
      <c r="F184">
        <v>9137.4500000000007</v>
      </c>
      <c r="G184">
        <v>34.837099664581501</v>
      </c>
      <c r="H184">
        <f>(Table2[[#This Row],[1Y Return vs Nifty]]-AVERAGE(Table2[1Y Return vs Nifty]))/_xlfn.STDEV.P(Table2[1Y Return vs Nifty])</f>
        <v>0.41325040467536278</v>
      </c>
      <c r="I184">
        <v>-7.9103131489729597</v>
      </c>
      <c r="J184">
        <f>(Table2[[#This Row],[1M Return vs Nifty]]-AVERAGE(Table2[1M Return vs Nifty]))/_xlfn.STDEV.P(Table2[1M Return vs Nifty])</f>
        <v>-0.86857213337963535</v>
      </c>
      <c r="K184">
        <v>-3.8481642377332301</v>
      </c>
      <c r="L184">
        <f>(Table2[[#This Row],[6M Return vs Nifty]]-AVERAGE(Table2[6M Return vs Nifty]))/_xlfn.STDEV.P(Table2[6M Return vs Nifty])</f>
        <v>-0.25983308490908497</v>
      </c>
      <c r="M184">
        <v>-4.5766315706365202</v>
      </c>
      <c r="N184">
        <f>(Table2[[#This Row],[1W Return vs Nifty]]-AVERAGE(Table2[1W Return vs Nifty]))/_xlfn.STDEV.P(Table2[1W Return vs Nifty])</f>
        <v>-0.84613675978941716</v>
      </c>
      <c r="O184">
        <v>9776.34</v>
      </c>
      <c r="P184">
        <v>10262.469018371799</v>
      </c>
      <c r="Q184">
        <v>9453.8805415502302</v>
      </c>
      <c r="R184">
        <v>20.3048339300063</v>
      </c>
      <c r="S184" s="1">
        <f>(Table2[[#This Row],[Close Price]]-Table2[[#This Row],[20D EMA]])/Table2[[#This Row],[20D EMA]]</f>
        <v>-6.535063224069533E-2</v>
      </c>
      <c r="T184" s="1">
        <f>(Table2[[#This Row],[Close Price]]-Table2[[#This Row],[50D EMA]])/Table2[[#This Row],[50D EMA]]</f>
        <v>-0.10962459583145125</v>
      </c>
      <c r="U184" s="1">
        <f>(Table2[[#This Row],[Close Price]]-Table2[[#This Row],[200D EMA]])/Table2[[#This Row],[200D EMA]]</f>
        <v>-3.3470968895735781E-2</v>
      </c>
      <c r="V184">
        <v>0.80730904225307398</v>
      </c>
      <c r="W184">
        <v>9120.1</v>
      </c>
      <c r="X184">
        <v>9484</v>
      </c>
      <c r="Y184">
        <v>9120.1</v>
      </c>
      <c r="Z184">
        <v>9636.35</v>
      </c>
      <c r="AA184">
        <v>9120.1</v>
      </c>
      <c r="AB184">
        <v>10079.799999999999</v>
      </c>
      <c r="AC184" s="1">
        <f>(Table2[[#This Row],[Close Price]]/Table2[[#This Row],[Day Low]])-1</f>
        <v>1.9023914211466764E-3</v>
      </c>
      <c r="AD184" s="1">
        <f>(Table2[[#This Row],[Day High]]/Table2[[#This Row],[Close Price]])-1</f>
        <v>3.7926336122222182E-2</v>
      </c>
      <c r="AE184" s="1">
        <f>(Table2[[#This Row],[Close Price]]/Table2[[#This Row],[Current Week Low]])-1</f>
        <v>1.9023914211466764E-3</v>
      </c>
      <c r="AF184" s="1">
        <f>(Table2[[#This Row],[Current Week High]]/Table2[[#This Row],[Close Price]])-1</f>
        <v>5.4599477972519628E-2</v>
      </c>
      <c r="AG184" s="1">
        <f>(Table2[[#This Row],[Close Price]]/Table2[[#This Row],[Current Month Low]])-1</f>
        <v>1.9023914211466764E-3</v>
      </c>
      <c r="AH184" s="1">
        <f>(Table2[[#This Row],[Current Month High]]/Table2[[#This Row],[Close Price]])-1</f>
        <v>0.10313052328603689</v>
      </c>
      <c r="AI184">
        <v>39.798302589891001</v>
      </c>
      <c r="AJ184">
        <v>54.5576792963464</v>
      </c>
      <c r="AK184" t="str">
        <f>IF(AND(Table2[[#This Row],[20D EMA]]&gt;Table2[[#This Row],[50D EMA]],Table2[[#This Row],[50D EMA]]&gt;Table2[[#This Row],[200D EMA]]),"Uptrend","Downtrend/NoTrend")</f>
        <v>Downtrend/NoTrend</v>
      </c>
      <c r="AL184">
        <v>-7.0000000000000007E-2</v>
      </c>
      <c r="AM184" t="s">
        <v>3173</v>
      </c>
      <c r="AN184">
        <v>-8.81</v>
      </c>
      <c r="AO184" t="s">
        <v>3173</v>
      </c>
      <c r="AP184">
        <v>0.14835288142829101</v>
      </c>
      <c r="AQ184">
        <f>(Table2[[#This Row],[Sharpe Ratio]]-AVERAGE(Table2[Sharpe Ratio]))/_xlfn.STDEV.P(Table2[Sharpe Ratio])</f>
        <v>1.0701584939555915</v>
      </c>
      <c r="AR1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4">
        <f>_xlfn.RANK.AVG(Table2[[#This Row],[1Y Return vs Nifty Z-Score]],Table2[1Y Return vs Nifty Z-Score])</f>
        <v>190</v>
      </c>
      <c r="AT184">
        <f>_xlfn.RANK.AVG(Table2[[#This Row],[6M Return vs Nifty Z-Score]],Table2[6M Return vs Nifty Z-Score])</f>
        <v>392</v>
      </c>
      <c r="AU184">
        <f>_xlfn.RANK.AVG(Table2[[#This Row],[Sharpe Ratio Z-Score]],Table2[Sharpe Ratio Z-Score])</f>
        <v>108</v>
      </c>
      <c r="AV184">
        <f>(Table2[[#This Row],[Rank 1Y]]+Table2[[#This Row],[Rank 6M]]+Table2[[#This Row],[Rank Sharpe]])/3</f>
        <v>230</v>
      </c>
    </row>
    <row r="185" spans="1:48" x14ac:dyDescent="0.3">
      <c r="A185" t="s">
        <v>792</v>
      </c>
      <c r="B185" t="s">
        <v>793</v>
      </c>
      <c r="C185" t="s">
        <v>3136</v>
      </c>
      <c r="D185" t="s">
        <v>465</v>
      </c>
      <c r="E185">
        <v>19511.296351100002</v>
      </c>
      <c r="F185">
        <v>306.5</v>
      </c>
      <c r="G185">
        <v>11.1206737288789</v>
      </c>
      <c r="H185">
        <f>(Table2[[#This Row],[1Y Return vs Nifty]]-AVERAGE(Table2[1Y Return vs Nifty]))/_xlfn.STDEV.P(Table2[1Y Return vs Nifty])</f>
        <v>-5.3138779877346776E-2</v>
      </c>
      <c r="I185">
        <v>0.40386979491339597</v>
      </c>
      <c r="J185">
        <f>(Table2[[#This Row],[1M Return vs Nifty]]-AVERAGE(Table2[1M Return vs Nifty]))/_xlfn.STDEV.P(Table2[1M Return vs Nifty])</f>
        <v>-8.0059554782832151E-2</v>
      </c>
      <c r="K185">
        <v>2.9616918488588602</v>
      </c>
      <c r="L185">
        <f>(Table2[[#This Row],[6M Return vs Nifty]]-AVERAGE(Table2[6M Return vs Nifty]))/_xlfn.STDEV.P(Table2[6M Return vs Nifty])</f>
        <v>-3.580744449124508E-2</v>
      </c>
      <c r="M185">
        <v>-3.20070372909588</v>
      </c>
      <c r="N185">
        <f>(Table2[[#This Row],[1W Return vs Nifty]]-AVERAGE(Table2[1W Return vs Nifty]))/_xlfn.STDEV.P(Table2[1W Return vs Nifty])</f>
        <v>-0.55278537197358346</v>
      </c>
      <c r="O185">
        <v>310.42</v>
      </c>
      <c r="P185">
        <v>322.81189241230402</v>
      </c>
      <c r="Q185">
        <v>292.09744504793503</v>
      </c>
      <c r="R185">
        <v>50.4796384560766</v>
      </c>
      <c r="S185" s="1">
        <f>(Table2[[#This Row],[Close Price]]-Table2[[#This Row],[20D EMA]])/Table2[[#This Row],[20D EMA]]</f>
        <v>-1.262805231621679E-2</v>
      </c>
      <c r="T185" s="1">
        <f>(Table2[[#This Row],[Close Price]]-Table2[[#This Row],[50D EMA]])/Table2[[#This Row],[50D EMA]]</f>
        <v>-5.0530642754232954E-2</v>
      </c>
      <c r="U185" s="1">
        <f>(Table2[[#This Row],[Close Price]]-Table2[[#This Row],[200D EMA]])/Table2[[#This Row],[200D EMA]]</f>
        <v>4.9307363676876478E-2</v>
      </c>
      <c r="V185">
        <v>0.55064875068615404</v>
      </c>
      <c r="W185">
        <v>303.75</v>
      </c>
      <c r="X185">
        <v>314.89999999999998</v>
      </c>
      <c r="Y185">
        <v>300.8</v>
      </c>
      <c r="Z185">
        <v>314.89999999999998</v>
      </c>
      <c r="AA185">
        <v>287.5</v>
      </c>
      <c r="AB185">
        <v>337.8</v>
      </c>
      <c r="AC185" s="1">
        <f>(Table2[[#This Row],[Close Price]]/Table2[[#This Row],[Day Low]])-1</f>
        <v>9.0534979423868567E-3</v>
      </c>
      <c r="AD185" s="1">
        <f>(Table2[[#This Row],[Day High]]/Table2[[#This Row],[Close Price]])-1</f>
        <v>2.7406199021207112E-2</v>
      </c>
      <c r="AE185" s="1">
        <f>(Table2[[#This Row],[Close Price]]/Table2[[#This Row],[Current Week Low]])-1</f>
        <v>1.8949468085106336E-2</v>
      </c>
      <c r="AF185" s="1">
        <f>(Table2[[#This Row],[Current Week High]]/Table2[[#This Row],[Close Price]])-1</f>
        <v>2.7406199021207112E-2</v>
      </c>
      <c r="AG185" s="1">
        <f>(Table2[[#This Row],[Close Price]]/Table2[[#This Row],[Current Month Low]])-1</f>
        <v>6.6086956521739237E-2</v>
      </c>
      <c r="AH185" s="1">
        <f>(Table2[[#This Row],[Current Month High]]/Table2[[#This Row],[Close Price]])-1</f>
        <v>0.10212071778140297</v>
      </c>
      <c r="AI185">
        <v>25.236541598694899</v>
      </c>
      <c r="AJ185">
        <v>61.337018028687901</v>
      </c>
      <c r="AK185" t="str">
        <f>IF(AND(Table2[[#This Row],[20D EMA]]&gt;Table2[[#This Row],[50D EMA]],Table2[[#This Row],[50D EMA]]&gt;Table2[[#This Row],[200D EMA]]),"Uptrend","Downtrend/NoTrend")</f>
        <v>Downtrend/NoTrend</v>
      </c>
      <c r="AL185">
        <v>-0.11</v>
      </c>
      <c r="AM185" t="s">
        <v>3173</v>
      </c>
      <c r="AN185">
        <v>-6.67</v>
      </c>
      <c r="AO185" t="s">
        <v>3173</v>
      </c>
      <c r="AP185">
        <v>0.17584344767498999</v>
      </c>
      <c r="AQ185">
        <f>(Table2[[#This Row],[Sharpe Ratio]]-AVERAGE(Table2[Sharpe Ratio]))/_xlfn.STDEV.P(Table2[Sharpe Ratio])</f>
        <v>1.3889046979566164</v>
      </c>
      <c r="AR1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5">
        <f>_xlfn.RANK.AVG(Table2[[#This Row],[1Y Return vs Nifty Z-Score]],Table2[1Y Return vs Nifty Z-Score])</f>
        <v>315</v>
      </c>
      <c r="AT185">
        <f>_xlfn.RANK.AVG(Table2[[#This Row],[6M Return vs Nifty Z-Score]],Table2[6M Return vs Nifty Z-Score])</f>
        <v>317</v>
      </c>
      <c r="AU185">
        <f>_xlfn.RANK.AVG(Table2[[#This Row],[Sharpe Ratio Z-Score]],Table2[Sharpe Ratio Z-Score])</f>
        <v>58</v>
      </c>
      <c r="AV185">
        <f>(Table2[[#This Row],[Rank 1Y]]+Table2[[#This Row],[Rank 6M]]+Table2[[#This Row],[Rank Sharpe]])/3</f>
        <v>230</v>
      </c>
    </row>
    <row r="186" spans="1:48" x14ac:dyDescent="0.3">
      <c r="A186" t="s">
        <v>1080</v>
      </c>
      <c r="B186" t="s">
        <v>1081</v>
      </c>
      <c r="C186" t="s">
        <v>3141</v>
      </c>
      <c r="D186" t="s">
        <v>498</v>
      </c>
      <c r="E186">
        <v>11742.60513933</v>
      </c>
      <c r="F186">
        <v>742.95</v>
      </c>
      <c r="G186">
        <v>44.815754115763099</v>
      </c>
      <c r="H186">
        <f>(Table2[[#This Row],[1Y Return vs Nifty]]-AVERAGE(Table2[1Y Return vs Nifty]))/_xlfn.STDEV.P(Table2[1Y Return vs Nifty])</f>
        <v>0.60948302948304234</v>
      </c>
      <c r="I186">
        <v>8.2201516492329194</v>
      </c>
      <c r="J186">
        <f>(Table2[[#This Row],[1M Return vs Nifty]]-AVERAGE(Table2[1M Return vs Nifty]))/_xlfn.STDEV.P(Table2[1M Return vs Nifty])</f>
        <v>0.66123235586978157</v>
      </c>
      <c r="K186">
        <v>41.5251134733603</v>
      </c>
      <c r="L186">
        <f>(Table2[[#This Row],[6M Return vs Nifty]]-AVERAGE(Table2[6M Return vs Nifty]))/_xlfn.STDEV.P(Table2[6M Return vs Nifty])</f>
        <v>1.2328236567065909</v>
      </c>
      <c r="M186">
        <v>3.9532480492136699</v>
      </c>
      <c r="N186">
        <f>(Table2[[#This Row],[1W Return vs Nifty]]-AVERAGE(Table2[1W Return vs Nifty]))/_xlfn.STDEV.P(Table2[1W Return vs Nifty])</f>
        <v>0.97245571929237251</v>
      </c>
      <c r="O186">
        <v>700.11</v>
      </c>
      <c r="P186">
        <v>704.61995908043002</v>
      </c>
      <c r="Q186">
        <v>617.08989816013104</v>
      </c>
      <c r="R186">
        <v>71.669466481007902</v>
      </c>
      <c r="S186" s="1">
        <f>(Table2[[#This Row],[Close Price]]-Table2[[#This Row],[20D EMA]])/Table2[[#This Row],[20D EMA]]</f>
        <v>6.1190384368170758E-2</v>
      </c>
      <c r="T186" s="1">
        <f>(Table2[[#This Row],[Close Price]]-Table2[[#This Row],[50D EMA]])/Table2[[#This Row],[50D EMA]]</f>
        <v>5.4398176528511845E-2</v>
      </c>
      <c r="U186" s="1">
        <f>(Table2[[#This Row],[Close Price]]-Table2[[#This Row],[200D EMA]])/Table2[[#This Row],[200D EMA]]</f>
        <v>0.20395748207047959</v>
      </c>
      <c r="V186">
        <v>0.21131777347262601</v>
      </c>
      <c r="W186">
        <v>701</v>
      </c>
      <c r="X186">
        <v>747.7</v>
      </c>
      <c r="Y186">
        <v>688.05</v>
      </c>
      <c r="Z186">
        <v>747.7</v>
      </c>
      <c r="AA186">
        <v>642</v>
      </c>
      <c r="AB186">
        <v>762.25</v>
      </c>
      <c r="AC186" s="1">
        <f>(Table2[[#This Row],[Close Price]]/Table2[[#This Row],[Day Low]])-1</f>
        <v>5.9843081312410895E-2</v>
      </c>
      <c r="AD186" s="1">
        <f>(Table2[[#This Row],[Day High]]/Table2[[#This Row],[Close Price]])-1</f>
        <v>6.3934315902820504E-3</v>
      </c>
      <c r="AE186" s="1">
        <f>(Table2[[#This Row],[Close Price]]/Table2[[#This Row],[Current Week Low]])-1</f>
        <v>7.9790712884238113E-2</v>
      </c>
      <c r="AF186" s="1">
        <f>(Table2[[#This Row],[Current Week High]]/Table2[[#This Row],[Close Price]])-1</f>
        <v>6.3934315902820504E-3</v>
      </c>
      <c r="AG186" s="1">
        <f>(Table2[[#This Row],[Close Price]]/Table2[[#This Row],[Current Month Low]])-1</f>
        <v>0.15724299065420566</v>
      </c>
      <c r="AH186" s="1">
        <f>(Table2[[#This Row],[Current Month High]]/Table2[[#This Row],[Close Price]])-1</f>
        <v>2.5977522040514067E-2</v>
      </c>
      <c r="AI186">
        <v>12.658994548758301</v>
      </c>
      <c r="AJ186">
        <v>76.892857142857096</v>
      </c>
      <c r="AK186" t="str">
        <f>IF(AND(Table2[[#This Row],[20D EMA]]&gt;Table2[[#This Row],[50D EMA]],Table2[[#This Row],[50D EMA]]&gt;Table2[[#This Row],[200D EMA]]),"Uptrend","Downtrend/NoTrend")</f>
        <v>Downtrend/NoTrend</v>
      </c>
      <c r="AL186">
        <v>0.14000000000000001</v>
      </c>
      <c r="AM186" t="s">
        <v>3172</v>
      </c>
      <c r="AN186">
        <v>-1.34</v>
      </c>
      <c r="AO186" t="s">
        <v>3173</v>
      </c>
      <c r="AP186">
        <v>1.3074313080801999E-2</v>
      </c>
      <c r="AQ186">
        <f>(Table2[[#This Row],[Sharpe Ratio]]-AVERAGE(Table2[Sharpe Ratio]))/_xlfn.STDEV.P(Table2[Sharpe Ratio])</f>
        <v>-0.4983624945356166</v>
      </c>
      <c r="AR1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6">
        <f>_xlfn.RANK.AVG(Table2[[#This Row],[1Y Return vs Nifty Z-Score]],Table2[1Y Return vs Nifty Z-Score])</f>
        <v>144</v>
      </c>
      <c r="AT186">
        <f>_xlfn.RANK.AVG(Table2[[#This Row],[6M Return vs Nifty Z-Score]],Table2[6M Return vs Nifty Z-Score])</f>
        <v>78</v>
      </c>
      <c r="AU186">
        <f>_xlfn.RANK.AVG(Table2[[#This Row],[Sharpe Ratio Z-Score]],Table2[Sharpe Ratio Z-Score])</f>
        <v>473</v>
      </c>
      <c r="AV186">
        <f>(Table2[[#This Row],[Rank 1Y]]+Table2[[#This Row],[Rank 6M]]+Table2[[#This Row],[Rank Sharpe]])/3</f>
        <v>231.66666666666666</v>
      </c>
    </row>
    <row r="187" spans="1:48" x14ac:dyDescent="0.3">
      <c r="A187" t="s">
        <v>760</v>
      </c>
      <c r="B187" t="s">
        <v>761</v>
      </c>
      <c r="C187" t="s">
        <v>3131</v>
      </c>
      <c r="D187" t="s">
        <v>250</v>
      </c>
      <c r="E187">
        <v>21905.47171885</v>
      </c>
      <c r="F187">
        <v>439.85</v>
      </c>
      <c r="G187">
        <v>9.8335626691529896</v>
      </c>
      <c r="H187">
        <f>(Table2[[#This Row],[1Y Return vs Nifty]]-AVERAGE(Table2[1Y Return vs Nifty]))/_xlfn.STDEV.P(Table2[1Y Return vs Nifty])</f>
        <v>-7.8450126502752945E-2</v>
      </c>
      <c r="I187">
        <v>-2.8771409805597301</v>
      </c>
      <c r="J187">
        <f>(Table2[[#This Row],[1M Return vs Nifty]]-AVERAGE(Table2[1M Return vs Nifty]))/_xlfn.STDEV.P(Table2[1M Return vs Nifty])</f>
        <v>-0.39122882835223199</v>
      </c>
      <c r="K187">
        <v>11.840756612786199</v>
      </c>
      <c r="L187">
        <f>(Table2[[#This Row],[6M Return vs Nifty]]-AVERAGE(Table2[6M Return vs Nifty]))/_xlfn.STDEV.P(Table2[6M Return vs Nifty])</f>
        <v>0.25628950216328228</v>
      </c>
      <c r="M187">
        <v>-1.3372937947517201</v>
      </c>
      <c r="N187">
        <f>(Table2[[#This Row],[1W Return vs Nifty]]-AVERAGE(Table2[1W Return vs Nifty]))/_xlfn.STDEV.P(Table2[1W Return vs Nifty])</f>
        <v>-0.15550153643639483</v>
      </c>
      <c r="O187">
        <v>433.83</v>
      </c>
      <c r="P187">
        <v>424.63091047244001</v>
      </c>
      <c r="Q187">
        <v>396.22211027097399</v>
      </c>
      <c r="R187">
        <v>60.2292219850668</v>
      </c>
      <c r="S187" s="1">
        <f>(Table2[[#This Row],[Close Price]]-Table2[[#This Row],[20D EMA]])/Table2[[#This Row],[20D EMA]]</f>
        <v>1.3876403199409996E-2</v>
      </c>
      <c r="T187" s="1">
        <f>(Table2[[#This Row],[Close Price]]-Table2[[#This Row],[50D EMA]])/Table2[[#This Row],[50D EMA]]</f>
        <v>3.5840748170281371E-2</v>
      </c>
      <c r="U187" s="1">
        <f>(Table2[[#This Row],[Close Price]]-Table2[[#This Row],[200D EMA]])/Table2[[#This Row],[200D EMA]]</f>
        <v>0.11010967989441371</v>
      </c>
      <c r="V187">
        <v>0.76896769499484796</v>
      </c>
      <c r="W187">
        <v>435.6</v>
      </c>
      <c r="X187">
        <v>441.8</v>
      </c>
      <c r="Y187">
        <v>432.55</v>
      </c>
      <c r="Z187">
        <v>442.65</v>
      </c>
      <c r="AA187">
        <v>426</v>
      </c>
      <c r="AB187">
        <v>452.85</v>
      </c>
      <c r="AC187" s="1">
        <f>(Table2[[#This Row],[Close Price]]/Table2[[#This Row],[Day Low]])-1</f>
        <v>9.7566574839302866E-3</v>
      </c>
      <c r="AD187" s="1">
        <f>(Table2[[#This Row],[Day High]]/Table2[[#This Row],[Close Price]])-1</f>
        <v>4.4333295441627563E-3</v>
      </c>
      <c r="AE187" s="1">
        <f>(Table2[[#This Row],[Close Price]]/Table2[[#This Row],[Current Week Low]])-1</f>
        <v>1.6876661657611924E-2</v>
      </c>
      <c r="AF187" s="1">
        <f>(Table2[[#This Row],[Current Week High]]/Table2[[#This Row],[Close Price]])-1</f>
        <v>6.3658065249516671E-3</v>
      </c>
      <c r="AG187" s="1">
        <f>(Table2[[#This Row],[Close Price]]/Table2[[#This Row],[Current Month Low]])-1</f>
        <v>3.2511737089201853E-2</v>
      </c>
      <c r="AH187" s="1">
        <f>(Table2[[#This Row],[Current Month High]]/Table2[[#This Row],[Close Price]])-1</f>
        <v>2.9555530294418597E-2</v>
      </c>
      <c r="AI187">
        <v>26.8614300329657</v>
      </c>
      <c r="AJ187">
        <v>41.385406621664998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0.14000000000000001</v>
      </c>
      <c r="AM187" t="s">
        <v>3172</v>
      </c>
      <c r="AN187">
        <v>-0.52</v>
      </c>
      <c r="AO187" t="s">
        <v>3173</v>
      </c>
      <c r="AP187">
        <v>0.123262957921423</v>
      </c>
      <c r="AQ187">
        <f>(Table2[[#This Row],[Sharpe Ratio]]-AVERAGE(Table2[Sharpe Ratio]))/_xlfn.STDEV.P(Table2[Sharpe Ratio])</f>
        <v>0.77924713895756315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0.41035614982946556</v>
      </c>
      <c r="AS187">
        <f>_xlfn.RANK.AVG(Table2[[#This Row],[1Y Return vs Nifty Z-Score]],Table2[1Y Return vs Nifty Z-Score])</f>
        <v>329</v>
      </c>
      <c r="AT187">
        <f>_xlfn.RANK.AVG(Table2[[#This Row],[6M Return vs Nifty Z-Score]],Table2[6M Return vs Nifty Z-Score])</f>
        <v>219</v>
      </c>
      <c r="AU187">
        <f>_xlfn.RANK.AVG(Table2[[#This Row],[Sharpe Ratio Z-Score]],Table2[Sharpe Ratio Z-Score])</f>
        <v>148</v>
      </c>
      <c r="AV187">
        <f>(Table2[[#This Row],[Rank 1Y]]+Table2[[#This Row],[Rank 6M]]+Table2[[#This Row],[Rank Sharpe]])/3</f>
        <v>232</v>
      </c>
    </row>
    <row r="188" spans="1:48" x14ac:dyDescent="0.3">
      <c r="A188" t="s">
        <v>209</v>
      </c>
      <c r="B188" t="s">
        <v>210</v>
      </c>
      <c r="C188" t="s">
        <v>3127</v>
      </c>
      <c r="D188" t="s">
        <v>211</v>
      </c>
      <c r="E188">
        <v>116593.86341375</v>
      </c>
      <c r="F188">
        <v>10476.25</v>
      </c>
      <c r="G188">
        <v>22.452308726392701</v>
      </c>
      <c r="H188">
        <f>(Table2[[#This Row],[1Y Return vs Nifty]]-AVERAGE(Table2[1Y Return vs Nifty]))/_xlfn.STDEV.P(Table2[1Y Return vs Nifty])</f>
        <v>0.16970053075349592</v>
      </c>
      <c r="I188">
        <v>2.6741873200550499</v>
      </c>
      <c r="J188">
        <f>(Table2[[#This Row],[1M Return vs Nifty]]-AVERAGE(Table2[1M Return vs Nifty]))/_xlfn.STDEV.P(Table2[1M Return vs Nifty])</f>
        <v>0.13525612182244648</v>
      </c>
      <c r="K188">
        <v>25.754870830255602</v>
      </c>
      <c r="L188">
        <f>(Table2[[#This Row],[6M Return vs Nifty]]-AVERAGE(Table2[6M Return vs Nifty]))/_xlfn.STDEV.P(Table2[6M Return vs Nifty])</f>
        <v>0.71402580507177416</v>
      </c>
      <c r="M188">
        <v>-4.4380237468371897</v>
      </c>
      <c r="N188">
        <f>(Table2[[#This Row],[1W Return vs Nifty]]-AVERAGE(Table2[1W Return vs Nifty]))/_xlfn.STDEV.P(Table2[1W Return vs Nifty])</f>
        <v>-0.81658521192035316</v>
      </c>
      <c r="O188">
        <v>10532.64</v>
      </c>
      <c r="P188">
        <v>10419.415325530499</v>
      </c>
      <c r="Q188">
        <v>9421.0721331089808</v>
      </c>
      <c r="R188">
        <v>46.0713758200366</v>
      </c>
      <c r="S188" s="1">
        <f>(Table2[[#This Row],[Close Price]]-Table2[[#This Row],[20D EMA]])/Table2[[#This Row],[20D EMA]]</f>
        <v>-5.3538334168830816E-3</v>
      </c>
      <c r="T188" s="1">
        <f>(Table2[[#This Row],[Close Price]]-Table2[[#This Row],[50D EMA]])/Table2[[#This Row],[50D EMA]]</f>
        <v>5.4546894133531611E-3</v>
      </c>
      <c r="U188" s="1">
        <f>(Table2[[#This Row],[Close Price]]-Table2[[#This Row],[200D EMA]])/Table2[[#This Row],[200D EMA]]</f>
        <v>0.11200188810599919</v>
      </c>
      <c r="V188">
        <v>0.76272043241277998</v>
      </c>
      <c r="W188">
        <v>10415.450000000001</v>
      </c>
      <c r="X188">
        <v>10680</v>
      </c>
      <c r="Y188">
        <v>10300</v>
      </c>
      <c r="Z188">
        <v>10680</v>
      </c>
      <c r="AA188">
        <v>10110.049999999999</v>
      </c>
      <c r="AB188">
        <v>11154.5</v>
      </c>
      <c r="AC188" s="1">
        <f>(Table2[[#This Row],[Close Price]]/Table2[[#This Row],[Day Low]])-1</f>
        <v>5.8374818178763554E-3</v>
      </c>
      <c r="AD188" s="1">
        <f>(Table2[[#This Row],[Day High]]/Table2[[#This Row],[Close Price]])-1</f>
        <v>1.9448753132084384E-2</v>
      </c>
      <c r="AE188" s="1">
        <f>(Table2[[#This Row],[Close Price]]/Table2[[#This Row],[Current Week Low]])-1</f>
        <v>1.7111650485436947E-2</v>
      </c>
      <c r="AF188" s="1">
        <f>(Table2[[#This Row],[Current Week High]]/Table2[[#This Row],[Close Price]])-1</f>
        <v>1.9448753132084384E-2</v>
      </c>
      <c r="AG188" s="1">
        <f>(Table2[[#This Row],[Close Price]]/Table2[[#This Row],[Current Month Low]])-1</f>
        <v>3.6221383672682128E-2</v>
      </c>
      <c r="AH188" s="1">
        <f>(Table2[[#This Row],[Current Month High]]/Table2[[#This Row],[Close Price]])-1</f>
        <v>6.4741677604104542E-2</v>
      </c>
      <c r="AI188">
        <v>8.3402935210595395</v>
      </c>
      <c r="AJ188">
        <v>45.3016643550624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-0.05</v>
      </c>
      <c r="AM188" t="s">
        <v>3173</v>
      </c>
      <c r="AN188">
        <v>-1.08</v>
      </c>
      <c r="AO188" t="s">
        <v>3173</v>
      </c>
      <c r="AP188">
        <v>7.2092377294078996E-2</v>
      </c>
      <c r="AQ188">
        <f>(Table2[[#This Row],[Sharpe Ratio]]-AVERAGE(Table2[Sharpe Ratio]))/_xlfn.STDEV.P(Table2[Sharpe Ratio])</f>
        <v>0.18593712180021149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0.388334367527575</v>
      </c>
      <c r="AS188">
        <f>_xlfn.RANK.AVG(Table2[[#This Row],[1Y Return vs Nifty Z-Score]],Table2[1Y Return vs Nifty Z-Score])</f>
        <v>257</v>
      </c>
      <c r="AT188">
        <f>_xlfn.RANK.AVG(Table2[[#This Row],[6M Return vs Nifty Z-Score]],Table2[6M Return vs Nifty Z-Score])</f>
        <v>141</v>
      </c>
      <c r="AU188">
        <f>_xlfn.RANK.AVG(Table2[[#This Row],[Sharpe Ratio Z-Score]],Table2[Sharpe Ratio Z-Score])</f>
        <v>299</v>
      </c>
      <c r="AV188">
        <f>(Table2[[#This Row],[Rank 1Y]]+Table2[[#This Row],[Rank 6M]]+Table2[[#This Row],[Rank Sharpe]])/3</f>
        <v>232.33333333333334</v>
      </c>
    </row>
    <row r="189" spans="1:48" x14ac:dyDescent="0.3">
      <c r="A189" t="s">
        <v>1416</v>
      </c>
      <c r="B189" t="s">
        <v>1417</v>
      </c>
      <c r="C189" t="s">
        <v>3138</v>
      </c>
      <c r="D189" t="s">
        <v>111</v>
      </c>
      <c r="E189">
        <v>7486.7425765999997</v>
      </c>
      <c r="F189">
        <v>3781.75</v>
      </c>
      <c r="G189">
        <v>92.394255392520705</v>
      </c>
      <c r="H189">
        <f>(Table2[[#This Row],[1Y Return vs Nifty]]-AVERAGE(Table2[1Y Return vs Nifty]))/_xlfn.STDEV.P(Table2[1Y Return vs Nifty])</f>
        <v>1.5451256289567747</v>
      </c>
      <c r="I189">
        <v>-11.8959245102427</v>
      </c>
      <c r="J189">
        <f>(Table2[[#This Row],[1M Return vs Nifty]]-AVERAGE(Table2[1M Return vs Nifty]))/_xlfn.STDEV.P(Table2[1M Return vs Nifty])</f>
        <v>-1.2465653424502192</v>
      </c>
      <c r="K189">
        <v>60.720240011433702</v>
      </c>
      <c r="L189">
        <f>(Table2[[#This Row],[6M Return vs Nifty]]-AVERAGE(Table2[6M Return vs Nifty]))/_xlfn.STDEV.P(Table2[6M Return vs Nifty])</f>
        <v>1.8642908214914713</v>
      </c>
      <c r="M189">
        <v>8.0530284980813995</v>
      </c>
      <c r="N189">
        <f>(Table2[[#This Row],[1W Return vs Nifty]]-AVERAGE(Table2[1W Return vs Nifty]))/_xlfn.STDEV.P(Table2[1W Return vs Nifty])</f>
        <v>1.8465395542912493</v>
      </c>
      <c r="O189">
        <v>3899.71</v>
      </c>
      <c r="P189">
        <v>3944.1482939167399</v>
      </c>
      <c r="Q189">
        <v>3250.6853310593201</v>
      </c>
      <c r="R189">
        <v>46.220712043259702</v>
      </c>
      <c r="S189" s="1">
        <f>(Table2[[#This Row],[Close Price]]-Table2[[#This Row],[20D EMA]])/Table2[[#This Row],[20D EMA]]</f>
        <v>-3.0248403086383355E-2</v>
      </c>
      <c r="T189" s="1">
        <f>(Table2[[#This Row],[Close Price]]-Table2[[#This Row],[50D EMA]])/Table2[[#This Row],[50D EMA]]</f>
        <v>-4.1174489855570352E-2</v>
      </c>
      <c r="U189" s="1">
        <f>(Table2[[#This Row],[Close Price]]-Table2[[#This Row],[200D EMA]])/Table2[[#This Row],[200D EMA]]</f>
        <v>0.16337006349600092</v>
      </c>
      <c r="V189">
        <v>0.93726901506093496</v>
      </c>
      <c r="W189">
        <v>3751</v>
      </c>
      <c r="X189">
        <v>3909.9</v>
      </c>
      <c r="Y189">
        <v>3751</v>
      </c>
      <c r="Z189">
        <v>3961.4</v>
      </c>
      <c r="AA189">
        <v>3389.05</v>
      </c>
      <c r="AB189">
        <v>4475.95</v>
      </c>
      <c r="AC189" s="1">
        <f>(Table2[[#This Row],[Close Price]]/Table2[[#This Row],[Day Low]])-1</f>
        <v>8.1978139162890429E-3</v>
      </c>
      <c r="AD189" s="1">
        <f>(Table2[[#This Row],[Day High]]/Table2[[#This Row],[Close Price]])-1</f>
        <v>3.3886428240893718E-2</v>
      </c>
      <c r="AE189" s="1">
        <f>(Table2[[#This Row],[Close Price]]/Table2[[#This Row],[Current Week Low]])-1</f>
        <v>8.1978139162890429E-3</v>
      </c>
      <c r="AF189" s="1">
        <f>(Table2[[#This Row],[Current Week High]]/Table2[[#This Row],[Close Price]])-1</f>
        <v>4.7504462219871701E-2</v>
      </c>
      <c r="AG189" s="1">
        <f>(Table2[[#This Row],[Close Price]]/Table2[[#This Row],[Current Month Low]])-1</f>
        <v>0.11587317979964884</v>
      </c>
      <c r="AH189" s="1">
        <f>(Table2[[#This Row],[Current Month High]]/Table2[[#This Row],[Close Price]])-1</f>
        <v>0.18356580947973811</v>
      </c>
      <c r="AI189">
        <v>19.521385601903798</v>
      </c>
      <c r="AJ189">
        <v>117.96829971181501</v>
      </c>
      <c r="AK189" t="str">
        <f>IF(AND(Table2[[#This Row],[20D EMA]]&gt;Table2[[#This Row],[50D EMA]],Table2[[#This Row],[50D EMA]]&gt;Table2[[#This Row],[200D EMA]]),"Uptrend","Downtrend/NoTrend")</f>
        <v>Downtrend/NoTrend</v>
      </c>
      <c r="AL189">
        <v>0.12</v>
      </c>
      <c r="AM189" t="s">
        <v>3172</v>
      </c>
      <c r="AN189">
        <v>-11.82</v>
      </c>
      <c r="AO189" t="s">
        <v>3173</v>
      </c>
      <c r="AP189">
        <v>-2.8911770893139999E-2</v>
      </c>
      <c r="AQ189">
        <f>(Table2[[#This Row],[Sharpe Ratio]]-AVERAGE(Table2[Sharpe Ratio]))/_xlfn.STDEV.P(Table2[Sharpe Ratio])</f>
        <v>-0.98518058214664495</v>
      </c>
      <c r="AR1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9">
        <f>_xlfn.RANK.AVG(Table2[[#This Row],[1Y Return vs Nifty Z-Score]],Table2[1Y Return vs Nifty Z-Score])</f>
        <v>52</v>
      </c>
      <c r="AT189">
        <f>_xlfn.RANK.AVG(Table2[[#This Row],[6M Return vs Nifty Z-Score]],Table2[6M Return vs Nifty Z-Score])</f>
        <v>38</v>
      </c>
      <c r="AU189">
        <f>_xlfn.RANK.AVG(Table2[[#This Row],[Sharpe Ratio Z-Score]],Table2[Sharpe Ratio Z-Score])</f>
        <v>618</v>
      </c>
      <c r="AV189">
        <f>(Table2[[#This Row],[Rank 1Y]]+Table2[[#This Row],[Rank 6M]]+Table2[[#This Row],[Rank Sharpe]])/3</f>
        <v>236</v>
      </c>
    </row>
    <row r="190" spans="1:48" x14ac:dyDescent="0.3">
      <c r="A190" t="s">
        <v>81</v>
      </c>
      <c r="B190" t="s">
        <v>82</v>
      </c>
      <c r="C190" t="s">
        <v>3136</v>
      </c>
      <c r="D190" t="s">
        <v>83</v>
      </c>
      <c r="E190">
        <v>291890.19262500003</v>
      </c>
      <c r="F190">
        <v>4364.55</v>
      </c>
      <c r="G190">
        <v>65.352637047097801</v>
      </c>
      <c r="H190">
        <f>(Table2[[#This Row],[1Y Return vs Nifty]]-AVERAGE(Table2[1Y Return vs Nifty]))/_xlfn.STDEV.P(Table2[1Y Return vs Nifty])</f>
        <v>1.0133457409036828</v>
      </c>
      <c r="I190">
        <v>2.54304452546174</v>
      </c>
      <c r="J190">
        <f>(Table2[[#This Row],[1M Return vs Nifty]]-AVERAGE(Table2[1M Return vs Nifty]))/_xlfn.STDEV.P(Table2[1M Return vs Nifty])</f>
        <v>0.12281861066505725</v>
      </c>
      <c r="K190">
        <v>-20.5154340412134</v>
      </c>
      <c r="L190">
        <f>(Table2[[#This Row],[6M Return vs Nifty]]-AVERAGE(Table2[6M Return vs Nifty]))/_xlfn.STDEV.P(Table2[6M Return vs Nifty])</f>
        <v>-0.8081406767674838</v>
      </c>
      <c r="M190">
        <v>1.54974570000871</v>
      </c>
      <c r="N190">
        <f>(Table2[[#This Row],[1W Return vs Nifty]]-AVERAGE(Table2[1W Return vs Nifty]))/_xlfn.STDEV.P(Table2[1W Return vs Nifty])</f>
        <v>0.46002277879135273</v>
      </c>
      <c r="O190">
        <v>4236.13</v>
      </c>
      <c r="P190">
        <v>4362.1205344050504</v>
      </c>
      <c r="Q190">
        <v>4129.2907409426298</v>
      </c>
      <c r="R190">
        <v>63.327661914235001</v>
      </c>
      <c r="S190" s="1">
        <f>(Table2[[#This Row],[Close Price]]-Table2[[#This Row],[20D EMA]])/Table2[[#This Row],[20D EMA]]</f>
        <v>3.0315405806715108E-2</v>
      </c>
      <c r="T190" s="1">
        <f>(Table2[[#This Row],[Close Price]]-Table2[[#This Row],[50D EMA]])/Table2[[#This Row],[50D EMA]]</f>
        <v>5.5694600270396141E-4</v>
      </c>
      <c r="U190" s="1">
        <f>(Table2[[#This Row],[Close Price]]-Table2[[#This Row],[200D EMA]])/Table2[[#This Row],[200D EMA]]</f>
        <v>5.6973285199982231E-2</v>
      </c>
      <c r="V190">
        <v>1.31434231792001</v>
      </c>
      <c r="W190">
        <v>4301.05</v>
      </c>
      <c r="X190">
        <v>4408.3500000000004</v>
      </c>
      <c r="Y190">
        <v>4231.25</v>
      </c>
      <c r="Z190">
        <v>4408.3500000000004</v>
      </c>
      <c r="AA190">
        <v>3920.35</v>
      </c>
      <c r="AB190">
        <v>4489.8999999999996</v>
      </c>
      <c r="AC190" s="1">
        <f>(Table2[[#This Row],[Close Price]]/Table2[[#This Row],[Day Low]])-1</f>
        <v>1.4763836737540892E-2</v>
      </c>
      <c r="AD190" s="1">
        <f>(Table2[[#This Row],[Day High]]/Table2[[#This Row],[Close Price]])-1</f>
        <v>1.0035398838368348E-2</v>
      </c>
      <c r="AE190" s="1">
        <f>(Table2[[#This Row],[Close Price]]/Table2[[#This Row],[Current Week Low]])-1</f>
        <v>3.150369276218612E-2</v>
      </c>
      <c r="AF190" s="1">
        <f>(Table2[[#This Row],[Current Week High]]/Table2[[#This Row],[Close Price]])-1</f>
        <v>1.0035398838368348E-2</v>
      </c>
      <c r="AG190" s="1">
        <f>(Table2[[#This Row],[Close Price]]/Table2[[#This Row],[Current Month Low]])-1</f>
        <v>0.11330620990472795</v>
      </c>
      <c r="AH190" s="1">
        <f>(Table2[[#This Row],[Current Month High]]/Table2[[#This Row],[Close Price]])-1</f>
        <v>2.8720028410718079E-2</v>
      </c>
      <c r="AI190">
        <v>30.019131411027399</v>
      </c>
      <c r="AJ190">
        <v>92.610326566637198</v>
      </c>
      <c r="AK190" t="str">
        <f>IF(AND(Table2[[#This Row],[20D EMA]]&gt;Table2[[#This Row],[50D EMA]],Table2[[#This Row],[50D EMA]]&gt;Table2[[#This Row],[200D EMA]]),"Uptrend","Downtrend/NoTrend")</f>
        <v>Downtrend/NoTrend</v>
      </c>
      <c r="AL190">
        <v>0</v>
      </c>
      <c r="AM190">
        <v>0</v>
      </c>
      <c r="AN190">
        <v>-0.57999999999999996</v>
      </c>
      <c r="AO190" t="s">
        <v>3173</v>
      </c>
      <c r="AP190">
        <v>0.24845072599347701</v>
      </c>
      <c r="AQ190">
        <f>(Table2[[#This Row],[Sharpe Ratio]]-AVERAGE(Table2[Sharpe Ratio]))/_xlfn.STDEV.P(Table2[Sharpe Ratio])</f>
        <v>2.2307678352662257</v>
      </c>
      <c r="AR1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0">
        <f>_xlfn.RANK.AVG(Table2[[#This Row],[1Y Return vs Nifty Z-Score]],Table2[1Y Return vs Nifty Z-Score])</f>
        <v>93</v>
      </c>
      <c r="AT190">
        <f>_xlfn.RANK.AVG(Table2[[#This Row],[6M Return vs Nifty Z-Score]],Table2[6M Return vs Nifty Z-Score])</f>
        <v>609</v>
      </c>
      <c r="AU190">
        <f>_xlfn.RANK.AVG(Table2[[#This Row],[Sharpe Ratio Z-Score]],Table2[Sharpe Ratio Z-Score])</f>
        <v>9</v>
      </c>
      <c r="AV190">
        <f>(Table2[[#This Row],[Rank 1Y]]+Table2[[#This Row],[Rank 6M]]+Table2[[#This Row],[Rank Sharpe]])/3</f>
        <v>237</v>
      </c>
    </row>
    <row r="191" spans="1:48" x14ac:dyDescent="0.3">
      <c r="A191" t="s">
        <v>923</v>
      </c>
      <c r="B191" t="s">
        <v>924</v>
      </c>
      <c r="C191" t="s">
        <v>3136</v>
      </c>
      <c r="D191" t="s">
        <v>261</v>
      </c>
      <c r="E191">
        <v>16093.697265395</v>
      </c>
      <c r="F191">
        <v>1109.05</v>
      </c>
      <c r="G191">
        <v>76.454235190373097</v>
      </c>
      <c r="H191">
        <f>(Table2[[#This Row],[1Y Return vs Nifty]]-AVERAGE(Table2[1Y Return vs Nifty]))/_xlfn.STDEV.P(Table2[1Y Return vs Nifty])</f>
        <v>1.2316613218141945</v>
      </c>
      <c r="I191">
        <v>9.2570689693200094</v>
      </c>
      <c r="J191">
        <f>(Table2[[#This Row],[1M Return vs Nifty]]-AVERAGE(Table2[1M Return vs Nifty]))/_xlfn.STDEV.P(Table2[1M Return vs Nifty])</f>
        <v>0.75957302931560455</v>
      </c>
      <c r="K191">
        <v>-18.4057398962651</v>
      </c>
      <c r="L191">
        <f>(Table2[[#This Row],[6M Return vs Nifty]]-AVERAGE(Table2[6M Return vs Nifty]))/_xlfn.STDEV.P(Table2[6M Return vs Nifty])</f>
        <v>-0.7387375093733356</v>
      </c>
      <c r="M191">
        <v>-5.2043960412920303</v>
      </c>
      <c r="N191">
        <f>(Table2[[#This Row],[1W Return vs Nifty]]-AVERAGE(Table2[1W Return vs Nifty]))/_xlfn.STDEV.P(Table2[1W Return vs Nifty])</f>
        <v>-0.97997777465111602</v>
      </c>
      <c r="O191">
        <v>1124.53</v>
      </c>
      <c r="P191">
        <v>1160.3714296734199</v>
      </c>
      <c r="Q191">
        <v>1087.3532689741201</v>
      </c>
      <c r="R191">
        <v>47.707908729516902</v>
      </c>
      <c r="S191" s="1">
        <f>(Table2[[#This Row],[Close Price]]-Table2[[#This Row],[20D EMA]])/Table2[[#This Row],[20D EMA]]</f>
        <v>-1.376575102487263E-2</v>
      </c>
      <c r="T191" s="1">
        <f>(Table2[[#This Row],[Close Price]]-Table2[[#This Row],[50D EMA]])/Table2[[#This Row],[50D EMA]]</f>
        <v>-4.4228449926472339E-2</v>
      </c>
      <c r="U191" s="1">
        <f>(Table2[[#This Row],[Close Price]]-Table2[[#This Row],[200D EMA]])/Table2[[#This Row],[200D EMA]]</f>
        <v>1.9953709291139585E-2</v>
      </c>
      <c r="V191">
        <v>1.18133219652072</v>
      </c>
      <c r="W191">
        <v>1101</v>
      </c>
      <c r="X191">
        <v>1132.9000000000001</v>
      </c>
      <c r="Y191">
        <v>1077</v>
      </c>
      <c r="Z191">
        <v>1132.9000000000001</v>
      </c>
      <c r="AA191">
        <v>1039.6500000000001</v>
      </c>
      <c r="AB191">
        <v>1209</v>
      </c>
      <c r="AC191" s="1">
        <f>(Table2[[#This Row],[Close Price]]/Table2[[#This Row],[Day Low]])-1</f>
        <v>7.3115349682106867E-3</v>
      </c>
      <c r="AD191" s="1">
        <f>(Table2[[#This Row],[Day High]]/Table2[[#This Row],[Close Price]])-1</f>
        <v>2.1504891573869589E-2</v>
      </c>
      <c r="AE191" s="1">
        <f>(Table2[[#This Row],[Close Price]]/Table2[[#This Row],[Current Week Low]])-1</f>
        <v>2.9758588672237574E-2</v>
      </c>
      <c r="AF191" s="1">
        <f>(Table2[[#This Row],[Current Week High]]/Table2[[#This Row],[Close Price]])-1</f>
        <v>2.1504891573869589E-2</v>
      </c>
      <c r="AG191" s="1">
        <f>(Table2[[#This Row],[Close Price]]/Table2[[#This Row],[Current Month Low]])-1</f>
        <v>6.6753234261530237E-2</v>
      </c>
      <c r="AH191" s="1">
        <f>(Table2[[#This Row],[Current Month High]]/Table2[[#This Row],[Close Price]])-1</f>
        <v>9.0122176637662976E-2</v>
      </c>
      <c r="AI191">
        <v>30.742527388305302</v>
      </c>
      <c r="AJ191">
        <v>105.512832391364</v>
      </c>
      <c r="AK191" t="str">
        <f>IF(AND(Table2[[#This Row],[20D EMA]]&gt;Table2[[#This Row],[50D EMA]],Table2[[#This Row],[50D EMA]]&gt;Table2[[#This Row],[200D EMA]]),"Uptrend","Downtrend/NoTrend")</f>
        <v>Downtrend/NoTrend</v>
      </c>
      <c r="AL191">
        <v>-0.1</v>
      </c>
      <c r="AM191" t="s">
        <v>3173</v>
      </c>
      <c r="AN191">
        <v>-7.03</v>
      </c>
      <c r="AO191" t="s">
        <v>3173</v>
      </c>
      <c r="AP191">
        <v>0.17768441111357</v>
      </c>
      <c r="AQ191">
        <f>(Table2[[#This Row],[Sharpe Ratio]]-AVERAGE(Table2[Sharpe Ratio]))/_xlfn.STDEV.P(Table2[Sharpe Ratio])</f>
        <v>1.4102502061751863</v>
      </c>
      <c r="AR1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1">
        <f>_xlfn.RANK.AVG(Table2[[#This Row],[1Y Return vs Nifty Z-Score]],Table2[1Y Return vs Nifty Z-Score])</f>
        <v>72</v>
      </c>
      <c r="AT191">
        <f>_xlfn.RANK.AVG(Table2[[#This Row],[6M Return vs Nifty Z-Score]],Table2[6M Return vs Nifty Z-Score])</f>
        <v>587</v>
      </c>
      <c r="AU191">
        <f>_xlfn.RANK.AVG(Table2[[#This Row],[Sharpe Ratio Z-Score]],Table2[Sharpe Ratio Z-Score])</f>
        <v>55</v>
      </c>
      <c r="AV191">
        <f>(Table2[[#This Row],[Rank 1Y]]+Table2[[#This Row],[Rank 6M]]+Table2[[#This Row],[Rank Sharpe]])/3</f>
        <v>238</v>
      </c>
    </row>
    <row r="192" spans="1:48" x14ac:dyDescent="0.3">
      <c r="A192" t="s">
        <v>730</v>
      </c>
      <c r="B192" t="s">
        <v>731</v>
      </c>
      <c r="C192" t="s">
        <v>3127</v>
      </c>
      <c r="D192" t="s">
        <v>414</v>
      </c>
      <c r="E192">
        <v>23387.2579878</v>
      </c>
      <c r="F192">
        <v>6529</v>
      </c>
      <c r="G192">
        <v>85.058375380525007</v>
      </c>
      <c r="H192">
        <f>(Table2[[#This Row],[1Y Return vs Nifty]]-AVERAGE(Table2[1Y Return vs Nifty]))/_xlfn.STDEV.P(Table2[1Y Return vs Nifty])</f>
        <v>1.4008637951523535</v>
      </c>
      <c r="I192">
        <v>-2.9235682855819398</v>
      </c>
      <c r="J192">
        <f>(Table2[[#This Row],[1M Return vs Nifty]]-AVERAGE(Table2[1M Return vs Nifty]))/_xlfn.STDEV.P(Table2[1M Return vs Nifty])</f>
        <v>-0.39563196865446482</v>
      </c>
      <c r="K192">
        <v>28.943217986993002</v>
      </c>
      <c r="L192">
        <f>(Table2[[#This Row],[6M Return vs Nifty]]-AVERAGE(Table2[6M Return vs Nifty]))/_xlfn.STDEV.P(Table2[6M Return vs Nifty])</f>
        <v>0.8189137064576526</v>
      </c>
      <c r="M192">
        <v>-3.0850898838359502</v>
      </c>
      <c r="N192">
        <f>(Table2[[#This Row],[1W Return vs Nifty]]-AVERAGE(Table2[1W Return vs Nifty]))/_xlfn.STDEV.P(Table2[1W Return vs Nifty])</f>
        <v>-0.52813620002300365</v>
      </c>
      <c r="O192">
        <v>6701.69</v>
      </c>
      <c r="P192">
        <v>6646.9849816271799</v>
      </c>
      <c r="Q192">
        <v>5510.79988317059</v>
      </c>
      <c r="R192">
        <v>42.213462277397802</v>
      </c>
      <c r="S192" s="1">
        <f>(Table2[[#This Row],[Close Price]]-Table2[[#This Row],[20D EMA]])/Table2[[#This Row],[20D EMA]]</f>
        <v>-2.5768127144048681E-2</v>
      </c>
      <c r="T192" s="1">
        <f>(Table2[[#This Row],[Close Price]]-Table2[[#This Row],[50D EMA]])/Table2[[#This Row],[50D EMA]]</f>
        <v>-1.7750150173845767E-2</v>
      </c>
      <c r="U192" s="1">
        <f>(Table2[[#This Row],[Close Price]]-Table2[[#This Row],[200D EMA]])/Table2[[#This Row],[200D EMA]]</f>
        <v>0.18476448762708431</v>
      </c>
      <c r="V192">
        <v>0.75064905767296497</v>
      </c>
      <c r="W192">
        <v>6505</v>
      </c>
      <c r="X192">
        <v>6719.9</v>
      </c>
      <c r="Y192">
        <v>6480</v>
      </c>
      <c r="Z192">
        <v>6719.9</v>
      </c>
      <c r="AA192">
        <v>6273.05</v>
      </c>
      <c r="AB192">
        <v>7489.75</v>
      </c>
      <c r="AC192" s="1">
        <f>(Table2[[#This Row],[Close Price]]/Table2[[#This Row],[Day Low]])-1</f>
        <v>3.6894696387395065E-3</v>
      </c>
      <c r="AD192" s="1">
        <f>(Table2[[#This Row],[Day High]]/Table2[[#This Row],[Close Price]])-1</f>
        <v>2.9238780824015764E-2</v>
      </c>
      <c r="AE192" s="1">
        <f>(Table2[[#This Row],[Close Price]]/Table2[[#This Row],[Current Week Low]])-1</f>
        <v>7.5617283950617509E-3</v>
      </c>
      <c r="AF192" s="1">
        <f>(Table2[[#This Row],[Current Week High]]/Table2[[#This Row],[Close Price]])-1</f>
        <v>2.9238780824015764E-2</v>
      </c>
      <c r="AG192" s="1">
        <f>(Table2[[#This Row],[Close Price]]/Table2[[#This Row],[Current Month Low]])-1</f>
        <v>4.0801523979563381E-2</v>
      </c>
      <c r="AH192" s="1">
        <f>(Table2[[#This Row],[Current Month High]]/Table2[[#This Row],[Close Price]])-1</f>
        <v>0.14715117169551228</v>
      </c>
      <c r="AI192">
        <v>14.715117169551201</v>
      </c>
      <c r="AJ192">
        <v>111.98051948051901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-0.02</v>
      </c>
      <c r="AM192" t="s">
        <v>3173</v>
      </c>
      <c r="AN192">
        <v>-11.42</v>
      </c>
      <c r="AO192" t="s">
        <v>3173</v>
      </c>
      <c r="AQ192">
        <f>(Table2[[#This Row],[Sharpe Ratio]]-AVERAGE(Table2[Sharpe Ratio]))/_xlfn.STDEV.P(Table2[Sharpe Ratio])</f>
        <v>-0.64995586758689006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0.64605346534564756</v>
      </c>
      <c r="AS192">
        <f>_xlfn.RANK.AVG(Table2[[#This Row],[1Y Return vs Nifty Z-Score]],Table2[1Y Return vs Nifty Z-Score])</f>
        <v>61</v>
      </c>
      <c r="AT192">
        <f>_xlfn.RANK.AVG(Table2[[#This Row],[6M Return vs Nifty Z-Score]],Table2[6M Return vs Nifty Z-Score])</f>
        <v>122</v>
      </c>
      <c r="AU192">
        <f>_xlfn.RANK.AVG(Table2[[#This Row],[Sharpe Ratio Z-Score]],Table2[Sharpe Ratio Z-Score])</f>
        <v>532</v>
      </c>
      <c r="AV192">
        <f>(Table2[[#This Row],[Rank 1Y]]+Table2[[#This Row],[Rank 6M]]+Table2[[#This Row],[Rank Sharpe]])/3</f>
        <v>238.33333333333334</v>
      </c>
    </row>
    <row r="193" spans="1:48" x14ac:dyDescent="0.3">
      <c r="A193" t="s">
        <v>1133</v>
      </c>
      <c r="B193" t="s">
        <v>1134</v>
      </c>
      <c r="C193" t="s">
        <v>3136</v>
      </c>
      <c r="D193" t="s">
        <v>261</v>
      </c>
      <c r="E193">
        <v>10798.732324799999</v>
      </c>
      <c r="F193">
        <v>5320.6</v>
      </c>
      <c r="G193">
        <v>17.093619975808199</v>
      </c>
      <c r="H193">
        <f>(Table2[[#This Row],[1Y Return vs Nifty]]-AVERAGE(Table2[1Y Return vs Nifty]))/_xlfn.STDEV.P(Table2[1Y Return vs Nifty])</f>
        <v>6.4320635678557697E-2</v>
      </c>
      <c r="I193">
        <v>-2.4779460845067001</v>
      </c>
      <c r="J193">
        <f>(Table2[[#This Row],[1M Return vs Nifty]]-AVERAGE(Table2[1M Return vs Nifty]))/_xlfn.STDEV.P(Table2[1M Return vs Nifty])</f>
        <v>-0.35336940199922917</v>
      </c>
      <c r="K193">
        <v>-3.1317845129548401</v>
      </c>
      <c r="L193">
        <f>(Table2[[#This Row],[6M Return vs Nifty]]-AVERAGE(Table2[6M Return vs Nifty]))/_xlfn.STDEV.P(Table2[6M Return vs Nifty])</f>
        <v>-0.23626615124923597</v>
      </c>
      <c r="M193">
        <v>-3.8658743252991798</v>
      </c>
      <c r="N193">
        <f>(Table2[[#This Row],[1W Return vs Nifty]]-AVERAGE(Table2[1W Return vs Nifty]))/_xlfn.STDEV.P(Table2[1W Return vs Nifty])</f>
        <v>-0.6946014699108386</v>
      </c>
      <c r="O193">
        <v>5342.51</v>
      </c>
      <c r="P193">
        <v>5357.6800420588597</v>
      </c>
      <c r="Q193">
        <v>4804.7765692374496</v>
      </c>
      <c r="R193">
        <v>49.4607653611871</v>
      </c>
      <c r="S193" s="1">
        <f>(Table2[[#This Row],[Close Price]]-Table2[[#This Row],[20D EMA]])/Table2[[#This Row],[20D EMA]]</f>
        <v>-4.1010685988420899E-3</v>
      </c>
      <c r="T193" s="1">
        <f>(Table2[[#This Row],[Close Price]]-Table2[[#This Row],[50D EMA]])/Table2[[#This Row],[50D EMA]]</f>
        <v>-6.9209138596880776E-3</v>
      </c>
      <c r="U193" s="1">
        <f>(Table2[[#This Row],[Close Price]]-Table2[[#This Row],[200D EMA]])/Table2[[#This Row],[200D EMA]]</f>
        <v>0.10735638241018466</v>
      </c>
      <c r="V193">
        <v>0.42545135361181502</v>
      </c>
      <c r="W193">
        <v>5267</v>
      </c>
      <c r="X193">
        <v>5344</v>
      </c>
      <c r="Y193">
        <v>5225</v>
      </c>
      <c r="Z193">
        <v>5345</v>
      </c>
      <c r="AA193">
        <v>5143.1499999999996</v>
      </c>
      <c r="AB193">
        <v>5700</v>
      </c>
      <c r="AC193" s="1">
        <f>(Table2[[#This Row],[Close Price]]/Table2[[#This Row],[Day Low]])-1</f>
        <v>1.0176571103094778E-2</v>
      </c>
      <c r="AD193" s="1">
        <f>(Table2[[#This Row],[Day High]]/Table2[[#This Row],[Close Price]])-1</f>
        <v>4.3980002255383788E-3</v>
      </c>
      <c r="AE193" s="1">
        <f>(Table2[[#This Row],[Close Price]]/Table2[[#This Row],[Current Week Low]])-1</f>
        <v>1.8296650717703367E-2</v>
      </c>
      <c r="AF193" s="1">
        <f>(Table2[[#This Row],[Current Week High]]/Table2[[#This Row],[Close Price]])-1</f>
        <v>4.5859489531254738E-3</v>
      </c>
      <c r="AG193" s="1">
        <f>(Table2[[#This Row],[Close Price]]/Table2[[#This Row],[Current Month Low]])-1</f>
        <v>3.4502201957944179E-2</v>
      </c>
      <c r="AH193" s="1">
        <f>(Table2[[#This Row],[Current Month High]]/Table2[[#This Row],[Close Price]])-1</f>
        <v>7.130774724655109E-2</v>
      </c>
      <c r="AI193">
        <v>12.7504416795098</v>
      </c>
      <c r="AJ193">
        <v>76.646746347941502</v>
      </c>
      <c r="AK193" t="str">
        <f>IF(AND(Table2[[#This Row],[20D EMA]]&gt;Table2[[#This Row],[50D EMA]],Table2[[#This Row],[50D EMA]]&gt;Table2[[#This Row],[200D EMA]]),"Uptrend","Downtrend/NoTrend")</f>
        <v>Downtrend/NoTrend</v>
      </c>
      <c r="AL193">
        <v>0.08</v>
      </c>
      <c r="AM193" t="s">
        <v>3172</v>
      </c>
      <c r="AN193">
        <v>-0.93</v>
      </c>
      <c r="AO193" t="s">
        <v>3173</v>
      </c>
      <c r="AP193">
        <v>0.18117632577291701</v>
      </c>
      <c r="AQ193">
        <f>(Table2[[#This Row],[Sharpe Ratio]]-AVERAGE(Table2[Sharpe Ratio]))/_xlfn.STDEV.P(Table2[Sharpe Ratio])</f>
        <v>1.4507380787193191</v>
      </c>
      <c r="AR1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3">
        <f>_xlfn.RANK.AVG(Table2[[#This Row],[1Y Return vs Nifty Z-Score]],Table2[1Y Return vs Nifty Z-Score])</f>
        <v>288</v>
      </c>
      <c r="AT193">
        <f>_xlfn.RANK.AVG(Table2[[#This Row],[6M Return vs Nifty Z-Score]],Table2[6M Return vs Nifty Z-Score])</f>
        <v>379</v>
      </c>
      <c r="AU193">
        <f>_xlfn.RANK.AVG(Table2[[#This Row],[Sharpe Ratio Z-Score]],Table2[Sharpe Ratio Z-Score])</f>
        <v>49</v>
      </c>
      <c r="AV193">
        <f>(Table2[[#This Row],[Rank 1Y]]+Table2[[#This Row],[Rank 6M]]+Table2[[#This Row],[Rank Sharpe]])/3</f>
        <v>238.66666666666666</v>
      </c>
    </row>
    <row r="194" spans="1:48" x14ac:dyDescent="0.3">
      <c r="A194" t="s">
        <v>28</v>
      </c>
      <c r="B194" t="s">
        <v>29</v>
      </c>
      <c r="C194" t="s">
        <v>3127</v>
      </c>
      <c r="D194" t="s">
        <v>24</v>
      </c>
      <c r="E194">
        <v>920757.18704965501</v>
      </c>
      <c r="F194">
        <v>1304.95</v>
      </c>
      <c r="G194">
        <v>18.340099123990701</v>
      </c>
      <c r="H194">
        <f>(Table2[[#This Row],[1Y Return vs Nifty]]-AVERAGE(Table2[1Y Return vs Nifty]))/_xlfn.STDEV.P(Table2[1Y Return vs Nifty])</f>
        <v>8.8832946051919645E-2</v>
      </c>
      <c r="I194">
        <v>0.87041873125737002</v>
      </c>
      <c r="J194">
        <f>(Table2[[#This Row],[1M Return vs Nifty]]-AVERAGE(Table2[1M Return vs Nifty]))/_xlfn.STDEV.P(Table2[1M Return vs Nifty])</f>
        <v>-3.5812307961219376E-2</v>
      </c>
      <c r="K194">
        <v>10.112690226713299</v>
      </c>
      <c r="L194">
        <f>(Table2[[#This Row],[6M Return vs Nifty]]-AVERAGE(Table2[6M Return vs Nifty]))/_xlfn.STDEV.P(Table2[6M Return vs Nifty])</f>
        <v>0.19944084429123929</v>
      </c>
      <c r="M194">
        <v>0.53981647164548496</v>
      </c>
      <c r="N194">
        <f>(Table2[[#This Row],[1W Return vs Nifty]]-AVERAGE(Table2[1W Return vs Nifty]))/_xlfn.STDEV.P(Table2[1W Return vs Nifty])</f>
        <v>0.24470324546146816</v>
      </c>
      <c r="O194">
        <v>1274.03</v>
      </c>
      <c r="P194">
        <v>1263.5210090852499</v>
      </c>
      <c r="Q194">
        <v>1178.08727009478</v>
      </c>
      <c r="R194">
        <v>68.844563050140096</v>
      </c>
      <c r="S194" s="1">
        <f>(Table2[[#This Row],[Close Price]]-Table2[[#This Row],[20D EMA]])/Table2[[#This Row],[20D EMA]]</f>
        <v>2.4269444204610625E-2</v>
      </c>
      <c r="T194" s="1">
        <f>(Table2[[#This Row],[Close Price]]-Table2[[#This Row],[50D EMA]])/Table2[[#This Row],[50D EMA]]</f>
        <v>3.2788525570099862E-2</v>
      </c>
      <c r="U194" s="1">
        <f>(Table2[[#This Row],[Close Price]]-Table2[[#This Row],[200D EMA]])/Table2[[#This Row],[200D EMA]]</f>
        <v>0.10768534142212877</v>
      </c>
      <c r="V194">
        <v>0.84020966864413504</v>
      </c>
      <c r="W194">
        <v>1302.45</v>
      </c>
      <c r="X194">
        <v>1314.25</v>
      </c>
      <c r="Y194">
        <v>1290</v>
      </c>
      <c r="Z194">
        <v>1314.25</v>
      </c>
      <c r="AA194">
        <v>1232.55</v>
      </c>
      <c r="AB194">
        <v>1315</v>
      </c>
      <c r="AC194" s="1">
        <f>(Table2[[#This Row],[Close Price]]/Table2[[#This Row],[Day Low]])-1</f>
        <v>1.9194594802103282E-3</v>
      </c>
      <c r="AD194" s="1">
        <f>(Table2[[#This Row],[Day High]]/Table2[[#This Row],[Close Price]])-1</f>
        <v>7.1267098356257996E-3</v>
      </c>
      <c r="AE194" s="1">
        <f>(Table2[[#This Row],[Close Price]]/Table2[[#This Row],[Current Week Low]])-1</f>
        <v>1.1589147286821699E-2</v>
      </c>
      <c r="AF194" s="1">
        <f>(Table2[[#This Row],[Current Week High]]/Table2[[#This Row],[Close Price]])-1</f>
        <v>7.1267098356257996E-3</v>
      </c>
      <c r="AG194" s="1">
        <f>(Table2[[#This Row],[Close Price]]/Table2[[#This Row],[Current Month Low]])-1</f>
        <v>5.8740010547239541E-2</v>
      </c>
      <c r="AH194" s="1">
        <f>(Table2[[#This Row],[Current Month High]]/Table2[[#This Row],[Close Price]])-1</f>
        <v>7.7014444997891562E-3</v>
      </c>
      <c r="AI194">
        <v>4.3986359630637102</v>
      </c>
      <c r="AJ194">
        <v>41.580774655527797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0.04</v>
      </c>
      <c r="AM194" t="s">
        <v>3172</v>
      </c>
      <c r="AN194">
        <v>0.2</v>
      </c>
      <c r="AO194" t="s">
        <v>3172</v>
      </c>
      <c r="AP194">
        <v>0.10719746923277999</v>
      </c>
      <c r="AQ194">
        <f>(Table2[[#This Row],[Sharpe Ratio]]-AVERAGE(Table2[Sharpe Ratio]))/_xlfn.STDEV.P(Table2[Sharpe Ratio])</f>
        <v>0.59297183676944398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1.0901365646128518</v>
      </c>
      <c r="AS194">
        <f>_xlfn.RANK.AVG(Table2[[#This Row],[1Y Return vs Nifty Z-Score]],Table2[1Y Return vs Nifty Z-Score])</f>
        <v>279</v>
      </c>
      <c r="AT194">
        <f>_xlfn.RANK.AVG(Table2[[#This Row],[6M Return vs Nifty Z-Score]],Table2[6M Return vs Nifty Z-Score])</f>
        <v>237</v>
      </c>
      <c r="AU194">
        <f>_xlfn.RANK.AVG(Table2[[#This Row],[Sharpe Ratio Z-Score]],Table2[Sharpe Ratio Z-Score])</f>
        <v>202</v>
      </c>
      <c r="AV194">
        <f>(Table2[[#This Row],[Rank 1Y]]+Table2[[#This Row],[Rank 6M]]+Table2[[#This Row],[Rank Sharpe]])/3</f>
        <v>239.33333333333334</v>
      </c>
    </row>
    <row r="195" spans="1:48" x14ac:dyDescent="0.3">
      <c r="A195" t="s">
        <v>73</v>
      </c>
      <c r="B195" t="s">
        <v>74</v>
      </c>
      <c r="C195" t="s">
        <v>3133</v>
      </c>
      <c r="D195" t="s">
        <v>75</v>
      </c>
      <c r="E195">
        <v>315104.45738772</v>
      </c>
      <c r="F195">
        <v>338.8</v>
      </c>
      <c r="G195">
        <v>38.952666918496803</v>
      </c>
      <c r="H195">
        <f>(Table2[[#This Row],[1Y Return vs Nifty]]-AVERAGE(Table2[1Y Return vs Nifty]))/_xlfn.STDEV.P(Table2[1Y Return vs Nifty])</f>
        <v>0.49418401839646947</v>
      </c>
      <c r="I195">
        <v>8.5116044864093308</v>
      </c>
      <c r="J195">
        <f>(Table2[[#This Row],[1M Return vs Nifty]]-AVERAGE(Table2[1M Return vs Nifty]))/_xlfn.STDEV.P(Table2[1M Return vs Nifty])</f>
        <v>0.68887358408575627</v>
      </c>
      <c r="K195">
        <v>1.16758122649121</v>
      </c>
      <c r="L195">
        <f>(Table2[[#This Row],[6M Return vs Nifty]]-AVERAGE(Table2[6M Return vs Nifty]))/_xlfn.STDEV.P(Table2[6M Return vs Nifty])</f>
        <v>-9.4828777107614878E-2</v>
      </c>
      <c r="M195">
        <v>6.4209476403291603</v>
      </c>
      <c r="N195">
        <f>(Table2[[#This Row],[1W Return vs Nifty]]-AVERAGE(Table2[1W Return vs Nifty]))/_xlfn.STDEV.P(Table2[1W Return vs Nifty])</f>
        <v>1.4985756784289888</v>
      </c>
      <c r="O195">
        <v>325.42</v>
      </c>
      <c r="P195">
        <v>327.72335213146698</v>
      </c>
      <c r="Q195">
        <v>308.55574145497297</v>
      </c>
      <c r="R195">
        <v>67.133661426462197</v>
      </c>
      <c r="S195" s="1">
        <f>(Table2[[#This Row],[Close Price]]-Table2[[#This Row],[20D EMA]])/Table2[[#This Row],[20D EMA]]</f>
        <v>4.1116096121934717E-2</v>
      </c>
      <c r="T195" s="1">
        <f>(Table2[[#This Row],[Close Price]]-Table2[[#This Row],[50D EMA]])/Table2[[#This Row],[50D EMA]]</f>
        <v>3.3798775084204577E-2</v>
      </c>
      <c r="U195" s="1">
        <f>(Table2[[#This Row],[Close Price]]-Table2[[#This Row],[200D EMA]])/Table2[[#This Row],[200D EMA]]</f>
        <v>9.8018783907284815E-2</v>
      </c>
      <c r="V195">
        <v>1.20124051323356</v>
      </c>
      <c r="W195">
        <v>337.9</v>
      </c>
      <c r="X195">
        <v>344.6</v>
      </c>
      <c r="Y195">
        <v>336.15</v>
      </c>
      <c r="Z195">
        <v>345.4</v>
      </c>
      <c r="AA195">
        <v>308.7</v>
      </c>
      <c r="AB195">
        <v>345.4</v>
      </c>
      <c r="AC195" s="1">
        <f>(Table2[[#This Row],[Close Price]]/Table2[[#This Row],[Day Low]])-1</f>
        <v>2.6635099141758545E-3</v>
      </c>
      <c r="AD195" s="1">
        <f>(Table2[[#This Row],[Day High]]/Table2[[#This Row],[Close Price]])-1</f>
        <v>1.7119244391971655E-2</v>
      </c>
      <c r="AE195" s="1">
        <f>(Table2[[#This Row],[Close Price]]/Table2[[#This Row],[Current Week Low]])-1</f>
        <v>7.8833853934257014E-3</v>
      </c>
      <c r="AF195" s="1">
        <f>(Table2[[#This Row],[Current Week High]]/Table2[[#This Row],[Close Price]])-1</f>
        <v>1.9480519480519431E-2</v>
      </c>
      <c r="AG195" s="1">
        <f>(Table2[[#This Row],[Close Price]]/Table2[[#This Row],[Current Month Low]])-1</f>
        <v>9.7505668934240397E-2</v>
      </c>
      <c r="AH195" s="1">
        <f>(Table2[[#This Row],[Current Month High]]/Table2[[#This Row],[Close Price]])-1</f>
        <v>1.9480519480519431E-2</v>
      </c>
      <c r="AI195">
        <v>8.1021251475796792</v>
      </c>
      <c r="AJ195">
        <v>62.689075630252098</v>
      </c>
      <c r="AK195" t="str">
        <f>IF(AND(Table2[[#This Row],[20D EMA]]&gt;Table2[[#This Row],[50D EMA]],Table2[[#This Row],[50D EMA]]&gt;Table2[[#This Row],[200D EMA]]),"Uptrend","Downtrend/NoTrend")</f>
        <v>Downtrend/NoTrend</v>
      </c>
      <c r="AL195">
        <v>0.2</v>
      </c>
      <c r="AM195" t="s">
        <v>3172</v>
      </c>
      <c r="AN195">
        <v>6.37</v>
      </c>
      <c r="AO195" t="s">
        <v>3172</v>
      </c>
      <c r="AP195">
        <v>0.10360688988234799</v>
      </c>
      <c r="AQ195">
        <f>(Table2[[#This Row],[Sharpe Ratio]]-AVERAGE(Table2[Sharpe Ratio]))/_xlfn.STDEV.P(Table2[Sharpe Ratio])</f>
        <v>0.55133997193828244</v>
      </c>
      <c r="AR1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5">
        <f>_xlfn.RANK.AVG(Table2[[#This Row],[1Y Return vs Nifty Z-Score]],Table2[1Y Return vs Nifty Z-Score])</f>
        <v>171</v>
      </c>
      <c r="AT195">
        <f>_xlfn.RANK.AVG(Table2[[#This Row],[6M Return vs Nifty Z-Score]],Table2[6M Return vs Nifty Z-Score])</f>
        <v>335</v>
      </c>
      <c r="AU195">
        <f>_xlfn.RANK.AVG(Table2[[#This Row],[Sharpe Ratio Z-Score]],Table2[Sharpe Ratio Z-Score])</f>
        <v>213</v>
      </c>
      <c r="AV195">
        <f>(Table2[[#This Row],[Rank 1Y]]+Table2[[#This Row],[Rank 6M]]+Table2[[#This Row],[Rank Sharpe]])/3</f>
        <v>239.66666666666666</v>
      </c>
    </row>
    <row r="196" spans="1:48" x14ac:dyDescent="0.3">
      <c r="A196" t="s">
        <v>1169</v>
      </c>
      <c r="B196" t="s">
        <v>1170</v>
      </c>
      <c r="C196" t="s">
        <v>3136</v>
      </c>
      <c r="D196" t="s">
        <v>163</v>
      </c>
      <c r="E196">
        <v>10322.143436799999</v>
      </c>
      <c r="F196">
        <v>10202.65</v>
      </c>
      <c r="G196">
        <v>65.257642701428196</v>
      </c>
      <c r="H196">
        <f>(Table2[[#This Row],[1Y Return vs Nifty]]-AVERAGE(Table2[1Y Return vs Nifty]))/_xlfn.STDEV.P(Table2[1Y Return vs Nifty])</f>
        <v>1.0114776543912345</v>
      </c>
      <c r="I196">
        <v>-17.5017023160467</v>
      </c>
      <c r="J196">
        <f>(Table2[[#This Row],[1M Return vs Nifty]]-AVERAGE(Table2[1M Return vs Nifty]))/_xlfn.STDEV.P(Table2[1M Return vs Nifty])</f>
        <v>-1.778214254018319</v>
      </c>
      <c r="K196">
        <v>-14.5354855808992</v>
      </c>
      <c r="L196">
        <f>(Table2[[#This Row],[6M Return vs Nifty]]-AVERAGE(Table2[6M Return vs Nifty]))/_xlfn.STDEV.P(Table2[6M Return vs Nifty])</f>
        <v>-0.61141672747210574</v>
      </c>
      <c r="M196">
        <v>1.0271399048310601</v>
      </c>
      <c r="N196">
        <f>(Table2[[#This Row],[1W Return vs Nifty]]-AVERAGE(Table2[1W Return vs Nifty]))/_xlfn.STDEV.P(Table2[1W Return vs Nifty])</f>
        <v>0.34860186654038661</v>
      </c>
      <c r="O196">
        <v>10474.76</v>
      </c>
      <c r="P196">
        <v>11553.1833422906</v>
      </c>
      <c r="Q196">
        <v>10886.887076924801</v>
      </c>
      <c r="R196">
        <v>51.264178971198</v>
      </c>
      <c r="S196" s="1">
        <f>(Table2[[#This Row],[Close Price]]-Table2[[#This Row],[20D EMA]])/Table2[[#This Row],[20D EMA]]</f>
        <v>-2.5977683498237723E-2</v>
      </c>
      <c r="T196" s="1">
        <f>(Table2[[#This Row],[Close Price]]-Table2[[#This Row],[50D EMA]])/Table2[[#This Row],[50D EMA]]</f>
        <v>-0.11689707522834447</v>
      </c>
      <c r="U196" s="1">
        <f>(Table2[[#This Row],[Close Price]]-Table2[[#This Row],[200D EMA]])/Table2[[#This Row],[200D EMA]]</f>
        <v>-6.2849653173593506E-2</v>
      </c>
      <c r="V196">
        <v>1.6289328105809699</v>
      </c>
      <c r="W196">
        <v>9855.4500000000007</v>
      </c>
      <c r="X196">
        <v>10355</v>
      </c>
      <c r="Y196">
        <v>9757.5499999999993</v>
      </c>
      <c r="Z196">
        <v>10355</v>
      </c>
      <c r="AA196">
        <v>9171</v>
      </c>
      <c r="AB196">
        <v>12024.95</v>
      </c>
      <c r="AC196" s="1">
        <f>(Table2[[#This Row],[Close Price]]/Table2[[#This Row],[Day Low]])-1</f>
        <v>3.5229238644607586E-2</v>
      </c>
      <c r="AD196" s="1">
        <f>(Table2[[#This Row],[Day High]]/Table2[[#This Row],[Close Price]])-1</f>
        <v>1.4932395015020639E-2</v>
      </c>
      <c r="AE196" s="1">
        <f>(Table2[[#This Row],[Close Price]]/Table2[[#This Row],[Current Week Low]])-1</f>
        <v>4.5615958924115185E-2</v>
      </c>
      <c r="AF196" s="1">
        <f>(Table2[[#This Row],[Current Week High]]/Table2[[#This Row],[Close Price]])-1</f>
        <v>1.4932395015020639E-2</v>
      </c>
      <c r="AG196" s="1">
        <f>(Table2[[#This Row],[Close Price]]/Table2[[#This Row],[Current Month Low]])-1</f>
        <v>0.11249045905571897</v>
      </c>
      <c r="AH196" s="1">
        <f>(Table2[[#This Row],[Current Month High]]/Table2[[#This Row],[Close Price]])-1</f>
        <v>0.17861045904740447</v>
      </c>
      <c r="AI196">
        <v>45.060351967381003</v>
      </c>
      <c r="AJ196">
        <v>106.072510603918</v>
      </c>
      <c r="AK196" t="str">
        <f>IF(AND(Table2[[#This Row],[20D EMA]]&gt;Table2[[#This Row],[50D EMA]],Table2[[#This Row],[50D EMA]]&gt;Table2[[#This Row],[200D EMA]]),"Uptrend","Downtrend/NoTrend")</f>
        <v>Downtrend/NoTrend</v>
      </c>
      <c r="AL196">
        <v>-0.21</v>
      </c>
      <c r="AM196" t="s">
        <v>3173</v>
      </c>
      <c r="AN196">
        <v>-5.34</v>
      </c>
      <c r="AO196" t="s">
        <v>3173</v>
      </c>
      <c r="AP196">
        <v>0.15850448176409501</v>
      </c>
      <c r="AQ196">
        <f>(Table2[[#This Row],[Sharpe Ratio]]-AVERAGE(Table2[Sharpe Ratio]))/_xlfn.STDEV.P(Table2[Sharpe Ratio])</f>
        <v>1.1878637475518721</v>
      </c>
      <c r="AR1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6">
        <f>_xlfn.RANK.AVG(Table2[[#This Row],[1Y Return vs Nifty Z-Score]],Table2[1Y Return vs Nifty Z-Score])</f>
        <v>94</v>
      </c>
      <c r="AT196">
        <f>_xlfn.RANK.AVG(Table2[[#This Row],[6M Return vs Nifty Z-Score]],Table2[6M Return vs Nifty Z-Score])</f>
        <v>536</v>
      </c>
      <c r="AU196">
        <f>_xlfn.RANK.AVG(Table2[[#This Row],[Sharpe Ratio Z-Score]],Table2[Sharpe Ratio Z-Score])</f>
        <v>89</v>
      </c>
      <c r="AV196">
        <f>(Table2[[#This Row],[Rank 1Y]]+Table2[[#This Row],[Rank 6M]]+Table2[[#This Row],[Rank Sharpe]])/3</f>
        <v>239.66666666666666</v>
      </c>
    </row>
    <row r="197" spans="1:48" x14ac:dyDescent="0.3">
      <c r="A197" t="s">
        <v>1860</v>
      </c>
      <c r="B197" t="s">
        <v>1861</v>
      </c>
      <c r="C197" t="s">
        <v>3135</v>
      </c>
      <c r="D197" t="s">
        <v>920</v>
      </c>
      <c r="E197">
        <v>4037.3892618750001</v>
      </c>
      <c r="F197">
        <v>326.25</v>
      </c>
      <c r="G197">
        <v>39.656020459889803</v>
      </c>
      <c r="H197">
        <f>(Table2[[#This Row],[1Y Return vs Nifty]]-AVERAGE(Table2[1Y Return vs Nifty]))/_xlfn.STDEV.P(Table2[1Y Return vs Nifty])</f>
        <v>0.50801563389839544</v>
      </c>
      <c r="I197">
        <v>-15.160960719450101</v>
      </c>
      <c r="J197">
        <f>(Table2[[#This Row],[1M Return vs Nifty]]-AVERAGE(Table2[1M Return vs Nifty]))/_xlfn.STDEV.P(Table2[1M Return vs Nifty])</f>
        <v>-1.5562195968622148</v>
      </c>
      <c r="K197">
        <v>20.867686316325099</v>
      </c>
      <c r="L197">
        <f>(Table2[[#This Row],[6M Return vs Nifty]]-AVERAGE(Table2[6M Return vs Nifty]))/_xlfn.STDEV.P(Table2[6M Return vs Nifty])</f>
        <v>0.55325080092314205</v>
      </c>
      <c r="M197">
        <v>-9.3003048642072497E-2</v>
      </c>
      <c r="N197">
        <f>(Table2[[#This Row],[1W Return vs Nifty]]-AVERAGE(Table2[1W Return vs Nifty]))/_xlfn.STDEV.P(Table2[1W Return vs Nifty])</f>
        <v>0.10978448089497474</v>
      </c>
      <c r="O197">
        <v>338.71</v>
      </c>
      <c r="P197">
        <v>353.42883346014298</v>
      </c>
      <c r="Q197">
        <v>316.20156632688702</v>
      </c>
      <c r="R197">
        <v>43.987628377372999</v>
      </c>
      <c r="S197" s="1">
        <f>(Table2[[#This Row],[Close Price]]-Table2[[#This Row],[20D EMA]])/Table2[[#This Row],[20D EMA]]</f>
        <v>-3.6786631631779337E-2</v>
      </c>
      <c r="T197" s="1">
        <f>(Table2[[#This Row],[Close Price]]-Table2[[#This Row],[50D EMA]])/Table2[[#This Row],[50D EMA]]</f>
        <v>-7.6900441862811419E-2</v>
      </c>
      <c r="U197" s="1">
        <f>(Table2[[#This Row],[Close Price]]-Table2[[#This Row],[200D EMA]])/Table2[[#This Row],[200D EMA]]</f>
        <v>3.1778570200771808E-2</v>
      </c>
      <c r="V197">
        <v>0.58689299231774805</v>
      </c>
      <c r="W197">
        <v>321.05</v>
      </c>
      <c r="X197">
        <v>329.85</v>
      </c>
      <c r="Y197">
        <v>318.10000000000002</v>
      </c>
      <c r="Z197">
        <v>329.85</v>
      </c>
      <c r="AA197">
        <v>310.95</v>
      </c>
      <c r="AB197">
        <v>374.95</v>
      </c>
      <c r="AC197" s="1">
        <f>(Table2[[#This Row],[Close Price]]/Table2[[#This Row],[Day Low]])-1</f>
        <v>1.6196854072574318E-2</v>
      </c>
      <c r="AD197" s="1">
        <f>(Table2[[#This Row],[Day High]]/Table2[[#This Row],[Close Price]])-1</f>
        <v>1.1034482758620845E-2</v>
      </c>
      <c r="AE197" s="1">
        <f>(Table2[[#This Row],[Close Price]]/Table2[[#This Row],[Current Week Low]])-1</f>
        <v>2.5620873939012911E-2</v>
      </c>
      <c r="AF197" s="1">
        <f>(Table2[[#This Row],[Current Week High]]/Table2[[#This Row],[Close Price]])-1</f>
        <v>1.1034482758620845E-2</v>
      </c>
      <c r="AG197" s="1">
        <f>(Table2[[#This Row],[Close Price]]/Table2[[#This Row],[Current Month Low]])-1</f>
        <v>4.9204052098408058E-2</v>
      </c>
      <c r="AH197" s="1">
        <f>(Table2[[#This Row],[Current Month High]]/Table2[[#This Row],[Close Price]])-1</f>
        <v>0.14927203065134087</v>
      </c>
      <c r="AI197">
        <v>26.268199233716398</v>
      </c>
      <c r="AJ197">
        <v>68.083462132921099</v>
      </c>
      <c r="AK197" t="str">
        <f>IF(AND(Table2[[#This Row],[20D EMA]]&gt;Table2[[#This Row],[50D EMA]],Table2[[#This Row],[50D EMA]]&gt;Table2[[#This Row],[200D EMA]]),"Uptrend","Downtrend/NoTrend")</f>
        <v>Downtrend/NoTrend</v>
      </c>
      <c r="AL197">
        <v>-0.1</v>
      </c>
      <c r="AM197" t="s">
        <v>3173</v>
      </c>
      <c r="AN197">
        <v>-11.27</v>
      </c>
      <c r="AO197" t="s">
        <v>3173</v>
      </c>
      <c r="AP197">
        <v>4.0953332795676999E-2</v>
      </c>
      <c r="AQ197">
        <f>(Table2[[#This Row],[Sharpe Ratio]]-AVERAGE(Table2[Sharpe Ratio]))/_xlfn.STDEV.P(Table2[Sharpe Ratio])</f>
        <v>-0.17511227023537335</v>
      </c>
      <c r="AR1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7">
        <f>_xlfn.RANK.AVG(Table2[[#This Row],[1Y Return vs Nifty Z-Score]],Table2[1Y Return vs Nifty Z-Score])</f>
        <v>164</v>
      </c>
      <c r="AT197">
        <f>_xlfn.RANK.AVG(Table2[[#This Row],[6M Return vs Nifty Z-Score]],Table2[6M Return vs Nifty Z-Score])</f>
        <v>158</v>
      </c>
      <c r="AU197">
        <f>_xlfn.RANK.AVG(Table2[[#This Row],[Sharpe Ratio Z-Score]],Table2[Sharpe Ratio Z-Score])</f>
        <v>397</v>
      </c>
      <c r="AV197">
        <f>(Table2[[#This Row],[Rank 1Y]]+Table2[[#This Row],[Rank 6M]]+Table2[[#This Row],[Rank Sharpe]])/3</f>
        <v>239.66666666666666</v>
      </c>
    </row>
    <row r="198" spans="1:48" x14ac:dyDescent="0.3">
      <c r="A198" t="s">
        <v>1620</v>
      </c>
      <c r="B198" t="s">
        <v>1621</v>
      </c>
      <c r="C198" t="s">
        <v>3132</v>
      </c>
      <c r="D198" t="s">
        <v>208</v>
      </c>
      <c r="E198">
        <v>5697.3506240099996</v>
      </c>
      <c r="F198">
        <v>467.45</v>
      </c>
      <c r="G198">
        <v>13.0084249559805</v>
      </c>
      <c r="H198">
        <f>(Table2[[#This Row],[1Y Return vs Nifty]]-AVERAGE(Table2[1Y Return vs Nifty]))/_xlfn.STDEV.P(Table2[1Y Return vs Nifty])</f>
        <v>-1.60157007998665E-2</v>
      </c>
      <c r="I198">
        <v>3.0906649076953601</v>
      </c>
      <c r="J198">
        <f>(Table2[[#This Row],[1M Return vs Nifty]]-AVERAGE(Table2[1M Return vs Nifty]))/_xlfn.STDEV.P(Table2[1M Return vs Nifty])</f>
        <v>0.17475462922533166</v>
      </c>
      <c r="K198">
        <v>-0.20328494488767901</v>
      </c>
      <c r="L198">
        <f>(Table2[[#This Row],[6M Return vs Nifty]]-AVERAGE(Table2[6M Return vs Nifty]))/_xlfn.STDEV.P(Table2[6M Return vs Nifty])</f>
        <v>-0.13992652485223675</v>
      </c>
      <c r="M198">
        <v>-0.27664203053028003</v>
      </c>
      <c r="N198">
        <f>(Table2[[#This Row],[1W Return vs Nifty]]-AVERAGE(Table2[1W Return vs Nifty]))/_xlfn.STDEV.P(Table2[1W Return vs Nifty])</f>
        <v>7.0632173217507588E-2</v>
      </c>
      <c r="O198">
        <v>460.46</v>
      </c>
      <c r="P198">
        <v>466.94146975670702</v>
      </c>
      <c r="Q198">
        <v>444.872842151371</v>
      </c>
      <c r="R198">
        <v>60.6687396783786</v>
      </c>
      <c r="S198" s="1">
        <f>(Table2[[#This Row],[Close Price]]-Table2[[#This Row],[20D EMA]])/Table2[[#This Row],[20D EMA]]</f>
        <v>1.5180471702210853E-2</v>
      </c>
      <c r="T198" s="1">
        <f>(Table2[[#This Row],[Close Price]]-Table2[[#This Row],[50D EMA]])/Table2[[#This Row],[50D EMA]]</f>
        <v>1.0890663524872374E-3</v>
      </c>
      <c r="U198" s="1">
        <f>(Table2[[#This Row],[Close Price]]-Table2[[#This Row],[200D EMA]])/Table2[[#This Row],[200D EMA]]</f>
        <v>5.0749687797186221E-2</v>
      </c>
      <c r="V198">
        <v>0.55017027520886597</v>
      </c>
      <c r="W198">
        <v>458.4</v>
      </c>
      <c r="X198">
        <v>471.95</v>
      </c>
      <c r="Y198">
        <v>457.1</v>
      </c>
      <c r="Z198">
        <v>471.95</v>
      </c>
      <c r="AA198">
        <v>437</v>
      </c>
      <c r="AB198">
        <v>486</v>
      </c>
      <c r="AC198" s="1">
        <f>(Table2[[#This Row],[Close Price]]/Table2[[#This Row],[Day Low]])-1</f>
        <v>1.9742582897033234E-2</v>
      </c>
      <c r="AD198" s="1">
        <f>(Table2[[#This Row],[Day High]]/Table2[[#This Row],[Close Price]])-1</f>
        <v>9.6266980425714355E-3</v>
      </c>
      <c r="AE198" s="1">
        <f>(Table2[[#This Row],[Close Price]]/Table2[[#This Row],[Current Week Low]])-1</f>
        <v>2.2642747757602111E-2</v>
      </c>
      <c r="AF198" s="1">
        <f>(Table2[[#This Row],[Current Week High]]/Table2[[#This Row],[Close Price]])-1</f>
        <v>9.6266980425714355E-3</v>
      </c>
      <c r="AG198" s="1">
        <f>(Table2[[#This Row],[Close Price]]/Table2[[#This Row],[Current Month Low]])-1</f>
        <v>6.9679633867276936E-2</v>
      </c>
      <c r="AH198" s="1">
        <f>(Table2[[#This Row],[Current Month High]]/Table2[[#This Row],[Close Price]])-1</f>
        <v>3.9683388597711033E-2</v>
      </c>
      <c r="AI198">
        <v>16.055193068777399</v>
      </c>
      <c r="AJ198">
        <v>42.515243902439003</v>
      </c>
      <c r="AK198" t="str">
        <f>IF(AND(Table2[[#This Row],[20D EMA]]&gt;Table2[[#This Row],[50D EMA]],Table2[[#This Row],[50D EMA]]&gt;Table2[[#This Row],[200D EMA]]),"Uptrend","Downtrend/NoTrend")</f>
        <v>Downtrend/NoTrend</v>
      </c>
      <c r="AL198">
        <v>0.04</v>
      </c>
      <c r="AM198" t="s">
        <v>3172</v>
      </c>
      <c r="AN198">
        <v>-1.88</v>
      </c>
      <c r="AO198" t="s">
        <v>3173</v>
      </c>
      <c r="AP198">
        <v>0.16540274254273399</v>
      </c>
      <c r="AQ198">
        <f>(Table2[[#This Row],[Sharpe Ratio]]-AVERAGE(Table2[Sharpe Ratio]))/_xlfn.STDEV.P(Table2[Sharpe Ratio])</f>
        <v>1.2678473469316904</v>
      </c>
      <c r="AR1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8">
        <f>_xlfn.RANK.AVG(Table2[[#This Row],[1Y Return vs Nifty Z-Score]],Table2[1Y Return vs Nifty Z-Score])</f>
        <v>304</v>
      </c>
      <c r="AT198">
        <f>_xlfn.RANK.AVG(Table2[[#This Row],[6M Return vs Nifty Z-Score]],Table2[6M Return vs Nifty Z-Score])</f>
        <v>350</v>
      </c>
      <c r="AU198">
        <f>_xlfn.RANK.AVG(Table2[[#This Row],[Sharpe Ratio Z-Score]],Table2[Sharpe Ratio Z-Score])</f>
        <v>69</v>
      </c>
      <c r="AV198">
        <f>(Table2[[#This Row],[Rank 1Y]]+Table2[[#This Row],[Rank 6M]]+Table2[[#This Row],[Rank Sharpe]])/3</f>
        <v>241</v>
      </c>
    </row>
    <row r="199" spans="1:48" x14ac:dyDescent="0.3">
      <c r="A199" t="s">
        <v>1784</v>
      </c>
      <c r="B199" t="s">
        <v>1785</v>
      </c>
      <c r="C199" t="s">
        <v>3127</v>
      </c>
      <c r="D199" t="s">
        <v>501</v>
      </c>
      <c r="E199">
        <v>4451.0669282199997</v>
      </c>
      <c r="F199">
        <v>76.42</v>
      </c>
      <c r="G199">
        <v>62.374608095462698</v>
      </c>
      <c r="H199">
        <f>(Table2[[#This Row],[1Y Return vs Nifty]]-AVERAGE(Table2[1Y Return vs Nifty]))/_xlfn.STDEV.P(Table2[1Y Return vs Nifty])</f>
        <v>0.95478208978302292</v>
      </c>
      <c r="I199">
        <v>28.391619341192801</v>
      </c>
      <c r="J199">
        <f>(Table2[[#This Row],[1M Return vs Nifty]]-AVERAGE(Table2[1M Return vs Nifty]))/_xlfn.STDEV.P(Table2[1M Return vs Nifty])</f>
        <v>2.5742833569383961</v>
      </c>
      <c r="K199">
        <v>61.283883128517203</v>
      </c>
      <c r="L199">
        <f>(Table2[[#This Row],[6M Return vs Nifty]]-AVERAGE(Table2[6M Return vs Nifty]))/_xlfn.STDEV.P(Table2[6M Return vs Nifty])</f>
        <v>1.8828331384899688</v>
      </c>
      <c r="M199">
        <v>11.114738066335599</v>
      </c>
      <c r="N199">
        <f>(Table2[[#This Row],[1W Return vs Nifty]]-AVERAGE(Table2[1W Return vs Nifty]))/_xlfn.STDEV.P(Table2[1W Return vs Nifty])</f>
        <v>2.4993039826428922</v>
      </c>
      <c r="O199">
        <v>66.959999999999994</v>
      </c>
      <c r="P199">
        <v>62.076812987012197</v>
      </c>
      <c r="Q199">
        <v>53.171525050551502</v>
      </c>
      <c r="R199">
        <v>78.332695174044403</v>
      </c>
      <c r="S199" s="1">
        <f>(Table2[[#This Row],[Close Price]]-Table2[[#This Row],[20D EMA]])/Table2[[#This Row],[20D EMA]]</f>
        <v>0.14127837514934302</v>
      </c>
      <c r="T199" s="1">
        <f>(Table2[[#This Row],[Close Price]]-Table2[[#This Row],[50D EMA]])/Table2[[#This Row],[50D EMA]]</f>
        <v>0.2310554669742583</v>
      </c>
      <c r="U199" s="1">
        <f>(Table2[[#This Row],[Close Price]]-Table2[[#This Row],[200D EMA]])/Table2[[#This Row],[200D EMA]]</f>
        <v>0.43723543621036998</v>
      </c>
      <c r="V199">
        <v>1.2303392802008899</v>
      </c>
      <c r="W199">
        <v>72.2</v>
      </c>
      <c r="X199">
        <v>77.48</v>
      </c>
      <c r="Y199">
        <v>72.2</v>
      </c>
      <c r="Z199">
        <v>77.48</v>
      </c>
      <c r="AA199">
        <v>57.5</v>
      </c>
      <c r="AB199">
        <v>77.48</v>
      </c>
      <c r="AC199" s="1">
        <f>(Table2[[#This Row],[Close Price]]/Table2[[#This Row],[Day Low]])-1</f>
        <v>5.844875346260392E-2</v>
      </c>
      <c r="AD199" s="1">
        <f>(Table2[[#This Row],[Day High]]/Table2[[#This Row],[Close Price]])-1</f>
        <v>1.3870714472651091E-2</v>
      </c>
      <c r="AE199" s="1">
        <f>(Table2[[#This Row],[Close Price]]/Table2[[#This Row],[Current Week Low]])-1</f>
        <v>5.844875346260392E-2</v>
      </c>
      <c r="AF199" s="1">
        <f>(Table2[[#This Row],[Current Week High]]/Table2[[#This Row],[Close Price]])-1</f>
        <v>1.3870714472651091E-2</v>
      </c>
      <c r="AG199" s="1">
        <f>(Table2[[#This Row],[Close Price]]/Table2[[#This Row],[Current Month Low]])-1</f>
        <v>0.32904347826086955</v>
      </c>
      <c r="AH199" s="1">
        <f>(Table2[[#This Row],[Current Month High]]/Table2[[#This Row],[Close Price]])-1</f>
        <v>1.3870714472651091E-2</v>
      </c>
      <c r="AI199">
        <v>1.3870714472651</v>
      </c>
      <c r="AJ199">
        <v>129.83458646616501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0.36</v>
      </c>
      <c r="AM199" t="s">
        <v>3172</v>
      </c>
      <c r="AN199">
        <v>15.3</v>
      </c>
      <c r="AO199" t="s">
        <v>3172</v>
      </c>
      <c r="AP199">
        <v>-1.9272283680006001E-2</v>
      </c>
      <c r="AQ199">
        <f>(Table2[[#This Row],[Sharpe Ratio]]-AVERAGE(Table2[Sharpe Ratio]))/_xlfn.STDEV.P(Table2[Sharpe Ratio])</f>
        <v>-0.87341315145314924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7.0377894164011305</v>
      </c>
      <c r="AS199">
        <f>_xlfn.RANK.AVG(Table2[[#This Row],[1Y Return vs Nifty Z-Score]],Table2[1Y Return vs Nifty Z-Score])</f>
        <v>101</v>
      </c>
      <c r="AT199">
        <f>_xlfn.RANK.AVG(Table2[[#This Row],[6M Return vs Nifty Z-Score]],Table2[6M Return vs Nifty Z-Score])</f>
        <v>35</v>
      </c>
      <c r="AU199">
        <f>_xlfn.RANK.AVG(Table2[[#This Row],[Sharpe Ratio Z-Score]],Table2[Sharpe Ratio Z-Score])</f>
        <v>599</v>
      </c>
      <c r="AV199">
        <f>(Table2[[#This Row],[Rank 1Y]]+Table2[[#This Row],[Rank 6M]]+Table2[[#This Row],[Rank Sharpe]])/3</f>
        <v>245</v>
      </c>
    </row>
    <row r="200" spans="1:48" x14ac:dyDescent="0.3">
      <c r="A200" t="s">
        <v>1184</v>
      </c>
      <c r="B200" t="s">
        <v>1185</v>
      </c>
      <c r="C200" t="s">
        <v>3136</v>
      </c>
      <c r="D200" t="s">
        <v>303</v>
      </c>
      <c r="E200">
        <v>10119.848836634999</v>
      </c>
      <c r="F200">
        <v>1711.95</v>
      </c>
      <c r="G200">
        <v>136.71010755665199</v>
      </c>
      <c r="H200">
        <f>(Table2[[#This Row],[1Y Return vs Nifty]]-AVERAGE(Table2[1Y Return vs Nifty]))/_xlfn.STDEV.P(Table2[1Y Return vs Nifty])</f>
        <v>2.4166074538161206</v>
      </c>
      <c r="I200">
        <v>24.361783195435901</v>
      </c>
      <c r="J200">
        <f>(Table2[[#This Row],[1M Return vs Nifty]]-AVERAGE(Table2[1M Return vs Nifty]))/_xlfn.STDEV.P(Table2[1M Return vs Nifty])</f>
        <v>2.1920958934125983</v>
      </c>
      <c r="K200">
        <v>17.714250121098601</v>
      </c>
      <c r="L200">
        <f>(Table2[[#This Row],[6M Return vs Nifty]]-AVERAGE(Table2[6M Return vs Nifty]))/_xlfn.STDEV.P(Table2[6M Return vs Nifty])</f>
        <v>0.4495113746901353</v>
      </c>
      <c r="M200">
        <v>7.9924158510374799</v>
      </c>
      <c r="N200">
        <f>(Table2[[#This Row],[1W Return vs Nifty]]-AVERAGE(Table2[1W Return vs Nifty]))/_xlfn.STDEV.P(Table2[1W Return vs Nifty])</f>
        <v>1.8336167805870587</v>
      </c>
      <c r="O200">
        <v>1596.16</v>
      </c>
      <c r="P200">
        <v>1560.0115634779499</v>
      </c>
      <c r="Q200">
        <v>1411.30746723127</v>
      </c>
      <c r="R200">
        <v>66.300405135411694</v>
      </c>
      <c r="S200" s="1">
        <f>(Table2[[#This Row],[Close Price]]-Table2[[#This Row],[20D EMA]])/Table2[[#This Row],[20D EMA]]</f>
        <v>7.2542852846832373E-2</v>
      </c>
      <c r="T200" s="1">
        <f>(Table2[[#This Row],[Close Price]]-Table2[[#This Row],[50D EMA]])/Table2[[#This Row],[50D EMA]]</f>
        <v>9.7395711723644335E-2</v>
      </c>
      <c r="U200" s="1">
        <f>(Table2[[#This Row],[Close Price]]-Table2[[#This Row],[200D EMA]])/Table2[[#This Row],[200D EMA]]</f>
        <v>0.21302412107160199</v>
      </c>
      <c r="V200">
        <v>1.38034420707672</v>
      </c>
      <c r="W200">
        <v>1705</v>
      </c>
      <c r="X200">
        <v>1789.95</v>
      </c>
      <c r="Y200">
        <v>1582.75</v>
      </c>
      <c r="Z200">
        <v>1804</v>
      </c>
      <c r="AA200">
        <v>1450.05</v>
      </c>
      <c r="AB200">
        <v>1804</v>
      </c>
      <c r="AC200" s="1">
        <f>(Table2[[#This Row],[Close Price]]/Table2[[#This Row],[Day Low]])-1</f>
        <v>4.0762463343109179E-3</v>
      </c>
      <c r="AD200" s="1">
        <f>(Table2[[#This Row],[Day High]]/Table2[[#This Row],[Close Price]])-1</f>
        <v>4.5562078331726985E-2</v>
      </c>
      <c r="AE200" s="1">
        <f>(Table2[[#This Row],[Close Price]]/Table2[[#This Row],[Current Week Low]])-1</f>
        <v>8.1630074237877048E-2</v>
      </c>
      <c r="AF200" s="1">
        <f>(Table2[[#This Row],[Current Week High]]/Table2[[#This Row],[Close Price]])-1</f>
        <v>5.3769093723531558E-2</v>
      </c>
      <c r="AG200" s="1">
        <f>(Table2[[#This Row],[Close Price]]/Table2[[#This Row],[Current Month Low]])-1</f>
        <v>0.18061446157029071</v>
      </c>
      <c r="AH200" s="1">
        <f>(Table2[[#This Row],[Current Month High]]/Table2[[#This Row],[Close Price]])-1</f>
        <v>5.3769093723531558E-2</v>
      </c>
      <c r="AI200">
        <v>21.498875551271901</v>
      </c>
      <c r="AJ200">
        <v>166.49283935242801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0.15</v>
      </c>
      <c r="AM200" t="s">
        <v>3172</v>
      </c>
      <c r="AN200">
        <v>1.89</v>
      </c>
      <c r="AO200" t="s">
        <v>3172</v>
      </c>
      <c r="AQ200">
        <f>(Table2[[#This Row],[Sharpe Ratio]]-AVERAGE(Table2[Sharpe Ratio]))/_xlfn.STDEV.P(Table2[Sharpe Ratio])</f>
        <v>-0.64995586758689006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6.2418756349190225</v>
      </c>
      <c r="AS200">
        <f>_xlfn.RANK.AVG(Table2[[#This Row],[1Y Return vs Nifty Z-Score]],Table2[1Y Return vs Nifty Z-Score])</f>
        <v>27</v>
      </c>
      <c r="AT200">
        <f>_xlfn.RANK.AVG(Table2[[#This Row],[6M Return vs Nifty Z-Score]],Table2[6M Return vs Nifty Z-Score])</f>
        <v>177</v>
      </c>
      <c r="AU200">
        <f>_xlfn.RANK.AVG(Table2[[#This Row],[Sharpe Ratio Z-Score]],Table2[Sharpe Ratio Z-Score])</f>
        <v>532</v>
      </c>
      <c r="AV200">
        <f>(Table2[[#This Row],[Rank 1Y]]+Table2[[#This Row],[Rank 6M]]+Table2[[#This Row],[Rank Sharpe]])/3</f>
        <v>245.33333333333334</v>
      </c>
    </row>
    <row r="201" spans="1:48" x14ac:dyDescent="0.3">
      <c r="A201" t="s">
        <v>451</v>
      </c>
      <c r="B201" t="s">
        <v>452</v>
      </c>
      <c r="C201" t="s">
        <v>3137</v>
      </c>
      <c r="D201" t="s">
        <v>117</v>
      </c>
      <c r="E201">
        <v>49582.4885299542</v>
      </c>
      <c r="F201">
        <v>958.15</v>
      </c>
      <c r="G201">
        <v>62.134113723389198</v>
      </c>
      <c r="H201">
        <f>(Table2[[#This Row],[1Y Return vs Nifty]]-AVERAGE(Table2[1Y Return vs Nifty]))/_xlfn.STDEV.P(Table2[1Y Return vs Nifty])</f>
        <v>0.95005271047498718</v>
      </c>
      <c r="I201">
        <v>2.07482917225345</v>
      </c>
      <c r="J201">
        <f>(Table2[[#This Row],[1M Return vs Nifty]]-AVERAGE(Table2[1M Return vs Nifty]))/_xlfn.STDEV.P(Table2[1M Return vs Nifty])</f>
        <v>7.8413321776344524E-2</v>
      </c>
      <c r="K201">
        <v>32.334540312411598</v>
      </c>
      <c r="L201">
        <f>(Table2[[#This Row],[6M Return vs Nifty]]-AVERAGE(Table2[6M Return vs Nifty]))/_xlfn.STDEV.P(Table2[6M Return vs Nifty])</f>
        <v>0.93047893575979224</v>
      </c>
      <c r="M201">
        <v>1.50968778596307</v>
      </c>
      <c r="N201">
        <f>(Table2[[#This Row],[1W Return vs Nifty]]-AVERAGE(Table2[1W Return vs Nifty]))/_xlfn.STDEV.P(Table2[1W Return vs Nifty])</f>
        <v>0.45148232752383705</v>
      </c>
      <c r="O201">
        <v>955.71</v>
      </c>
      <c r="P201">
        <v>928.08441373871597</v>
      </c>
      <c r="Q201">
        <v>776.23109744227099</v>
      </c>
      <c r="R201">
        <v>43.509989918282997</v>
      </c>
      <c r="S201" s="1">
        <f>(Table2[[#This Row],[Close Price]]-Table2[[#This Row],[20D EMA]])/Table2[[#This Row],[20D EMA]]</f>
        <v>2.5530757238073692E-3</v>
      </c>
      <c r="T201" s="1">
        <f>(Table2[[#This Row],[Close Price]]-Table2[[#This Row],[50D EMA]])/Table2[[#This Row],[50D EMA]]</f>
        <v>3.2395314279837037E-2</v>
      </c>
      <c r="U201" s="1">
        <f>(Table2[[#This Row],[Close Price]]-Table2[[#This Row],[200D EMA]])/Table2[[#This Row],[200D EMA]]</f>
        <v>0.2343617811205489</v>
      </c>
      <c r="V201">
        <v>0.59666633961909499</v>
      </c>
      <c r="W201">
        <v>952.75</v>
      </c>
      <c r="X201">
        <v>993.45</v>
      </c>
      <c r="Y201">
        <v>951.55</v>
      </c>
      <c r="Z201">
        <v>1010</v>
      </c>
      <c r="AA201">
        <v>907.95</v>
      </c>
      <c r="AB201">
        <v>1036.25</v>
      </c>
      <c r="AC201" s="1">
        <f>(Table2[[#This Row],[Close Price]]/Table2[[#This Row],[Day Low]])-1</f>
        <v>5.6678037260560199E-3</v>
      </c>
      <c r="AD201" s="1">
        <f>(Table2[[#This Row],[Day High]]/Table2[[#This Row],[Close Price]])-1</f>
        <v>3.68418306110736E-2</v>
      </c>
      <c r="AE201" s="1">
        <f>(Table2[[#This Row],[Close Price]]/Table2[[#This Row],[Current Week Low]])-1</f>
        <v>6.9360517051126891E-3</v>
      </c>
      <c r="AF201" s="1">
        <f>(Table2[[#This Row],[Current Week High]]/Table2[[#This Row],[Close Price]])-1</f>
        <v>5.4114700203517163E-2</v>
      </c>
      <c r="AG201" s="1">
        <f>(Table2[[#This Row],[Close Price]]/Table2[[#This Row],[Current Month Low]])-1</f>
        <v>5.5289388182168553E-2</v>
      </c>
      <c r="AH201" s="1">
        <f>(Table2[[#This Row],[Current Month High]]/Table2[[#This Row],[Close Price]])-1</f>
        <v>8.1511245629598772E-2</v>
      </c>
      <c r="AI201">
        <v>8.5425037833324495</v>
      </c>
      <c r="AJ201">
        <v>84.828317901234499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0.27</v>
      </c>
      <c r="AM201" t="s">
        <v>3172</v>
      </c>
      <c r="AN201">
        <v>-5.7</v>
      </c>
      <c r="AO201" t="s">
        <v>3173</v>
      </c>
      <c r="AQ201">
        <f>(Table2[[#This Row],[Sharpe Ratio]]-AVERAGE(Table2[Sharpe Ratio]))/_xlfn.STDEV.P(Table2[Sharpe Ratio])</f>
        <v>-0.64995586758689006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1.7604714279480709</v>
      </c>
      <c r="AS201">
        <f>_xlfn.RANK.AVG(Table2[[#This Row],[1Y Return vs Nifty Z-Score]],Table2[1Y Return vs Nifty Z-Score])</f>
        <v>102</v>
      </c>
      <c r="AT201">
        <f>_xlfn.RANK.AVG(Table2[[#This Row],[6M Return vs Nifty Z-Score]],Table2[6M Return vs Nifty Z-Score])</f>
        <v>104</v>
      </c>
      <c r="AU201">
        <f>_xlfn.RANK.AVG(Table2[[#This Row],[Sharpe Ratio Z-Score]],Table2[Sharpe Ratio Z-Score])</f>
        <v>532</v>
      </c>
      <c r="AV201">
        <f>(Table2[[#This Row],[Rank 1Y]]+Table2[[#This Row],[Rank 6M]]+Table2[[#This Row],[Rank Sharpe]])/3</f>
        <v>246</v>
      </c>
    </row>
    <row r="202" spans="1:48" x14ac:dyDescent="0.3">
      <c r="A202" t="s">
        <v>44</v>
      </c>
      <c r="B202" t="s">
        <v>45</v>
      </c>
      <c r="C202" t="s">
        <v>3126</v>
      </c>
      <c r="D202" t="s">
        <v>21</v>
      </c>
      <c r="E202">
        <v>514043.54131379502</v>
      </c>
      <c r="F202">
        <v>1899.55</v>
      </c>
      <c r="G202">
        <v>22.044284657964301</v>
      </c>
      <c r="H202">
        <f>(Table2[[#This Row],[1Y Return vs Nifty]]-AVERAGE(Table2[1Y Return vs Nifty]))/_xlfn.STDEV.P(Table2[1Y Return vs Nifty])</f>
        <v>0.1616766399249151</v>
      </c>
      <c r="I202">
        <v>1.99329762488645</v>
      </c>
      <c r="J202">
        <f>(Table2[[#This Row],[1M Return vs Nifty]]-AVERAGE(Table2[1M Return vs Nifty]))/_xlfn.STDEV.P(Table2[1M Return vs Nifty])</f>
        <v>7.0680914264357589E-2</v>
      </c>
      <c r="K202">
        <v>34.974241065305797</v>
      </c>
      <c r="L202">
        <f>(Table2[[#This Row],[6M Return vs Nifty]]-AVERAGE(Table2[6M Return vs Nifty]))/_xlfn.STDEV.P(Table2[6M Return vs Nifty])</f>
        <v>1.0173178709970443</v>
      </c>
      <c r="M202">
        <v>0.103348029717373</v>
      </c>
      <c r="N202">
        <f>(Table2[[#This Row],[1W Return vs Nifty]]-AVERAGE(Table2[1W Return vs Nifty]))/_xlfn.STDEV.P(Table2[1W Return vs Nifty])</f>
        <v>0.15164704054155018</v>
      </c>
      <c r="O202">
        <v>1849.63</v>
      </c>
      <c r="P202">
        <v>1807.5799558317899</v>
      </c>
      <c r="Q202">
        <v>1627.41343455271</v>
      </c>
      <c r="R202">
        <v>67.346388929969194</v>
      </c>
      <c r="S202" s="1">
        <f>(Table2[[#This Row],[Close Price]]-Table2[[#This Row],[20D EMA]])/Table2[[#This Row],[20D EMA]]</f>
        <v>2.698918162010772E-2</v>
      </c>
      <c r="T202" s="1">
        <f>(Table2[[#This Row],[Close Price]]-Table2[[#This Row],[50D EMA]])/Table2[[#This Row],[50D EMA]]</f>
        <v>5.088020802149712E-2</v>
      </c>
      <c r="U202" s="1">
        <f>(Table2[[#This Row],[Close Price]]-Table2[[#This Row],[200D EMA]])/Table2[[#This Row],[200D EMA]]</f>
        <v>0.16722030165744942</v>
      </c>
      <c r="V202">
        <v>1.0123014547058</v>
      </c>
      <c r="W202">
        <v>1889.15</v>
      </c>
      <c r="X202">
        <v>1914.95</v>
      </c>
      <c r="Y202">
        <v>1878.5</v>
      </c>
      <c r="Z202">
        <v>1919.95</v>
      </c>
      <c r="AA202">
        <v>1745</v>
      </c>
      <c r="AB202">
        <v>1919.95</v>
      </c>
      <c r="AC202" s="1">
        <f>(Table2[[#This Row],[Close Price]]/Table2[[#This Row],[Day Low]])-1</f>
        <v>5.5051213508721109E-3</v>
      </c>
      <c r="AD202" s="1">
        <f>(Table2[[#This Row],[Day High]]/Table2[[#This Row],[Close Price]])-1</f>
        <v>8.1071832802506183E-3</v>
      </c>
      <c r="AE202" s="1">
        <f>(Table2[[#This Row],[Close Price]]/Table2[[#This Row],[Current Week Low]])-1</f>
        <v>1.1205749268033083E-2</v>
      </c>
      <c r="AF202" s="1">
        <f>(Table2[[#This Row],[Current Week High]]/Table2[[#This Row],[Close Price]])-1</f>
        <v>1.0739385643968369E-2</v>
      </c>
      <c r="AG202" s="1">
        <f>(Table2[[#This Row],[Close Price]]/Table2[[#This Row],[Current Month Low]])-1</f>
        <v>8.856733524355298E-2</v>
      </c>
      <c r="AH202" s="1">
        <f>(Table2[[#This Row],[Current Month High]]/Table2[[#This Row],[Close Price]])-1</f>
        <v>1.0739385643968369E-2</v>
      </c>
      <c r="AI202">
        <v>1.07393856439683</v>
      </c>
      <c r="AJ202">
        <v>53.809716599190203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0.03</v>
      </c>
      <c r="AM202" t="s">
        <v>3172</v>
      </c>
      <c r="AN202">
        <v>3.33</v>
      </c>
      <c r="AO202" t="s">
        <v>3172</v>
      </c>
      <c r="AP202">
        <v>4.7868844781063999E-2</v>
      </c>
      <c r="AQ202">
        <f>(Table2[[#This Row],[Sharpe Ratio]]-AVERAGE(Table2[Sharpe Ratio]))/_xlfn.STDEV.P(Table2[Sharpe Ratio])</f>
        <v>-9.4928647450579481E-2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1.3063938182772876</v>
      </c>
      <c r="AS202">
        <f>_xlfn.RANK.AVG(Table2[[#This Row],[1Y Return vs Nifty Z-Score]],Table2[1Y Return vs Nifty Z-Score])</f>
        <v>259</v>
      </c>
      <c r="AT202">
        <f>_xlfn.RANK.AVG(Table2[[#This Row],[6M Return vs Nifty Z-Score]],Table2[6M Return vs Nifty Z-Score])</f>
        <v>96</v>
      </c>
      <c r="AU202">
        <f>_xlfn.RANK.AVG(Table2[[#This Row],[Sharpe Ratio Z-Score]],Table2[Sharpe Ratio Z-Score])</f>
        <v>384</v>
      </c>
      <c r="AV202">
        <f>(Table2[[#This Row],[Rank 1Y]]+Table2[[#This Row],[Rank 6M]]+Table2[[#This Row],[Rank Sharpe]])/3</f>
        <v>246.33333333333334</v>
      </c>
    </row>
    <row r="203" spans="1:48" x14ac:dyDescent="0.3">
      <c r="A203" t="s">
        <v>830</v>
      </c>
      <c r="B203" t="s">
        <v>831</v>
      </c>
      <c r="C203" t="s">
        <v>3130</v>
      </c>
      <c r="D203" t="s">
        <v>339</v>
      </c>
      <c r="E203">
        <v>18425.454790600001</v>
      </c>
      <c r="F203">
        <v>1134.25</v>
      </c>
      <c r="G203">
        <v>54.750630011983297</v>
      </c>
      <c r="H203">
        <f>(Table2[[#This Row],[1Y Return vs Nifty]]-AVERAGE(Table2[1Y Return vs Nifty]))/_xlfn.STDEV.P(Table2[1Y Return vs Nifty])</f>
        <v>0.80485473854377532</v>
      </c>
      <c r="I203">
        <v>-4.8280790171550301</v>
      </c>
      <c r="J203">
        <f>(Table2[[#This Row],[1M Return vs Nifty]]-AVERAGE(Table2[1M Return vs Nifty]))/_xlfn.STDEV.P(Table2[1M Return vs Nifty])</f>
        <v>-0.57625472834755587</v>
      </c>
      <c r="K203">
        <v>-11.7123198919899</v>
      </c>
      <c r="L203">
        <f>(Table2[[#This Row],[6M Return vs Nifty]]-AVERAGE(Table2[6M Return vs Nifty]))/_xlfn.STDEV.P(Table2[6M Return vs Nifty])</f>
        <v>-0.5185422976131796</v>
      </c>
      <c r="M203">
        <v>-9.3558531222602497</v>
      </c>
      <c r="N203">
        <f>(Table2[[#This Row],[1W Return vs Nifty]]-AVERAGE(Table2[1W Return vs Nifty]))/_xlfn.STDEV.P(Table2[1W Return vs Nifty])</f>
        <v>-1.8650792017697606</v>
      </c>
      <c r="O203">
        <v>1203.92</v>
      </c>
      <c r="P203">
        <v>1249.9950941444699</v>
      </c>
      <c r="Q203">
        <v>1163.58486116892</v>
      </c>
      <c r="R203">
        <v>28.699889719104899</v>
      </c>
      <c r="S203" s="1">
        <f>(Table2[[#This Row],[Close Price]]-Table2[[#This Row],[20D EMA]])/Table2[[#This Row],[20D EMA]]</f>
        <v>-5.7869293640773534E-2</v>
      </c>
      <c r="T203" s="1">
        <f>(Table2[[#This Row],[Close Price]]-Table2[[#This Row],[50D EMA]])/Table2[[#This Row],[50D EMA]]</f>
        <v>-9.2596438727376745E-2</v>
      </c>
      <c r="U203" s="1">
        <f>(Table2[[#This Row],[Close Price]]-Table2[[#This Row],[200D EMA]])/Table2[[#This Row],[200D EMA]]</f>
        <v>-2.5210762143682994E-2</v>
      </c>
      <c r="V203">
        <v>0.787832161466682</v>
      </c>
      <c r="W203">
        <v>1118</v>
      </c>
      <c r="X203">
        <v>1146.45</v>
      </c>
      <c r="Y203">
        <v>1114.5</v>
      </c>
      <c r="Z203">
        <v>1146.45</v>
      </c>
      <c r="AA203">
        <v>1114.5</v>
      </c>
      <c r="AB203">
        <v>1320</v>
      </c>
      <c r="AC203" s="1">
        <f>(Table2[[#This Row],[Close Price]]/Table2[[#This Row],[Day Low]])-1</f>
        <v>1.4534883720930258E-2</v>
      </c>
      <c r="AD203" s="1">
        <f>(Table2[[#This Row],[Day High]]/Table2[[#This Row],[Close Price]])-1</f>
        <v>1.0756006171479093E-2</v>
      </c>
      <c r="AE203" s="1">
        <f>(Table2[[#This Row],[Close Price]]/Table2[[#This Row],[Current Week Low]])-1</f>
        <v>1.7720951099147619E-2</v>
      </c>
      <c r="AF203" s="1">
        <f>(Table2[[#This Row],[Current Week High]]/Table2[[#This Row],[Close Price]])-1</f>
        <v>1.0756006171479093E-2</v>
      </c>
      <c r="AG203" s="1">
        <f>(Table2[[#This Row],[Close Price]]/Table2[[#This Row],[Current Month Low]])-1</f>
        <v>1.7720951099147619E-2</v>
      </c>
      <c r="AH203" s="1">
        <f>(Table2[[#This Row],[Current Month High]]/Table2[[#This Row],[Close Price]])-1</f>
        <v>0.16376460216001765</v>
      </c>
      <c r="AI203">
        <v>27.749614282565499</v>
      </c>
      <c r="AJ203">
        <v>81.059940937025999</v>
      </c>
      <c r="AK203" t="str">
        <f>IF(AND(Table2[[#This Row],[20D EMA]]&gt;Table2[[#This Row],[50D EMA]],Table2[[#This Row],[50D EMA]]&gt;Table2[[#This Row],[200D EMA]]),"Uptrend","Downtrend/NoTrend")</f>
        <v>Downtrend/NoTrend</v>
      </c>
      <c r="AL203">
        <v>-0.13</v>
      </c>
      <c r="AM203" t="s">
        <v>3173</v>
      </c>
      <c r="AN203">
        <v>-11.13</v>
      </c>
      <c r="AO203" t="s">
        <v>3173</v>
      </c>
      <c r="AP203">
        <v>0.14198240905175999</v>
      </c>
      <c r="AQ203">
        <f>(Table2[[#This Row],[Sharpe Ratio]]-AVERAGE(Table2[Sharpe Ratio]))/_xlfn.STDEV.P(Table2[Sharpe Ratio])</f>
        <v>0.99629446840259006</v>
      </c>
      <c r="AR2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3">
        <f>_xlfn.RANK.AVG(Table2[[#This Row],[1Y Return vs Nifty Z-Score]],Table2[1Y Return vs Nifty Z-Score])</f>
        <v>120</v>
      </c>
      <c r="AT203">
        <f>_xlfn.RANK.AVG(Table2[[#This Row],[6M Return vs Nifty Z-Score]],Table2[6M Return vs Nifty Z-Score])</f>
        <v>500</v>
      </c>
      <c r="AU203">
        <f>_xlfn.RANK.AVG(Table2[[#This Row],[Sharpe Ratio Z-Score]],Table2[Sharpe Ratio Z-Score])</f>
        <v>119</v>
      </c>
      <c r="AV203">
        <f>(Table2[[#This Row],[Rank 1Y]]+Table2[[#This Row],[Rank 6M]]+Table2[[#This Row],[Rank Sharpe]])/3</f>
        <v>246.33333333333334</v>
      </c>
    </row>
    <row r="204" spans="1:48" x14ac:dyDescent="0.3">
      <c r="A204" t="s">
        <v>156</v>
      </c>
      <c r="B204" t="s">
        <v>157</v>
      </c>
      <c r="C204" t="s">
        <v>3131</v>
      </c>
      <c r="D204" t="s">
        <v>158</v>
      </c>
      <c r="E204">
        <v>161205.795205</v>
      </c>
      <c r="F204">
        <v>6072.5</v>
      </c>
      <c r="G204">
        <v>41.022974481712403</v>
      </c>
      <c r="H204">
        <f>(Table2[[#This Row],[1Y Return vs Nifty]]-AVERAGE(Table2[1Y Return vs Nifty]))/_xlfn.STDEV.P(Table2[1Y Return vs Nifty])</f>
        <v>0.53489711145691532</v>
      </c>
      <c r="I204">
        <v>6.6470355942678498</v>
      </c>
      <c r="J204">
        <f>(Table2[[#This Row],[1M Return vs Nifty]]-AVERAGE(Table2[1M Return vs Nifty]))/_xlfn.STDEV.P(Table2[1M Return vs Nifty])</f>
        <v>0.51203888667331021</v>
      </c>
      <c r="K204">
        <v>37.316015351865403</v>
      </c>
      <c r="L204">
        <f>(Table2[[#This Row],[6M Return vs Nifty]]-AVERAGE(Table2[6M Return vs Nifty]))/_xlfn.STDEV.P(Table2[6M Return vs Nifty])</f>
        <v>1.0943558403152893</v>
      </c>
      <c r="M204">
        <v>3.4191735215907602</v>
      </c>
      <c r="N204">
        <f>(Table2[[#This Row],[1W Return vs Nifty]]-AVERAGE(Table2[1W Return vs Nifty]))/_xlfn.STDEV.P(Table2[1W Return vs Nifty])</f>
        <v>0.8585896435104915</v>
      </c>
      <c r="O204">
        <v>5907.59</v>
      </c>
      <c r="P204">
        <v>5713.43030562273</v>
      </c>
      <c r="Q204">
        <v>4861.2858326687101</v>
      </c>
      <c r="R204">
        <v>66.048371690560003</v>
      </c>
      <c r="S204" s="1">
        <f>(Table2[[#This Row],[Close Price]]-Table2[[#This Row],[20D EMA]])/Table2[[#This Row],[20D EMA]]</f>
        <v>2.7914936547729252E-2</v>
      </c>
      <c r="T204" s="1">
        <f>(Table2[[#This Row],[Close Price]]-Table2[[#This Row],[50D EMA]])/Table2[[#This Row],[50D EMA]]</f>
        <v>6.2846604433749814E-2</v>
      </c>
      <c r="U204" s="1">
        <f>(Table2[[#This Row],[Close Price]]-Table2[[#This Row],[200D EMA]])/Table2[[#This Row],[200D EMA]]</f>
        <v>0.24915510196740831</v>
      </c>
      <c r="V204">
        <v>0.58452815327538798</v>
      </c>
      <c r="W204">
        <v>6006.1</v>
      </c>
      <c r="X204">
        <v>6159.05</v>
      </c>
      <c r="Y204">
        <v>6006.1</v>
      </c>
      <c r="Z204">
        <v>6185</v>
      </c>
      <c r="AA204">
        <v>5678.35</v>
      </c>
      <c r="AB204">
        <v>6185</v>
      </c>
      <c r="AC204" s="1">
        <f>(Table2[[#This Row],[Close Price]]/Table2[[#This Row],[Day Low]])-1</f>
        <v>1.1055426982567562E-2</v>
      </c>
      <c r="AD204" s="1">
        <f>(Table2[[#This Row],[Day High]]/Table2[[#This Row],[Close Price]])-1</f>
        <v>1.4252778921366893E-2</v>
      </c>
      <c r="AE204" s="1">
        <f>(Table2[[#This Row],[Close Price]]/Table2[[#This Row],[Current Week Low]])-1</f>
        <v>1.1055426982567562E-2</v>
      </c>
      <c r="AF204" s="1">
        <f>(Table2[[#This Row],[Current Week High]]/Table2[[#This Row],[Close Price]])-1</f>
        <v>1.8526142445450811E-2</v>
      </c>
      <c r="AG204" s="1">
        <f>(Table2[[#This Row],[Close Price]]/Table2[[#This Row],[Current Month Low]])-1</f>
        <v>6.9412769554536125E-2</v>
      </c>
      <c r="AH204" s="1">
        <f>(Table2[[#This Row],[Current Month High]]/Table2[[#This Row],[Close Price]])-1</f>
        <v>1.8526142445450811E-2</v>
      </c>
      <c r="AI204">
        <v>3.3487031700288199</v>
      </c>
      <c r="AJ204">
        <v>81.268656716417894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0.25</v>
      </c>
      <c r="AM204" t="s">
        <v>3172</v>
      </c>
      <c r="AN204">
        <v>1.99</v>
      </c>
      <c r="AO204" t="s">
        <v>3172</v>
      </c>
      <c r="AP204">
        <v>4.5765828210269999E-3</v>
      </c>
      <c r="AQ204">
        <f>(Table2[[#This Row],[Sharpe Ratio]]-AVERAGE(Table2[Sharpe Ratio]))/_xlfn.STDEV.P(Table2[Sharpe Ratio])</f>
        <v>-0.59689154041342463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2.4029899415425815</v>
      </c>
      <c r="AS204">
        <f>_xlfn.RANK.AVG(Table2[[#This Row],[1Y Return vs Nifty Z-Score]],Table2[1Y Return vs Nifty Z-Score])</f>
        <v>155</v>
      </c>
      <c r="AT204">
        <f>_xlfn.RANK.AVG(Table2[[#This Row],[6M Return vs Nifty Z-Score]],Table2[6M Return vs Nifty Z-Score])</f>
        <v>89</v>
      </c>
      <c r="AU204">
        <f>_xlfn.RANK.AVG(Table2[[#This Row],[Sharpe Ratio Z-Score]],Table2[Sharpe Ratio Z-Score])</f>
        <v>496</v>
      </c>
      <c r="AV204">
        <f>(Table2[[#This Row],[Rank 1Y]]+Table2[[#This Row],[Rank 6M]]+Table2[[#This Row],[Rank Sharpe]])/3</f>
        <v>246.66666666666666</v>
      </c>
    </row>
    <row r="205" spans="1:48" x14ac:dyDescent="0.3">
      <c r="A205" t="s">
        <v>1661</v>
      </c>
      <c r="B205" t="s">
        <v>1662</v>
      </c>
      <c r="C205" t="s">
        <v>3125</v>
      </c>
      <c r="D205" t="s">
        <v>280</v>
      </c>
      <c r="E205">
        <v>5450.9566707000004</v>
      </c>
      <c r="F205">
        <v>1107</v>
      </c>
      <c r="G205">
        <v>33.196814792145403</v>
      </c>
      <c r="H205">
        <f>(Table2[[#This Row],[1Y Return vs Nifty]]-AVERAGE(Table2[1Y Return vs Nifty]))/_xlfn.STDEV.P(Table2[1Y Return vs Nifty])</f>
        <v>0.38099381060998244</v>
      </c>
      <c r="I205">
        <v>-5.3821530031986402</v>
      </c>
      <c r="J205">
        <f>(Table2[[#This Row],[1M Return vs Nifty]]-AVERAGE(Table2[1M Return vs Nifty]))/_xlfn.STDEV.P(Table2[1M Return vs Nifty])</f>
        <v>-0.62880280317551196</v>
      </c>
      <c r="K205">
        <v>7.0756580515149796</v>
      </c>
      <c r="L205">
        <f>(Table2[[#This Row],[6M Return vs Nifty]]-AVERAGE(Table2[6M Return vs Nifty]))/_xlfn.STDEV.P(Table2[6M Return vs Nifty])</f>
        <v>9.9530791954307543E-2</v>
      </c>
      <c r="M205">
        <v>-3.7738901846866502</v>
      </c>
      <c r="N205">
        <f>(Table2[[#This Row],[1W Return vs Nifty]]-AVERAGE(Table2[1W Return vs Nifty]))/_xlfn.STDEV.P(Table2[1W Return vs Nifty])</f>
        <v>-0.67499021233535528</v>
      </c>
      <c r="O205">
        <v>1132.77</v>
      </c>
      <c r="P205">
        <v>1208.96742372463</v>
      </c>
      <c r="Q205">
        <v>1108.8352326219999</v>
      </c>
      <c r="R205">
        <v>49.0694292279141</v>
      </c>
      <c r="S205" s="1">
        <f>(Table2[[#This Row],[Close Price]]-Table2[[#This Row],[20D EMA]])/Table2[[#This Row],[20D EMA]]</f>
        <v>-2.2749543155274225E-2</v>
      </c>
      <c r="T205" s="1">
        <f>(Table2[[#This Row],[Close Price]]-Table2[[#This Row],[50D EMA]])/Table2[[#This Row],[50D EMA]]</f>
        <v>-8.4342573442123925E-2</v>
      </c>
      <c r="U205" s="1">
        <f>(Table2[[#This Row],[Close Price]]-Table2[[#This Row],[200D EMA]])/Table2[[#This Row],[200D EMA]]</f>
        <v>-1.6550994845828E-3</v>
      </c>
      <c r="V205">
        <v>0.83106894024179101</v>
      </c>
      <c r="W205">
        <v>1068.5</v>
      </c>
      <c r="X205">
        <v>1123</v>
      </c>
      <c r="Y205">
        <v>1029</v>
      </c>
      <c r="Z205">
        <v>1123</v>
      </c>
      <c r="AA205">
        <v>999.8</v>
      </c>
      <c r="AB205">
        <v>1280</v>
      </c>
      <c r="AC205" s="1">
        <f>(Table2[[#This Row],[Close Price]]/Table2[[#This Row],[Day Low]])-1</f>
        <v>3.6031820308844109E-2</v>
      </c>
      <c r="AD205" s="1">
        <f>(Table2[[#This Row],[Day High]]/Table2[[#This Row],[Close Price]])-1</f>
        <v>1.4453477868112019E-2</v>
      </c>
      <c r="AE205" s="1">
        <f>(Table2[[#This Row],[Close Price]]/Table2[[#This Row],[Current Week Low]])-1</f>
        <v>7.580174927113692E-2</v>
      </c>
      <c r="AF205" s="1">
        <f>(Table2[[#This Row],[Current Week High]]/Table2[[#This Row],[Close Price]])-1</f>
        <v>1.4453477868112019E-2</v>
      </c>
      <c r="AG205" s="1">
        <f>(Table2[[#This Row],[Close Price]]/Table2[[#This Row],[Current Month Low]])-1</f>
        <v>0.10722144428885771</v>
      </c>
      <c r="AH205" s="1">
        <f>(Table2[[#This Row],[Current Month High]]/Table2[[#This Row],[Close Price]])-1</f>
        <v>0.15627822944896108</v>
      </c>
      <c r="AI205">
        <v>36.725383920505799</v>
      </c>
      <c r="AJ205">
        <v>75.144371489597305</v>
      </c>
      <c r="AK205" t="str">
        <f>IF(AND(Table2[[#This Row],[20D EMA]]&gt;Table2[[#This Row],[50D EMA]],Table2[[#This Row],[50D EMA]]&gt;Table2[[#This Row],[200D EMA]]),"Uptrend","Downtrend/NoTrend")</f>
        <v>Downtrend/NoTrend</v>
      </c>
      <c r="AL205">
        <v>-0.14000000000000001</v>
      </c>
      <c r="AM205" t="s">
        <v>3173</v>
      </c>
      <c r="AN205">
        <v>-12.42</v>
      </c>
      <c r="AO205" t="s">
        <v>3173</v>
      </c>
      <c r="AP205">
        <v>8.0980488034991999E-2</v>
      </c>
      <c r="AQ205">
        <f>(Table2[[#This Row],[Sharpe Ratio]]-AVERAGE(Table2[Sharpe Ratio]))/_xlfn.STDEV.P(Table2[Sharpe Ratio])</f>
        <v>0.28899253120804586</v>
      </c>
      <c r="AR2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5">
        <f>_xlfn.RANK.AVG(Table2[[#This Row],[1Y Return vs Nifty Z-Score]],Table2[1Y Return vs Nifty Z-Score])</f>
        <v>198</v>
      </c>
      <c r="AT205">
        <f>_xlfn.RANK.AVG(Table2[[#This Row],[6M Return vs Nifty Z-Score]],Table2[6M Return vs Nifty Z-Score])</f>
        <v>268</v>
      </c>
      <c r="AU205">
        <f>_xlfn.RANK.AVG(Table2[[#This Row],[Sharpe Ratio Z-Score]],Table2[Sharpe Ratio Z-Score])</f>
        <v>277</v>
      </c>
      <c r="AV205">
        <f>(Table2[[#This Row],[Rank 1Y]]+Table2[[#This Row],[Rank 6M]]+Table2[[#This Row],[Rank Sharpe]])/3</f>
        <v>247.66666666666666</v>
      </c>
    </row>
    <row r="206" spans="1:48" x14ac:dyDescent="0.3">
      <c r="A206" t="s">
        <v>903</v>
      </c>
      <c r="B206" t="s">
        <v>904</v>
      </c>
      <c r="C206" t="s">
        <v>3127</v>
      </c>
      <c r="D206" t="s">
        <v>211</v>
      </c>
      <c r="E206">
        <v>16360.68120155</v>
      </c>
      <c r="F206">
        <v>1282.75</v>
      </c>
      <c r="G206">
        <v>39.797595036301303</v>
      </c>
      <c r="H206">
        <f>(Table2[[#This Row],[1Y Return vs Nifty]]-AVERAGE(Table2[1Y Return vs Nifty]))/_xlfn.STDEV.P(Table2[1Y Return vs Nifty])</f>
        <v>0.51079973178165006</v>
      </c>
      <c r="I206">
        <v>7.4535714160029496</v>
      </c>
      <c r="J206">
        <f>(Table2[[#This Row],[1M Return vs Nifty]]-AVERAGE(Table2[1M Return vs Nifty]))/_xlfn.STDEV.P(Table2[1M Return vs Nifty])</f>
        <v>0.58853030438918763</v>
      </c>
      <c r="K206">
        <v>34.426830132127598</v>
      </c>
      <c r="L206">
        <f>(Table2[[#This Row],[6M Return vs Nifty]]-AVERAGE(Table2[6M Return vs Nifty]))/_xlfn.STDEV.P(Table2[6M Return vs Nifty])</f>
        <v>0.99930954845430697</v>
      </c>
      <c r="M206">
        <v>-1.51250355482593</v>
      </c>
      <c r="N206">
        <f>(Table2[[#This Row],[1W Return vs Nifty]]-AVERAGE(Table2[1W Return vs Nifty]))/_xlfn.STDEV.P(Table2[1W Return vs Nifty])</f>
        <v>-0.19285671214030226</v>
      </c>
      <c r="O206">
        <v>1290.1199999999999</v>
      </c>
      <c r="P206">
        <v>1256.5845198350701</v>
      </c>
      <c r="Q206">
        <v>1086.1166485317999</v>
      </c>
      <c r="R206">
        <v>46.601320537673203</v>
      </c>
      <c r="S206" s="1">
        <f>(Table2[[#This Row],[Close Price]]-Table2[[#This Row],[20D EMA]])/Table2[[#This Row],[20D EMA]]</f>
        <v>-5.7126468855609493E-3</v>
      </c>
      <c r="T206" s="1">
        <f>(Table2[[#This Row],[Close Price]]-Table2[[#This Row],[50D EMA]])/Table2[[#This Row],[50D EMA]]</f>
        <v>2.0822698156717875E-2</v>
      </c>
      <c r="U206" s="1">
        <f>(Table2[[#This Row],[Close Price]]-Table2[[#This Row],[200D EMA]])/Table2[[#This Row],[200D EMA]]</f>
        <v>0.18104257193185172</v>
      </c>
      <c r="V206">
        <v>0.61739472810884799</v>
      </c>
      <c r="W206">
        <v>1271.4000000000001</v>
      </c>
      <c r="X206">
        <v>1298.4000000000001</v>
      </c>
      <c r="Y206">
        <v>1271.4000000000001</v>
      </c>
      <c r="Z206">
        <v>1343</v>
      </c>
      <c r="AA206">
        <v>1253.8499999999999</v>
      </c>
      <c r="AB206">
        <v>1400</v>
      </c>
      <c r="AC206" s="1">
        <f>(Table2[[#This Row],[Close Price]]/Table2[[#This Row],[Day Low]])-1</f>
        <v>8.9271669026269596E-3</v>
      </c>
      <c r="AD206" s="1">
        <f>(Table2[[#This Row],[Day High]]/Table2[[#This Row],[Close Price]])-1</f>
        <v>1.2200350808809324E-2</v>
      </c>
      <c r="AE206" s="1">
        <f>(Table2[[#This Row],[Close Price]]/Table2[[#This Row],[Current Week Low]])-1</f>
        <v>8.9271669026269596E-3</v>
      </c>
      <c r="AF206" s="1">
        <f>(Table2[[#This Row],[Current Week High]]/Table2[[#This Row],[Close Price]])-1</f>
        <v>4.6969401676086431E-2</v>
      </c>
      <c r="AG206" s="1">
        <f>(Table2[[#This Row],[Close Price]]/Table2[[#This Row],[Current Month Low]])-1</f>
        <v>2.3049009052119596E-2</v>
      </c>
      <c r="AH206" s="1">
        <f>(Table2[[#This Row],[Current Month High]]/Table2[[#This Row],[Close Price]])-1</f>
        <v>9.1405184174624843E-2</v>
      </c>
      <c r="AI206">
        <v>9.1405184174624807</v>
      </c>
      <c r="AJ206">
        <v>62.7648775536099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0</v>
      </c>
      <c r="AM206" t="s">
        <v>3174</v>
      </c>
      <c r="AN206">
        <v>-3.72</v>
      </c>
      <c r="AO206" t="s">
        <v>3173</v>
      </c>
      <c r="AP206">
        <v>8.4618339565949996E-3</v>
      </c>
      <c r="AQ206">
        <f>(Table2[[#This Row],[Sharpe Ratio]]-AVERAGE(Table2[Sharpe Ratio]))/_xlfn.STDEV.P(Table2[Sharpe Ratio])</f>
        <v>-0.55184303031946913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1.3539398421653734</v>
      </c>
      <c r="AS206">
        <f>_xlfn.RANK.AVG(Table2[[#This Row],[1Y Return vs Nifty Z-Score]],Table2[1Y Return vs Nifty Z-Score])</f>
        <v>162</v>
      </c>
      <c r="AT206">
        <f>_xlfn.RANK.AVG(Table2[[#This Row],[6M Return vs Nifty Z-Score]],Table2[6M Return vs Nifty Z-Score])</f>
        <v>98</v>
      </c>
      <c r="AU206">
        <f>_xlfn.RANK.AVG(Table2[[#This Row],[Sharpe Ratio Z-Score]],Table2[Sharpe Ratio Z-Score])</f>
        <v>484</v>
      </c>
      <c r="AV206">
        <f>(Table2[[#This Row],[Rank 1Y]]+Table2[[#This Row],[Rank 6M]]+Table2[[#This Row],[Rank Sharpe]])/3</f>
        <v>248</v>
      </c>
    </row>
    <row r="207" spans="1:48" x14ac:dyDescent="0.3">
      <c r="A207" t="s">
        <v>223</v>
      </c>
      <c r="B207" t="s">
        <v>224</v>
      </c>
      <c r="C207" t="s">
        <v>3129</v>
      </c>
      <c r="D207" t="s">
        <v>225</v>
      </c>
      <c r="E207">
        <v>109913.624151094</v>
      </c>
      <c r="F207">
        <v>1511.15</v>
      </c>
      <c r="G207">
        <v>22.915228809708701</v>
      </c>
      <c r="H207">
        <f>(Table2[[#This Row],[1Y Return vs Nifty]]-AVERAGE(Table2[1Y Return vs Nifty]))/_xlfn.STDEV.P(Table2[1Y Return vs Nifty])</f>
        <v>0.17880396483568642</v>
      </c>
      <c r="I207">
        <v>4.7752222514179897E-2</v>
      </c>
      <c r="J207">
        <f>(Table2[[#This Row],[1M Return vs Nifty]]-AVERAGE(Table2[1M Return vs Nifty]))/_xlfn.STDEV.P(Table2[1M Return vs Nifty])</f>
        <v>-0.11383355124061058</v>
      </c>
      <c r="K207">
        <v>25.1403083027501</v>
      </c>
      <c r="L207">
        <f>(Table2[[#This Row],[6M Return vs Nifty]]-AVERAGE(Table2[6M Return vs Nifty]))/_xlfn.STDEV.P(Table2[6M Return vs Nifty])</f>
        <v>0.69380837873404277</v>
      </c>
      <c r="M207">
        <v>-2.41126046895815</v>
      </c>
      <c r="N207">
        <f>(Table2[[#This Row],[1W Return vs Nifty]]-AVERAGE(Table2[1W Return vs Nifty]))/_xlfn.STDEV.P(Table2[1W Return vs Nifty])</f>
        <v>-0.38447401946548104</v>
      </c>
      <c r="O207">
        <v>1477.05</v>
      </c>
      <c r="P207">
        <v>1478.9396704620699</v>
      </c>
      <c r="Q207">
        <v>1341.49235572116</v>
      </c>
      <c r="R207">
        <v>66.092999048374594</v>
      </c>
      <c r="S207" s="1">
        <f>(Table2[[#This Row],[Close Price]]-Table2[[#This Row],[20D EMA]])/Table2[[#This Row],[20D EMA]]</f>
        <v>2.3086557665617371E-2</v>
      </c>
      <c r="T207" s="1">
        <f>(Table2[[#This Row],[Close Price]]-Table2[[#This Row],[50D EMA]])/Table2[[#This Row],[50D EMA]]</f>
        <v>2.1779339739981831E-2</v>
      </c>
      <c r="U207" s="1">
        <f>(Table2[[#This Row],[Close Price]]-Table2[[#This Row],[200D EMA]])/Table2[[#This Row],[200D EMA]]</f>
        <v>0.12646933361587098</v>
      </c>
      <c r="V207">
        <v>1.18750262987112</v>
      </c>
      <c r="W207">
        <v>1466.9</v>
      </c>
      <c r="X207">
        <v>1528.75</v>
      </c>
      <c r="Y207">
        <v>1466.9</v>
      </c>
      <c r="Z207">
        <v>1543.7</v>
      </c>
      <c r="AA207">
        <v>1418.4</v>
      </c>
      <c r="AB207">
        <v>1543.7</v>
      </c>
      <c r="AC207" s="1">
        <f>(Table2[[#This Row],[Close Price]]/Table2[[#This Row],[Day Low]])-1</f>
        <v>3.0165655463903374E-2</v>
      </c>
      <c r="AD207" s="1">
        <f>(Table2[[#This Row],[Day High]]/Table2[[#This Row],[Close Price]])-1</f>
        <v>1.164675909075874E-2</v>
      </c>
      <c r="AE207" s="1">
        <f>(Table2[[#This Row],[Close Price]]/Table2[[#This Row],[Current Week Low]])-1</f>
        <v>3.0165655463903374E-2</v>
      </c>
      <c r="AF207" s="1">
        <f>(Table2[[#This Row],[Current Week High]]/Table2[[#This Row],[Close Price]])-1</f>
        <v>2.1539886841147382E-2</v>
      </c>
      <c r="AG207" s="1">
        <f>(Table2[[#This Row],[Close Price]]/Table2[[#This Row],[Current Month Low]])-1</f>
        <v>6.5390580936266263E-2</v>
      </c>
      <c r="AH207" s="1">
        <f>(Table2[[#This Row],[Current Month High]]/Table2[[#This Row],[Close Price]])-1</f>
        <v>2.1539886841147382E-2</v>
      </c>
      <c r="AI207">
        <v>9.0229295569599302</v>
      </c>
      <c r="AJ207">
        <v>46.422169468533497</v>
      </c>
      <c r="AK207" t="str">
        <f>IF(AND(Table2[[#This Row],[20D EMA]]&gt;Table2[[#This Row],[50D EMA]],Table2[[#This Row],[50D EMA]]&gt;Table2[[#This Row],[200D EMA]]),"Uptrend","Downtrend/NoTrend")</f>
        <v>Downtrend/NoTrend</v>
      </c>
      <c r="AL207">
        <v>0.08</v>
      </c>
      <c r="AM207" t="s">
        <v>3172</v>
      </c>
      <c r="AN207">
        <v>3.76</v>
      </c>
      <c r="AO207" t="s">
        <v>3172</v>
      </c>
      <c r="AP207">
        <v>5.6996680790065E-2</v>
      </c>
      <c r="AQ207">
        <f>(Table2[[#This Row],[Sharpe Ratio]]-AVERAGE(Table2[Sharpe Ratio]))/_xlfn.STDEV.P(Table2[Sharpe Ratio])</f>
        <v>1.090631616943318E-2</v>
      </c>
      <c r="AR2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7">
        <f>_xlfn.RANK.AVG(Table2[[#This Row],[1Y Return vs Nifty Z-Score]],Table2[1Y Return vs Nifty Z-Score])</f>
        <v>253</v>
      </c>
      <c r="AT207">
        <f>_xlfn.RANK.AVG(Table2[[#This Row],[6M Return vs Nifty Z-Score]],Table2[6M Return vs Nifty Z-Score])</f>
        <v>144</v>
      </c>
      <c r="AU207">
        <f>_xlfn.RANK.AVG(Table2[[#This Row],[Sharpe Ratio Z-Score]],Table2[Sharpe Ratio Z-Score])</f>
        <v>349</v>
      </c>
      <c r="AV207">
        <f>(Table2[[#This Row],[Rank 1Y]]+Table2[[#This Row],[Rank 6M]]+Table2[[#This Row],[Rank Sharpe]])/3</f>
        <v>248.66666666666666</v>
      </c>
    </row>
    <row r="208" spans="1:48" x14ac:dyDescent="0.3">
      <c r="A208" t="s">
        <v>407</v>
      </c>
      <c r="B208" t="s">
        <v>408</v>
      </c>
      <c r="C208" t="s">
        <v>3135</v>
      </c>
      <c r="D208" t="s">
        <v>271</v>
      </c>
      <c r="E208">
        <v>55393.4143234</v>
      </c>
      <c r="F208">
        <v>1674.1</v>
      </c>
      <c r="G208">
        <v>79.296392331072695</v>
      </c>
      <c r="H208">
        <f>(Table2[[#This Row],[1Y Return vs Nifty]]-AVERAGE(Table2[1Y Return vs Nifty]))/_xlfn.STDEV.P(Table2[1Y Return vs Nifty])</f>
        <v>1.2875530212977184</v>
      </c>
      <c r="I208">
        <v>-6.44454117458098</v>
      </c>
      <c r="J208">
        <f>(Table2[[#This Row],[1M Return vs Nifty]]-AVERAGE(Table2[1M Return vs Nifty]))/_xlfn.STDEV.P(Table2[1M Return vs Nifty])</f>
        <v>-0.7295591182748109</v>
      </c>
      <c r="K208">
        <v>13.2436848185238</v>
      </c>
      <c r="L208">
        <f>(Table2[[#This Row],[6M Return vs Nifty]]-AVERAGE(Table2[6M Return vs Nifty]))/_xlfn.STDEV.P(Table2[6M Return vs Nifty])</f>
        <v>0.30244200314923197</v>
      </c>
      <c r="M208">
        <v>-6.7193622116818004</v>
      </c>
      <c r="N208">
        <f>(Table2[[#This Row],[1W Return vs Nifty]]-AVERAGE(Table2[1W Return vs Nifty]))/_xlfn.STDEV.P(Table2[1W Return vs Nifty])</f>
        <v>-1.3029724951302504</v>
      </c>
      <c r="O208">
        <v>1707.62</v>
      </c>
      <c r="P208">
        <v>1729.9013066011901</v>
      </c>
      <c r="Q208">
        <v>1506.3868094323</v>
      </c>
      <c r="R208">
        <v>42.650464971726201</v>
      </c>
      <c r="S208" s="1">
        <f>(Table2[[#This Row],[Close Price]]-Table2[[#This Row],[20D EMA]])/Table2[[#This Row],[20D EMA]]</f>
        <v>-1.9629659994612376E-2</v>
      </c>
      <c r="T208" s="1">
        <f>(Table2[[#This Row],[Close Price]]-Table2[[#This Row],[50D EMA]])/Table2[[#This Row],[50D EMA]]</f>
        <v>-3.2256930720993178E-2</v>
      </c>
      <c r="U208" s="1">
        <f>(Table2[[#This Row],[Close Price]]-Table2[[#This Row],[200D EMA]])/Table2[[#This Row],[200D EMA]]</f>
        <v>0.11133474451419598</v>
      </c>
      <c r="V208">
        <v>2.3183580875438001</v>
      </c>
      <c r="W208">
        <v>1642.4</v>
      </c>
      <c r="X208">
        <v>1685.05</v>
      </c>
      <c r="Y208">
        <v>1622.1</v>
      </c>
      <c r="Z208">
        <v>1715.3</v>
      </c>
      <c r="AA208">
        <v>1618.25</v>
      </c>
      <c r="AB208">
        <v>1792.95</v>
      </c>
      <c r="AC208" s="1">
        <f>(Table2[[#This Row],[Close Price]]/Table2[[#This Row],[Day Low]])-1</f>
        <v>1.9301022893326802E-2</v>
      </c>
      <c r="AD208" s="1">
        <f>(Table2[[#This Row],[Day High]]/Table2[[#This Row],[Close Price]])-1</f>
        <v>6.5408279075325204E-3</v>
      </c>
      <c r="AE208" s="1">
        <f>(Table2[[#This Row],[Close Price]]/Table2[[#This Row],[Current Week Low]])-1</f>
        <v>3.2057209789778662E-2</v>
      </c>
      <c r="AF208" s="1">
        <f>(Table2[[#This Row],[Current Week High]]/Table2[[#This Row],[Close Price]])-1</f>
        <v>2.4610238337017032E-2</v>
      </c>
      <c r="AG208" s="1">
        <f>(Table2[[#This Row],[Close Price]]/Table2[[#This Row],[Current Month Low]])-1</f>
        <v>3.451259076162505E-2</v>
      </c>
      <c r="AH208" s="1">
        <f>(Table2[[#This Row],[Current Month High]]/Table2[[#This Row],[Close Price]])-1</f>
        <v>7.0993369571710208E-2</v>
      </c>
      <c r="AI208">
        <v>16.175855683650902</v>
      </c>
      <c r="AJ208">
        <v>106.38599519201099</v>
      </c>
      <c r="AK208" t="str">
        <f>IF(AND(Table2[[#This Row],[20D EMA]]&gt;Table2[[#This Row],[50D EMA]],Table2[[#This Row],[50D EMA]]&gt;Table2[[#This Row],[200D EMA]]),"Uptrend","Downtrend/NoTrend")</f>
        <v>Downtrend/NoTrend</v>
      </c>
      <c r="AL208">
        <v>0</v>
      </c>
      <c r="AM208" t="s">
        <v>3174</v>
      </c>
      <c r="AN208">
        <v>-3.67</v>
      </c>
      <c r="AO208" t="s">
        <v>3173</v>
      </c>
      <c r="AP208">
        <v>1.4575479591526001E-2</v>
      </c>
      <c r="AQ208">
        <f>(Table2[[#This Row],[Sharpe Ratio]]-AVERAGE(Table2[Sharpe Ratio]))/_xlfn.STDEV.P(Table2[Sharpe Ratio])</f>
        <v>-0.48095684626439572</v>
      </c>
      <c r="AR2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8">
        <f>_xlfn.RANK.AVG(Table2[[#This Row],[1Y Return vs Nifty Z-Score]],Table2[1Y Return vs Nifty Z-Score])</f>
        <v>66</v>
      </c>
      <c r="AT208">
        <f>_xlfn.RANK.AVG(Table2[[#This Row],[6M Return vs Nifty Z-Score]],Table2[6M Return vs Nifty Z-Score])</f>
        <v>214</v>
      </c>
      <c r="AU208">
        <f>_xlfn.RANK.AVG(Table2[[#This Row],[Sharpe Ratio Z-Score]],Table2[Sharpe Ratio Z-Score])</f>
        <v>466</v>
      </c>
      <c r="AV208">
        <f>(Table2[[#This Row],[Rank 1Y]]+Table2[[#This Row],[Rank 6M]]+Table2[[#This Row],[Rank Sharpe]])/3</f>
        <v>248.66666666666666</v>
      </c>
    </row>
    <row r="209" spans="1:48" x14ac:dyDescent="0.3">
      <c r="A209" t="s">
        <v>1816</v>
      </c>
      <c r="B209" t="s">
        <v>1817</v>
      </c>
      <c r="C209" t="s">
        <v>3136</v>
      </c>
      <c r="D209" t="s">
        <v>163</v>
      </c>
      <c r="E209">
        <v>4283.5474999999997</v>
      </c>
      <c r="F209">
        <v>3790.75</v>
      </c>
      <c r="G209">
        <v>83.092906812843594</v>
      </c>
      <c r="H209">
        <f>(Table2[[#This Row],[1Y Return vs Nifty]]-AVERAGE(Table2[1Y Return vs Nifty]))/_xlfn.STDEV.P(Table2[1Y Return vs Nifty])</f>
        <v>1.3622123859969395</v>
      </c>
      <c r="I209">
        <v>-12.2043915538831</v>
      </c>
      <c r="J209">
        <f>(Table2[[#This Row],[1M Return vs Nifty]]-AVERAGE(Table2[1M Return vs Nifty]))/_xlfn.STDEV.P(Table2[1M Return vs Nifty])</f>
        <v>-1.2758201887333263</v>
      </c>
      <c r="K209">
        <v>-17.943831635342601</v>
      </c>
      <c r="L209">
        <f>(Table2[[#This Row],[6M Return vs Nifty]]-AVERAGE(Table2[6M Return vs Nifty]))/_xlfn.STDEV.P(Table2[6M Return vs Nifty])</f>
        <v>-0.72354199089957605</v>
      </c>
      <c r="M209">
        <v>3.8466249132154702</v>
      </c>
      <c r="N209">
        <f>(Table2[[#This Row],[1W Return vs Nifty]]-AVERAGE(Table2[1W Return vs Nifty]))/_xlfn.STDEV.P(Table2[1W Return vs Nifty])</f>
        <v>0.94972338989686722</v>
      </c>
      <c r="O209">
        <v>4059.97</v>
      </c>
      <c r="P209">
        <v>4378.2294055785896</v>
      </c>
      <c r="Q209">
        <v>4052.7078085526</v>
      </c>
      <c r="R209">
        <v>40.706021834545702</v>
      </c>
      <c r="S209" s="1">
        <f>(Table2[[#This Row],[Close Price]]-Table2[[#This Row],[20D EMA]])/Table2[[#This Row],[20D EMA]]</f>
        <v>-6.6310834809124156E-2</v>
      </c>
      <c r="T209" s="1">
        <f>(Table2[[#This Row],[Close Price]]-Table2[[#This Row],[50D EMA]])/Table2[[#This Row],[50D EMA]]</f>
        <v>-0.13418196059577042</v>
      </c>
      <c r="U209" s="1">
        <f>(Table2[[#This Row],[Close Price]]-Table2[[#This Row],[200D EMA]])/Table2[[#This Row],[200D EMA]]</f>
        <v>-6.4637723943428496E-2</v>
      </c>
      <c r="V209">
        <v>1.0990953105749</v>
      </c>
      <c r="W209">
        <v>3743.5</v>
      </c>
      <c r="X209">
        <v>3890</v>
      </c>
      <c r="Y209">
        <v>3743.5</v>
      </c>
      <c r="Z209">
        <v>3890</v>
      </c>
      <c r="AA209">
        <v>3528</v>
      </c>
      <c r="AB209">
        <v>4816.25</v>
      </c>
      <c r="AC209" s="1">
        <f>(Table2[[#This Row],[Close Price]]/Table2[[#This Row],[Day Low]])-1</f>
        <v>1.2621877921731084E-2</v>
      </c>
      <c r="AD209" s="1">
        <f>(Table2[[#This Row],[Day High]]/Table2[[#This Row],[Close Price]])-1</f>
        <v>2.6182153927323037E-2</v>
      </c>
      <c r="AE209" s="1">
        <f>(Table2[[#This Row],[Close Price]]/Table2[[#This Row],[Current Week Low]])-1</f>
        <v>1.2621877921731084E-2</v>
      </c>
      <c r="AF209" s="1">
        <f>(Table2[[#This Row],[Current Week High]]/Table2[[#This Row],[Close Price]])-1</f>
        <v>2.6182153927323037E-2</v>
      </c>
      <c r="AG209" s="1">
        <f>(Table2[[#This Row],[Close Price]]/Table2[[#This Row],[Current Month Low]])-1</f>
        <v>7.4475623582766382E-2</v>
      </c>
      <c r="AH209" s="1">
        <f>(Table2[[#This Row],[Current Month High]]/Table2[[#This Row],[Close Price]])-1</f>
        <v>0.27052694057904114</v>
      </c>
      <c r="AI209">
        <v>50.092989513948403</v>
      </c>
      <c r="AJ209">
        <v>102.17333333333301</v>
      </c>
      <c r="AK209" t="str">
        <f>IF(AND(Table2[[#This Row],[20D EMA]]&gt;Table2[[#This Row],[50D EMA]],Table2[[#This Row],[50D EMA]]&gt;Table2[[#This Row],[200D EMA]]),"Uptrend","Downtrend/NoTrend")</f>
        <v>Downtrend/NoTrend</v>
      </c>
      <c r="AL209">
        <v>-0.21</v>
      </c>
      <c r="AM209" t="s">
        <v>3173</v>
      </c>
      <c r="AN209">
        <v>-20.059999999999999</v>
      </c>
      <c r="AO209" t="s">
        <v>3173</v>
      </c>
      <c r="AP209">
        <v>0.15190210140086699</v>
      </c>
      <c r="AQ209">
        <f>(Table2[[#This Row],[Sharpe Ratio]]-AVERAGE(Table2[Sharpe Ratio]))/_xlfn.STDEV.P(Table2[Sharpe Ratio])</f>
        <v>1.1113108071990139</v>
      </c>
      <c r="AR2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9">
        <f>_xlfn.RANK.AVG(Table2[[#This Row],[1Y Return vs Nifty Z-Score]],Table2[1Y Return vs Nifty Z-Score])</f>
        <v>64</v>
      </c>
      <c r="AT209">
        <f>_xlfn.RANK.AVG(Table2[[#This Row],[6M Return vs Nifty Z-Score]],Table2[6M Return vs Nifty Z-Score])</f>
        <v>579</v>
      </c>
      <c r="AU209">
        <f>_xlfn.RANK.AVG(Table2[[#This Row],[Sharpe Ratio Z-Score]],Table2[Sharpe Ratio Z-Score])</f>
        <v>103</v>
      </c>
      <c r="AV209">
        <f>(Table2[[#This Row],[Rank 1Y]]+Table2[[#This Row],[Rank 6M]]+Table2[[#This Row],[Rank Sharpe]])/3</f>
        <v>248.66666666666666</v>
      </c>
    </row>
    <row r="210" spans="1:48" x14ac:dyDescent="0.3">
      <c r="A210" t="s">
        <v>159</v>
      </c>
      <c r="B210" t="s">
        <v>160</v>
      </c>
      <c r="C210" t="s">
        <v>3127</v>
      </c>
      <c r="D210" t="s">
        <v>139</v>
      </c>
      <c r="E210">
        <v>159856.92925439999</v>
      </c>
      <c r="F210">
        <v>484.4</v>
      </c>
      <c r="G210">
        <v>27.983413757191801</v>
      </c>
      <c r="H210">
        <f>(Table2[[#This Row],[1Y Return vs Nifty]]-AVERAGE(Table2[1Y Return vs Nifty]))/_xlfn.STDEV.P(Table2[1Y Return vs Nifty])</f>
        <v>0.27847103318853578</v>
      </c>
      <c r="I210">
        <v>6.7416134136919599</v>
      </c>
      <c r="J210">
        <f>(Table2[[#This Row],[1M Return vs Nifty]]-AVERAGE(Table2[1M Return vs Nifty]))/_xlfn.STDEV.P(Table2[1M Return vs Nifty])</f>
        <v>0.52100859551607814</v>
      </c>
      <c r="K210">
        <v>-11.0019008548029</v>
      </c>
      <c r="L210">
        <f>(Table2[[#This Row],[6M Return vs Nifty]]-AVERAGE(Table2[6M Return vs Nifty]))/_xlfn.STDEV.P(Table2[6M Return vs Nifty])</f>
        <v>-0.49517145427271653</v>
      </c>
      <c r="M210">
        <v>0.12031943450138601</v>
      </c>
      <c r="N210">
        <f>(Table2[[#This Row],[1W Return vs Nifty]]-AVERAGE(Table2[1W Return vs Nifty]))/_xlfn.STDEV.P(Table2[1W Return vs Nifty])</f>
        <v>0.15526538810038723</v>
      </c>
      <c r="O210">
        <v>467.27</v>
      </c>
      <c r="P210">
        <v>473.81158440787601</v>
      </c>
      <c r="Q210">
        <v>451.89792423326799</v>
      </c>
      <c r="R210">
        <v>61.411607541308499</v>
      </c>
      <c r="S210" s="1">
        <f>(Table2[[#This Row],[Close Price]]-Table2[[#This Row],[20D EMA]])/Table2[[#This Row],[20D EMA]]</f>
        <v>3.6659747041325137E-2</v>
      </c>
      <c r="T210" s="1">
        <f>(Table2[[#This Row],[Close Price]]-Table2[[#This Row],[50D EMA]])/Table2[[#This Row],[50D EMA]]</f>
        <v>2.2347312603925345E-2</v>
      </c>
      <c r="U210" s="1">
        <f>(Table2[[#This Row],[Close Price]]-Table2[[#This Row],[200D EMA]])/Table2[[#This Row],[200D EMA]]</f>
        <v>7.1923489849788608E-2</v>
      </c>
      <c r="V210">
        <v>1.3770290754124801</v>
      </c>
      <c r="W210">
        <v>482.2</v>
      </c>
      <c r="X210">
        <v>492.3</v>
      </c>
      <c r="Y210">
        <v>480</v>
      </c>
      <c r="Z210">
        <v>505.35</v>
      </c>
      <c r="AA210">
        <v>432.8</v>
      </c>
      <c r="AB210">
        <v>505.35</v>
      </c>
      <c r="AC210" s="1">
        <f>(Table2[[#This Row],[Close Price]]/Table2[[#This Row],[Day Low]])-1</f>
        <v>4.5624222314393226E-3</v>
      </c>
      <c r="AD210" s="1">
        <f>(Table2[[#This Row],[Day High]]/Table2[[#This Row],[Close Price]])-1</f>
        <v>1.6308835672997679E-2</v>
      </c>
      <c r="AE210" s="1">
        <f>(Table2[[#This Row],[Close Price]]/Table2[[#This Row],[Current Week Low]])-1</f>
        <v>9.1666666666665453E-3</v>
      </c>
      <c r="AF210" s="1">
        <f>(Table2[[#This Row],[Current Week High]]/Table2[[#This Row],[Close Price]])-1</f>
        <v>4.3249380677126359E-2</v>
      </c>
      <c r="AG210" s="1">
        <f>(Table2[[#This Row],[Close Price]]/Table2[[#This Row],[Current Month Low]])-1</f>
        <v>0.11922365988909411</v>
      </c>
      <c r="AH210" s="1">
        <f>(Table2[[#This Row],[Current Month High]]/Table2[[#This Row],[Close Price]])-1</f>
        <v>4.3249380677126359E-2</v>
      </c>
      <c r="AI210">
        <v>19.735755573905799</v>
      </c>
      <c r="AJ210">
        <v>56.485220481343802</v>
      </c>
      <c r="AK210" t="str">
        <f>IF(AND(Table2[[#This Row],[20D EMA]]&gt;Table2[[#This Row],[50D EMA]],Table2[[#This Row],[50D EMA]]&gt;Table2[[#This Row],[200D EMA]]),"Uptrend","Downtrend/NoTrend")</f>
        <v>Downtrend/NoTrend</v>
      </c>
      <c r="AL210">
        <v>-0.14000000000000001</v>
      </c>
      <c r="AM210" t="s">
        <v>3173</v>
      </c>
      <c r="AN210">
        <v>3.6</v>
      </c>
      <c r="AO210" t="s">
        <v>3172</v>
      </c>
      <c r="AP210">
        <v>0.20011658423671</v>
      </c>
      <c r="AQ210">
        <f>(Table2[[#This Row],[Sharpe Ratio]]-AVERAGE(Table2[Sharpe Ratio]))/_xlfn.STDEV.P(Table2[Sharpe Ratio])</f>
        <v>1.6703456136807799</v>
      </c>
      <c r="AR2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0">
        <f>_xlfn.RANK.AVG(Table2[[#This Row],[1Y Return vs Nifty Z-Score]],Table2[1Y Return vs Nifty Z-Score])</f>
        <v>227</v>
      </c>
      <c r="AT210">
        <f>_xlfn.RANK.AVG(Table2[[#This Row],[6M Return vs Nifty Z-Score]],Table2[6M Return vs Nifty Z-Score])</f>
        <v>490</v>
      </c>
      <c r="AU210">
        <f>_xlfn.RANK.AVG(Table2[[#This Row],[Sharpe Ratio Z-Score]],Table2[Sharpe Ratio Z-Score])</f>
        <v>31</v>
      </c>
      <c r="AV210">
        <f>(Table2[[#This Row],[Rank 1Y]]+Table2[[#This Row],[Rank 6M]]+Table2[[#This Row],[Rank Sharpe]])/3</f>
        <v>249.33333333333334</v>
      </c>
    </row>
    <row r="211" spans="1:48" x14ac:dyDescent="0.3">
      <c r="A211" t="s">
        <v>385</v>
      </c>
      <c r="B211" t="s">
        <v>386</v>
      </c>
      <c r="C211" t="s">
        <v>3140</v>
      </c>
      <c r="D211" t="s">
        <v>134</v>
      </c>
      <c r="E211">
        <v>58773.031236000003</v>
      </c>
      <c r="F211">
        <v>1644</v>
      </c>
      <c r="G211">
        <v>17.590403772476598</v>
      </c>
      <c r="H211">
        <f>(Table2[[#This Row],[1Y Return vs Nifty]]-AVERAGE(Table2[1Y Return vs Nifty]))/_xlfn.STDEV.P(Table2[1Y Return vs Nifty])</f>
        <v>7.4090007777680864E-2</v>
      </c>
      <c r="I211">
        <v>19.282629193409601</v>
      </c>
      <c r="J211">
        <f>(Table2[[#This Row],[1M Return vs Nifty]]-AVERAGE(Table2[1M Return vs Nifty]))/_xlfn.STDEV.P(Table2[1M Return vs Nifty])</f>
        <v>1.7103916963485926</v>
      </c>
      <c r="K211">
        <v>-2.3986675606747099</v>
      </c>
      <c r="L211">
        <f>(Table2[[#This Row],[6M Return vs Nifty]]-AVERAGE(Table2[6M Return vs Nifty]))/_xlfn.STDEV.P(Table2[6M Return vs Nifty])</f>
        <v>-0.21214860858058882</v>
      </c>
      <c r="M211">
        <v>11.658657602205899</v>
      </c>
      <c r="N211">
        <f>(Table2[[#This Row],[1W Return vs Nifty]]-AVERAGE(Table2[1W Return vs Nifty]))/_xlfn.STDEV.P(Table2[1W Return vs Nifty])</f>
        <v>2.6152690397414071</v>
      </c>
      <c r="O211">
        <v>1548.04</v>
      </c>
      <c r="P211">
        <v>1600.9927718670999</v>
      </c>
      <c r="Q211">
        <v>1556.8404234979801</v>
      </c>
      <c r="R211">
        <v>67.583399218559705</v>
      </c>
      <c r="S211" s="1">
        <f>(Table2[[#This Row],[Close Price]]-Table2[[#This Row],[20D EMA]])/Table2[[#This Row],[20D EMA]]</f>
        <v>6.1988062323970979E-2</v>
      </c>
      <c r="T211" s="1">
        <f>(Table2[[#This Row],[Close Price]]-Table2[[#This Row],[50D EMA]])/Table2[[#This Row],[50D EMA]]</f>
        <v>2.6862849657181435E-2</v>
      </c>
      <c r="U211" s="1">
        <f>(Table2[[#This Row],[Close Price]]-Table2[[#This Row],[200D EMA]])/Table2[[#This Row],[200D EMA]]</f>
        <v>5.5984913538014276E-2</v>
      </c>
      <c r="V211">
        <v>1.0356242459281699</v>
      </c>
      <c r="W211">
        <v>1637.35</v>
      </c>
      <c r="X211">
        <v>1689</v>
      </c>
      <c r="Y211">
        <v>1634.45</v>
      </c>
      <c r="Z211">
        <v>1691</v>
      </c>
      <c r="AA211">
        <v>1392.1</v>
      </c>
      <c r="AB211">
        <v>1691</v>
      </c>
      <c r="AC211" s="1">
        <f>(Table2[[#This Row],[Close Price]]/Table2[[#This Row],[Day Low]])-1</f>
        <v>4.061440742663569E-3</v>
      </c>
      <c r="AD211" s="1">
        <f>(Table2[[#This Row],[Day High]]/Table2[[#This Row],[Close Price]])-1</f>
        <v>2.7372262773722733E-2</v>
      </c>
      <c r="AE211" s="1">
        <f>(Table2[[#This Row],[Close Price]]/Table2[[#This Row],[Current Week Low]])-1</f>
        <v>5.8429441096392587E-3</v>
      </c>
      <c r="AF211" s="1">
        <f>(Table2[[#This Row],[Current Week High]]/Table2[[#This Row],[Close Price]])-1</f>
        <v>2.8588807785888015E-2</v>
      </c>
      <c r="AG211" s="1">
        <f>(Table2[[#This Row],[Close Price]]/Table2[[#This Row],[Current Month Low]])-1</f>
        <v>0.18094964442209616</v>
      </c>
      <c r="AH211" s="1">
        <f>(Table2[[#This Row],[Current Month High]]/Table2[[#This Row],[Close Price]])-1</f>
        <v>2.8588807785888015E-2</v>
      </c>
      <c r="AI211">
        <v>25.821167883211601</v>
      </c>
      <c r="AJ211">
        <v>53.501400560224099</v>
      </c>
      <c r="AK211" t="str">
        <f>IF(AND(Table2[[#This Row],[20D EMA]]&gt;Table2[[#This Row],[50D EMA]],Table2[[#This Row],[50D EMA]]&gt;Table2[[#This Row],[200D EMA]]),"Uptrend","Downtrend/NoTrend")</f>
        <v>Downtrend/NoTrend</v>
      </c>
      <c r="AL211">
        <v>-7.0000000000000007E-2</v>
      </c>
      <c r="AM211" t="s">
        <v>3173</v>
      </c>
      <c r="AN211">
        <v>8.7200000000000006</v>
      </c>
      <c r="AO211" t="s">
        <v>3172</v>
      </c>
      <c r="AP211">
        <v>0.15328017775240199</v>
      </c>
      <c r="AQ211">
        <f>(Table2[[#This Row],[Sharpe Ratio]]-AVERAGE(Table2[Sharpe Ratio]))/_xlfn.STDEV.P(Table2[Sharpe Ratio])</f>
        <v>1.1272892560215482</v>
      </c>
      <c r="AR2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1">
        <f>_xlfn.RANK.AVG(Table2[[#This Row],[1Y Return vs Nifty Z-Score]],Table2[1Y Return vs Nifty Z-Score])</f>
        <v>283</v>
      </c>
      <c r="AT211">
        <f>_xlfn.RANK.AVG(Table2[[#This Row],[6M Return vs Nifty Z-Score]],Table2[6M Return vs Nifty Z-Score])</f>
        <v>368</v>
      </c>
      <c r="AU211">
        <f>_xlfn.RANK.AVG(Table2[[#This Row],[Sharpe Ratio Z-Score]],Table2[Sharpe Ratio Z-Score])</f>
        <v>98</v>
      </c>
      <c r="AV211">
        <f>(Table2[[#This Row],[Rank 1Y]]+Table2[[#This Row],[Rank 6M]]+Table2[[#This Row],[Rank Sharpe]])/3</f>
        <v>249.66666666666666</v>
      </c>
    </row>
    <row r="212" spans="1:48" x14ac:dyDescent="0.3">
      <c r="A212" t="s">
        <v>409</v>
      </c>
      <c r="B212" t="s">
        <v>410</v>
      </c>
      <c r="C212" t="s">
        <v>3141</v>
      </c>
      <c r="D212" t="s">
        <v>411</v>
      </c>
      <c r="E212">
        <v>55259.9465796</v>
      </c>
      <c r="F212">
        <v>854</v>
      </c>
      <c r="G212">
        <v>-5.8210208530270098</v>
      </c>
      <c r="H212">
        <f>(Table2[[#This Row],[1Y Return vs Nifty]]-AVERAGE(Table2[1Y Return vs Nifty]))/_xlfn.STDEV.P(Table2[1Y Return vs Nifty])</f>
        <v>-0.38630125311077729</v>
      </c>
      <c r="I212">
        <v>5.3858213552301102</v>
      </c>
      <c r="J212">
        <f>(Table2[[#This Row],[1M Return vs Nifty]]-AVERAGE(Table2[1M Return vs Nifty]))/_xlfn.STDEV.P(Table2[1M Return vs Nifty])</f>
        <v>0.39242601569145097</v>
      </c>
      <c r="K212">
        <v>14.781620197987101</v>
      </c>
      <c r="L212">
        <f>(Table2[[#This Row],[6M Return vs Nifty]]-AVERAGE(Table2[6M Return vs Nifty]))/_xlfn.STDEV.P(Table2[6M Return vs Nifty])</f>
        <v>0.35303587090862232</v>
      </c>
      <c r="M212">
        <v>-0.39859885224500702</v>
      </c>
      <c r="N212">
        <f>(Table2[[#This Row],[1W Return vs Nifty]]-AVERAGE(Table2[1W Return vs Nifty]))/_xlfn.STDEV.P(Table2[1W Return vs Nifty])</f>
        <v>4.4630662219980001E-2</v>
      </c>
      <c r="O212">
        <v>847.72</v>
      </c>
      <c r="P212">
        <v>881.60687116350198</v>
      </c>
      <c r="Q212">
        <v>844.01856454453002</v>
      </c>
      <c r="R212">
        <v>57.3134481175627</v>
      </c>
      <c r="S212" s="1">
        <f>(Table2[[#This Row],[Close Price]]-Table2[[#This Row],[20D EMA]])/Table2[[#This Row],[20D EMA]]</f>
        <v>7.4081064502429725E-3</v>
      </c>
      <c r="T212" s="1">
        <f>(Table2[[#This Row],[Close Price]]-Table2[[#This Row],[50D EMA]])/Table2[[#This Row],[50D EMA]]</f>
        <v>-3.1314264970584642E-2</v>
      </c>
      <c r="U212" s="1">
        <f>(Table2[[#This Row],[Close Price]]-Table2[[#This Row],[200D EMA]])/Table2[[#This Row],[200D EMA]]</f>
        <v>1.1826085200929679E-2</v>
      </c>
      <c r="V212">
        <v>0.43114924331663201</v>
      </c>
      <c r="W212">
        <v>837</v>
      </c>
      <c r="X212">
        <v>867.5</v>
      </c>
      <c r="Y212">
        <v>830</v>
      </c>
      <c r="Z212">
        <v>867.5</v>
      </c>
      <c r="AA212">
        <v>800.25</v>
      </c>
      <c r="AB212">
        <v>937.95</v>
      </c>
      <c r="AC212" s="1">
        <f>(Table2[[#This Row],[Close Price]]/Table2[[#This Row],[Day Low]])-1</f>
        <v>2.0310633213858953E-2</v>
      </c>
      <c r="AD212" s="1">
        <f>(Table2[[#This Row],[Day High]]/Table2[[#This Row],[Close Price]])-1</f>
        <v>1.5807962529273967E-2</v>
      </c>
      <c r="AE212" s="1">
        <f>(Table2[[#This Row],[Close Price]]/Table2[[#This Row],[Current Week Low]])-1</f>
        <v>2.8915662650602414E-2</v>
      </c>
      <c r="AF212" s="1">
        <f>(Table2[[#This Row],[Current Week High]]/Table2[[#This Row],[Close Price]])-1</f>
        <v>1.5807962529273967E-2</v>
      </c>
      <c r="AG212" s="1">
        <f>(Table2[[#This Row],[Close Price]]/Table2[[#This Row],[Current Month Low]])-1</f>
        <v>6.7166510465479501E-2</v>
      </c>
      <c r="AH212" s="1">
        <f>(Table2[[#This Row],[Current Month High]]/Table2[[#This Row],[Close Price]])-1</f>
        <v>9.8302107728337251E-2</v>
      </c>
      <c r="AI212">
        <v>38.992974238875803</v>
      </c>
      <c r="AJ212">
        <v>49.144254278728503</v>
      </c>
      <c r="AK212" t="str">
        <f>IF(AND(Table2[[#This Row],[20D EMA]]&gt;Table2[[#This Row],[50D EMA]],Table2[[#This Row],[50D EMA]]&gt;Table2[[#This Row],[200D EMA]]),"Uptrend","Downtrend/NoTrend")</f>
        <v>Downtrend/NoTrend</v>
      </c>
      <c r="AL212">
        <v>-0.04</v>
      </c>
      <c r="AM212" t="s">
        <v>3173</v>
      </c>
      <c r="AN212">
        <v>-4.3099999999999996</v>
      </c>
      <c r="AO212" t="s">
        <v>3173</v>
      </c>
      <c r="AP212">
        <v>0.14817708766878901</v>
      </c>
      <c r="AQ212">
        <f>(Table2[[#This Row],[Sharpe Ratio]]-AVERAGE(Table2[Sharpe Ratio]))/_xlfn.STDEV.P(Table2[Sharpe Ratio])</f>
        <v>1.0681202095119213</v>
      </c>
      <c r="AR2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2">
        <f>_xlfn.RANK.AVG(Table2[[#This Row],[1Y Return vs Nifty Z-Score]],Table2[1Y Return vs Nifty Z-Score])</f>
        <v>444</v>
      </c>
      <c r="AT212">
        <f>_xlfn.RANK.AVG(Table2[[#This Row],[6M Return vs Nifty Z-Score]],Table2[6M Return vs Nifty Z-Score])</f>
        <v>201</v>
      </c>
      <c r="AU212">
        <f>_xlfn.RANK.AVG(Table2[[#This Row],[Sharpe Ratio Z-Score]],Table2[Sharpe Ratio Z-Score])</f>
        <v>109</v>
      </c>
      <c r="AV212">
        <f>(Table2[[#This Row],[Rank 1Y]]+Table2[[#This Row],[Rank 6M]]+Table2[[#This Row],[Rank Sharpe]])/3</f>
        <v>251.33333333333334</v>
      </c>
    </row>
    <row r="213" spans="1:48" x14ac:dyDescent="0.3">
      <c r="A213" t="s">
        <v>489</v>
      </c>
      <c r="B213" t="s">
        <v>490</v>
      </c>
      <c r="C213" t="s">
        <v>3127</v>
      </c>
      <c r="D213" t="s">
        <v>139</v>
      </c>
      <c r="E213">
        <v>42618.449099999998</v>
      </c>
      <c r="F213">
        <v>212.89</v>
      </c>
      <c r="G213">
        <v>143.75323034082101</v>
      </c>
      <c r="H213">
        <f>(Table2[[#This Row],[1Y Return vs Nifty]]-AVERAGE(Table2[1Y Return vs Nifty]))/_xlfn.STDEV.P(Table2[1Y Return vs Nifty])</f>
        <v>2.5551121467626334</v>
      </c>
      <c r="I213">
        <v>10.7911473606356</v>
      </c>
      <c r="J213">
        <f>(Table2[[#This Row],[1M Return vs Nifty]]-AVERAGE(Table2[1M Return vs Nifty]))/_xlfn.STDEV.P(Table2[1M Return vs Nifty])</f>
        <v>0.90506418776977016</v>
      </c>
      <c r="K213">
        <v>-24.474052101420899</v>
      </c>
      <c r="L213">
        <f>(Table2[[#This Row],[6M Return vs Nifty]]-AVERAGE(Table2[6M Return vs Nifty]))/_xlfn.STDEV.P(Table2[6M Return vs Nifty])</f>
        <v>-0.93836838420078672</v>
      </c>
      <c r="M213">
        <v>1.98604001098117</v>
      </c>
      <c r="N213">
        <f>(Table2[[#This Row],[1W Return vs Nifty]]-AVERAGE(Table2[1W Return vs Nifty]))/_xlfn.STDEV.P(Table2[1W Return vs Nifty])</f>
        <v>0.55304185853947019</v>
      </c>
      <c r="O213">
        <v>212.36</v>
      </c>
      <c r="P213">
        <v>224.79224155609899</v>
      </c>
      <c r="Q213">
        <v>222.81623774757799</v>
      </c>
      <c r="R213">
        <v>53.091101285567198</v>
      </c>
      <c r="S213" s="1">
        <f>(Table2[[#This Row],[Close Price]]-Table2[[#This Row],[20D EMA]])/Table2[[#This Row],[20D EMA]]</f>
        <v>2.4957619137312708E-3</v>
      </c>
      <c r="T213" s="1">
        <f>(Table2[[#This Row],[Close Price]]-Table2[[#This Row],[50D EMA]])/Table2[[#This Row],[50D EMA]]</f>
        <v>-5.2947741762380554E-2</v>
      </c>
      <c r="U213" s="1">
        <f>(Table2[[#This Row],[Close Price]]-Table2[[#This Row],[200D EMA]])/Table2[[#This Row],[200D EMA]]</f>
        <v>-4.4548987308650034E-2</v>
      </c>
      <c r="V213">
        <v>0.54439573798970398</v>
      </c>
      <c r="W213">
        <v>211.97</v>
      </c>
      <c r="X213">
        <v>219</v>
      </c>
      <c r="Y213">
        <v>211.97</v>
      </c>
      <c r="Z213">
        <v>223.5</v>
      </c>
      <c r="AA213">
        <v>198.01</v>
      </c>
      <c r="AB213">
        <v>231.74</v>
      </c>
      <c r="AC213" s="1">
        <f>(Table2[[#This Row],[Close Price]]/Table2[[#This Row],[Day Low]])-1</f>
        <v>4.3402368259659596E-3</v>
      </c>
      <c r="AD213" s="1">
        <f>(Table2[[#This Row],[Day High]]/Table2[[#This Row],[Close Price]])-1</f>
        <v>2.8700267743905439E-2</v>
      </c>
      <c r="AE213" s="1">
        <f>(Table2[[#This Row],[Close Price]]/Table2[[#This Row],[Current Week Low]])-1</f>
        <v>4.3402368259659596E-3</v>
      </c>
      <c r="AF213" s="1">
        <f>(Table2[[#This Row],[Current Week High]]/Table2[[#This Row],[Close Price]])-1</f>
        <v>4.98379444783692E-2</v>
      </c>
      <c r="AG213" s="1">
        <f>(Table2[[#This Row],[Close Price]]/Table2[[#This Row],[Current Month Low]])-1</f>
        <v>7.5147719812130642E-2</v>
      </c>
      <c r="AH213" s="1">
        <f>(Table2[[#This Row],[Current Month High]]/Table2[[#This Row],[Close Price]])-1</f>
        <v>8.8543379209920836E-2</v>
      </c>
      <c r="AI213">
        <v>66.142139132885504</v>
      </c>
      <c r="AJ213">
        <v>162.179802955665</v>
      </c>
      <c r="AK213" t="str">
        <f>IF(AND(Table2[[#This Row],[20D EMA]]&gt;Table2[[#This Row],[50D EMA]],Table2[[#This Row],[50D EMA]]&gt;Table2[[#This Row],[200D EMA]]),"Uptrend","Downtrend/NoTrend")</f>
        <v>Downtrend/NoTrend</v>
      </c>
      <c r="AL213">
        <v>-0.19</v>
      </c>
      <c r="AM213" t="s">
        <v>3173</v>
      </c>
      <c r="AN213">
        <v>-7.37</v>
      </c>
      <c r="AO213" t="s">
        <v>3173</v>
      </c>
      <c r="AP213">
        <v>0.16203907397967801</v>
      </c>
      <c r="AQ213">
        <f>(Table2[[#This Row],[Sharpe Ratio]]-AVERAGE(Table2[Sharpe Ratio]))/_xlfn.STDEV.P(Table2[Sharpe Ratio])</f>
        <v>1.2288464556306458</v>
      </c>
      <c r="AR2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3">
        <f>_xlfn.RANK.AVG(Table2[[#This Row],[1Y Return vs Nifty Z-Score]],Table2[1Y Return vs Nifty Z-Score])</f>
        <v>22</v>
      </c>
      <c r="AT213">
        <f>_xlfn.RANK.AVG(Table2[[#This Row],[6M Return vs Nifty Z-Score]],Table2[6M Return vs Nifty Z-Score])</f>
        <v>655</v>
      </c>
      <c r="AU213">
        <f>_xlfn.RANK.AVG(Table2[[#This Row],[Sharpe Ratio Z-Score]],Table2[Sharpe Ratio Z-Score])</f>
        <v>78</v>
      </c>
      <c r="AV213">
        <f>(Table2[[#This Row],[Rank 1Y]]+Table2[[#This Row],[Rank 6M]]+Table2[[#This Row],[Rank Sharpe]])/3</f>
        <v>251.66666666666666</v>
      </c>
    </row>
    <row r="214" spans="1:48" x14ac:dyDescent="0.3">
      <c r="A214" t="s">
        <v>1410</v>
      </c>
      <c r="B214" t="s">
        <v>1411</v>
      </c>
      <c r="C214" t="s">
        <v>3138</v>
      </c>
      <c r="D214" t="s">
        <v>565</v>
      </c>
      <c r="E214">
        <v>7601.372946945</v>
      </c>
      <c r="F214">
        <v>570.45000000000005</v>
      </c>
      <c r="G214">
        <v>12.058888525054501</v>
      </c>
      <c r="H214">
        <f>(Table2[[#This Row],[1Y Return vs Nifty]]-AVERAGE(Table2[1Y Return vs Nifty]))/_xlfn.STDEV.P(Table2[1Y Return vs Nifty])</f>
        <v>-3.4688561665297206E-2</v>
      </c>
      <c r="I214">
        <v>2.9383818192231601</v>
      </c>
      <c r="J214">
        <f>(Table2[[#This Row],[1M Return vs Nifty]]-AVERAGE(Table2[1M Return vs Nifty]))/_xlfn.STDEV.P(Table2[1M Return vs Nifty])</f>
        <v>0.16031218411938228</v>
      </c>
      <c r="K214">
        <v>18.863921547053099</v>
      </c>
      <c r="L214">
        <f>(Table2[[#This Row],[6M Return vs Nifty]]-AVERAGE(Table2[6M Return vs Nifty]))/_xlfn.STDEV.P(Table2[6M Return vs Nifty])</f>
        <v>0.48733242027385165</v>
      </c>
      <c r="M214">
        <v>-0.34177796518020298</v>
      </c>
      <c r="N214">
        <f>(Table2[[#This Row],[1W Return vs Nifty]]-AVERAGE(Table2[1W Return vs Nifty]))/_xlfn.STDEV.P(Table2[1W Return vs Nifty])</f>
        <v>5.6745022852964316E-2</v>
      </c>
      <c r="O214">
        <v>570.84</v>
      </c>
      <c r="P214">
        <v>568.80731333657297</v>
      </c>
      <c r="Q214">
        <v>511.28244325244702</v>
      </c>
      <c r="R214">
        <v>51.479930416874801</v>
      </c>
      <c r="S214" s="1">
        <f>(Table2[[#This Row],[Close Price]]-Table2[[#This Row],[20D EMA]])/Table2[[#This Row],[20D EMA]]</f>
        <v>-6.8320369981078122E-4</v>
      </c>
      <c r="T214" s="1">
        <f>(Table2[[#This Row],[Close Price]]-Table2[[#This Row],[50D EMA]])/Table2[[#This Row],[50D EMA]]</f>
        <v>2.8879492666703203E-3</v>
      </c>
      <c r="U214" s="1">
        <f>(Table2[[#This Row],[Close Price]]-Table2[[#This Row],[200D EMA]])/Table2[[#This Row],[200D EMA]]</f>
        <v>0.11572381866110526</v>
      </c>
      <c r="V214">
        <v>0.36167037850382699</v>
      </c>
      <c r="W214">
        <v>569.20000000000005</v>
      </c>
      <c r="X214">
        <v>584.85</v>
      </c>
      <c r="Y214">
        <v>568.54999999999995</v>
      </c>
      <c r="Z214">
        <v>584.85</v>
      </c>
      <c r="AA214">
        <v>545.15</v>
      </c>
      <c r="AB214">
        <v>599.5</v>
      </c>
      <c r="AC214" s="1">
        <f>(Table2[[#This Row],[Close Price]]/Table2[[#This Row],[Day Low]])-1</f>
        <v>2.1960646521432814E-3</v>
      </c>
      <c r="AD214" s="1">
        <f>(Table2[[#This Row],[Day High]]/Table2[[#This Row],[Close Price]])-1</f>
        <v>2.5243229029713321E-2</v>
      </c>
      <c r="AE214" s="1">
        <f>(Table2[[#This Row],[Close Price]]/Table2[[#This Row],[Current Week Low]])-1</f>
        <v>3.3418344912499176E-3</v>
      </c>
      <c r="AF214" s="1">
        <f>(Table2[[#This Row],[Current Week High]]/Table2[[#This Row],[Close Price]])-1</f>
        <v>2.5243229029713321E-2</v>
      </c>
      <c r="AG214" s="1">
        <f>(Table2[[#This Row],[Close Price]]/Table2[[#This Row],[Current Month Low]])-1</f>
        <v>4.6409245161882273E-2</v>
      </c>
      <c r="AH214" s="1">
        <f>(Table2[[#This Row],[Current Month High]]/Table2[[#This Row],[Close Price]])-1</f>
        <v>5.09247085634148E-2</v>
      </c>
      <c r="AI214">
        <v>12.1395389604697</v>
      </c>
      <c r="AJ214">
        <v>48.728979272585001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0.05</v>
      </c>
      <c r="AM214" t="s">
        <v>3172</v>
      </c>
      <c r="AN214">
        <v>-2.7</v>
      </c>
      <c r="AO214" t="s">
        <v>3173</v>
      </c>
      <c r="AP214">
        <v>7.5027099248443002E-2</v>
      </c>
      <c r="AQ214">
        <f>(Table2[[#This Row],[Sharpe Ratio]]-AVERAGE(Table2[Sharpe Ratio]))/_xlfn.STDEV.P(Table2[Sharpe Ratio])</f>
        <v>0.21996448501846899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0.88966555059937014</v>
      </c>
      <c r="AS214">
        <f>_xlfn.RANK.AVG(Table2[[#This Row],[1Y Return vs Nifty Z-Score]],Table2[1Y Return vs Nifty Z-Score])</f>
        <v>307</v>
      </c>
      <c r="AT214">
        <f>_xlfn.RANK.AVG(Table2[[#This Row],[6M Return vs Nifty Z-Score]],Table2[6M Return vs Nifty Z-Score])</f>
        <v>170</v>
      </c>
      <c r="AU214">
        <f>_xlfn.RANK.AVG(Table2[[#This Row],[Sharpe Ratio Z-Score]],Table2[Sharpe Ratio Z-Score])</f>
        <v>289</v>
      </c>
      <c r="AV214">
        <f>(Table2[[#This Row],[Rank 1Y]]+Table2[[#This Row],[Rank 6M]]+Table2[[#This Row],[Rank Sharpe]])/3</f>
        <v>255.33333333333334</v>
      </c>
    </row>
    <row r="215" spans="1:48" x14ac:dyDescent="0.3">
      <c r="A215" t="s">
        <v>1057</v>
      </c>
      <c r="B215" t="s">
        <v>1058</v>
      </c>
      <c r="C215" t="s">
        <v>3136</v>
      </c>
      <c r="D215" t="s">
        <v>117</v>
      </c>
      <c r="E215">
        <v>12532.576525959999</v>
      </c>
      <c r="F215">
        <v>187.34</v>
      </c>
      <c r="G215">
        <v>18.328940919013998</v>
      </c>
      <c r="H215">
        <f>(Table2[[#This Row],[1Y Return vs Nifty]]-AVERAGE(Table2[1Y Return vs Nifty]))/_xlfn.STDEV.P(Table2[1Y Return vs Nifty])</f>
        <v>8.8613517284100038E-2</v>
      </c>
      <c r="I215">
        <v>13.341876486458901</v>
      </c>
      <c r="J215">
        <f>(Table2[[#This Row],[1M Return vs Nifty]]-AVERAGE(Table2[1M Return vs Nifty]))/_xlfn.STDEV.P(Table2[1M Return vs Nifty])</f>
        <v>1.1469739477400931</v>
      </c>
      <c r="K215">
        <v>-1.0804767843388901</v>
      </c>
      <c r="L215">
        <f>(Table2[[#This Row],[6M Return vs Nifty]]-AVERAGE(Table2[6M Return vs Nifty]))/_xlfn.STDEV.P(Table2[6M Return vs Nifty])</f>
        <v>-0.16878373726664817</v>
      </c>
      <c r="M215">
        <v>-4.7104089547719603</v>
      </c>
      <c r="N215">
        <f>(Table2[[#This Row],[1W Return vs Nifty]]-AVERAGE(Table2[1W Return vs Nifty]))/_xlfn.STDEV.P(Table2[1W Return vs Nifty])</f>
        <v>-0.87465844538199999</v>
      </c>
      <c r="O215">
        <v>189.2</v>
      </c>
      <c r="P215">
        <v>192.08699503298499</v>
      </c>
      <c r="Q215">
        <v>182.56704805284701</v>
      </c>
      <c r="R215">
        <v>47.468098114618797</v>
      </c>
      <c r="S215" s="1">
        <f>(Table2[[#This Row],[Close Price]]-Table2[[#This Row],[20D EMA]])/Table2[[#This Row],[20D EMA]]</f>
        <v>-9.8308668076109162E-3</v>
      </c>
      <c r="T215" s="1">
        <f>(Table2[[#This Row],[Close Price]]-Table2[[#This Row],[50D EMA]])/Table2[[#This Row],[50D EMA]]</f>
        <v>-2.4712735144666272E-2</v>
      </c>
      <c r="U215" s="1">
        <f>(Table2[[#This Row],[Close Price]]-Table2[[#This Row],[200D EMA]])/Table2[[#This Row],[200D EMA]]</f>
        <v>2.614355656214248E-2</v>
      </c>
      <c r="V215">
        <v>0.47032272100379302</v>
      </c>
      <c r="W215">
        <v>184.99</v>
      </c>
      <c r="X215">
        <v>187.9</v>
      </c>
      <c r="Y215">
        <v>182.17</v>
      </c>
      <c r="Z215">
        <v>188.1</v>
      </c>
      <c r="AA215">
        <v>180.43</v>
      </c>
      <c r="AB215">
        <v>207.2</v>
      </c>
      <c r="AC215" s="1">
        <f>(Table2[[#This Row],[Close Price]]/Table2[[#This Row],[Day Low]])-1</f>
        <v>1.2703389372398455E-2</v>
      </c>
      <c r="AD215" s="1">
        <f>(Table2[[#This Row],[Day High]]/Table2[[#This Row],[Close Price]])-1</f>
        <v>2.9892174655705706E-3</v>
      </c>
      <c r="AE215" s="1">
        <f>(Table2[[#This Row],[Close Price]]/Table2[[#This Row],[Current Week Low]])-1</f>
        <v>2.8380084536422157E-2</v>
      </c>
      <c r="AF215" s="1">
        <f>(Table2[[#This Row],[Current Week High]]/Table2[[#This Row],[Close Price]])-1</f>
        <v>4.0567951318457585E-3</v>
      </c>
      <c r="AG215" s="1">
        <f>(Table2[[#This Row],[Close Price]]/Table2[[#This Row],[Current Month Low]])-1</f>
        <v>3.8297400653993119E-2</v>
      </c>
      <c r="AH215" s="1">
        <f>(Table2[[#This Row],[Current Month High]]/Table2[[#This Row],[Close Price]])-1</f>
        <v>0.10601046226112931</v>
      </c>
      <c r="AI215">
        <v>30.666168463755699</v>
      </c>
      <c r="AJ215">
        <v>45.518098493086796</v>
      </c>
      <c r="AK215" t="str">
        <f>IF(AND(Table2[[#This Row],[20D EMA]]&gt;Table2[[#This Row],[50D EMA]],Table2[[#This Row],[50D EMA]]&gt;Table2[[#This Row],[200D EMA]]),"Uptrend","Downtrend/NoTrend")</f>
        <v>Downtrend/NoTrend</v>
      </c>
      <c r="AL215">
        <v>0.04</v>
      </c>
      <c r="AM215" t="s">
        <v>3172</v>
      </c>
      <c r="AN215">
        <v>-8.52</v>
      </c>
      <c r="AO215" t="s">
        <v>3173</v>
      </c>
      <c r="AP215">
        <v>0.13204776926512701</v>
      </c>
      <c r="AQ215">
        <f>(Table2[[#This Row],[Sharpe Ratio]]-AVERAGE(Table2[Sharpe Ratio]))/_xlfn.STDEV.P(Table2[Sharpe Ratio])</f>
        <v>0.88110481782611072</v>
      </c>
      <c r="AR2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5">
        <f>_xlfn.RANK.AVG(Table2[[#This Row],[1Y Return vs Nifty Z-Score]],Table2[1Y Return vs Nifty Z-Score])</f>
        <v>280</v>
      </c>
      <c r="AT215">
        <f>_xlfn.RANK.AVG(Table2[[#This Row],[6M Return vs Nifty Z-Score]],Table2[6M Return vs Nifty Z-Score])</f>
        <v>356</v>
      </c>
      <c r="AU215">
        <f>_xlfn.RANK.AVG(Table2[[#This Row],[Sharpe Ratio Z-Score]],Table2[Sharpe Ratio Z-Score])</f>
        <v>132</v>
      </c>
      <c r="AV215">
        <f>(Table2[[#This Row],[Rank 1Y]]+Table2[[#This Row],[Rank 6M]]+Table2[[#This Row],[Rank Sharpe]])/3</f>
        <v>256</v>
      </c>
    </row>
    <row r="216" spans="1:48" x14ac:dyDescent="0.3">
      <c r="A216" t="s">
        <v>766</v>
      </c>
      <c r="B216" t="s">
        <v>767</v>
      </c>
      <c r="C216" t="s">
        <v>3131</v>
      </c>
      <c r="D216" t="s">
        <v>51</v>
      </c>
      <c r="E216">
        <v>21683.800603079999</v>
      </c>
      <c r="F216">
        <v>2072.6999999999998</v>
      </c>
      <c r="G216">
        <v>42.308789025870396</v>
      </c>
      <c r="H216">
        <f>(Table2[[#This Row],[1Y Return vs Nifty]]-AVERAGE(Table2[1Y Return vs Nifty]))/_xlfn.STDEV.P(Table2[1Y Return vs Nifty])</f>
        <v>0.56018296179379468</v>
      </c>
      <c r="I216">
        <v>16.0945462282648</v>
      </c>
      <c r="J216">
        <f>(Table2[[#This Row],[1M Return vs Nifty]]-AVERAGE(Table2[1M Return vs Nifty]))/_xlfn.STDEV.P(Table2[1M Return vs Nifty])</f>
        <v>1.4080356456586847</v>
      </c>
      <c r="K216">
        <v>38.472517955548099</v>
      </c>
      <c r="L216">
        <f>(Table2[[#This Row],[6M Return vs Nifty]]-AVERAGE(Table2[6M Return vs Nifty]))/_xlfn.STDEV.P(Table2[6M Return vs Nifty])</f>
        <v>1.132401612963118</v>
      </c>
      <c r="M216">
        <v>4.7914633727318003</v>
      </c>
      <c r="N216">
        <f>(Table2[[#This Row],[1W Return vs Nifty]]-AVERAGE(Table2[1W Return vs Nifty]))/_xlfn.STDEV.P(Table2[1W Return vs Nifty])</f>
        <v>1.1511654023286677</v>
      </c>
      <c r="O216">
        <v>1929.89</v>
      </c>
      <c r="P216">
        <v>1899.29731321389</v>
      </c>
      <c r="Q216">
        <v>1676.17824878394</v>
      </c>
      <c r="R216">
        <v>82.159204969566105</v>
      </c>
      <c r="S216" s="1">
        <f>(Table2[[#This Row],[Close Price]]-Table2[[#This Row],[20D EMA]])/Table2[[#This Row],[20D EMA]]</f>
        <v>7.3999036214499117E-2</v>
      </c>
      <c r="T216" s="1">
        <f>(Table2[[#This Row],[Close Price]]-Table2[[#This Row],[50D EMA]])/Table2[[#This Row],[50D EMA]]</f>
        <v>9.1298337327022805E-2</v>
      </c>
      <c r="U216" s="1">
        <f>(Table2[[#This Row],[Close Price]]-Table2[[#This Row],[200D EMA]])/Table2[[#This Row],[200D EMA]]</f>
        <v>0.23656299770250244</v>
      </c>
      <c r="V216">
        <v>0.43895629764844801</v>
      </c>
      <c r="W216">
        <v>2011.8</v>
      </c>
      <c r="X216">
        <v>2100.85</v>
      </c>
      <c r="Y216">
        <v>2004.45</v>
      </c>
      <c r="Z216">
        <v>2100.85</v>
      </c>
      <c r="AA216">
        <v>1795</v>
      </c>
      <c r="AB216">
        <v>2100.85</v>
      </c>
      <c r="AC216" s="1">
        <f>(Table2[[#This Row],[Close Price]]/Table2[[#This Row],[Day Low]])-1</f>
        <v>3.0271398747390377E-2</v>
      </c>
      <c r="AD216" s="1">
        <f>(Table2[[#This Row],[Day High]]/Table2[[#This Row],[Close Price]])-1</f>
        <v>1.3581319052443641E-2</v>
      </c>
      <c r="AE216" s="1">
        <f>(Table2[[#This Row],[Close Price]]/Table2[[#This Row],[Current Week Low]])-1</f>
        <v>3.4049240440020778E-2</v>
      </c>
      <c r="AF216" s="1">
        <f>(Table2[[#This Row],[Current Week High]]/Table2[[#This Row],[Close Price]])-1</f>
        <v>1.3581319052443641E-2</v>
      </c>
      <c r="AG216" s="1">
        <f>(Table2[[#This Row],[Close Price]]/Table2[[#This Row],[Current Month Low]])-1</f>
        <v>0.15470752089136486</v>
      </c>
      <c r="AH216" s="1">
        <f>(Table2[[#This Row],[Current Month High]]/Table2[[#This Row],[Close Price]])-1</f>
        <v>1.3581319052443641E-2</v>
      </c>
      <c r="AI216">
        <v>28.528006947459801</v>
      </c>
      <c r="AJ216">
        <v>69.754299754299694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0.18</v>
      </c>
      <c r="AM216" t="s">
        <v>3172</v>
      </c>
      <c r="AN216">
        <v>12.75</v>
      </c>
      <c r="AO216" t="s">
        <v>3172</v>
      </c>
      <c r="AQ216">
        <f>(Table2[[#This Row],[Sharpe Ratio]]-AVERAGE(Table2[Sharpe Ratio]))/_xlfn.STDEV.P(Table2[Sharpe Ratio])</f>
        <v>-0.64995586758689006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3.6018297551573752</v>
      </c>
      <c r="AS216">
        <f>_xlfn.RANK.AVG(Table2[[#This Row],[1Y Return vs Nifty Z-Score]],Table2[1Y Return vs Nifty Z-Score])</f>
        <v>152</v>
      </c>
      <c r="AT216">
        <f>_xlfn.RANK.AVG(Table2[[#This Row],[6M Return vs Nifty Z-Score]],Table2[6M Return vs Nifty Z-Score])</f>
        <v>87</v>
      </c>
      <c r="AU216">
        <f>_xlfn.RANK.AVG(Table2[[#This Row],[Sharpe Ratio Z-Score]],Table2[Sharpe Ratio Z-Score])</f>
        <v>532</v>
      </c>
      <c r="AV216">
        <f>(Table2[[#This Row],[Rank 1Y]]+Table2[[#This Row],[Rank 6M]]+Table2[[#This Row],[Rank Sharpe]])/3</f>
        <v>257</v>
      </c>
    </row>
    <row r="217" spans="1:48" x14ac:dyDescent="0.3">
      <c r="A217" t="s">
        <v>1512</v>
      </c>
      <c r="B217" t="s">
        <v>1513</v>
      </c>
      <c r="C217" t="s">
        <v>3131</v>
      </c>
      <c r="D217" t="s">
        <v>250</v>
      </c>
      <c r="E217">
        <v>6627.8391541499996</v>
      </c>
      <c r="F217">
        <v>475.5</v>
      </c>
      <c r="G217">
        <v>9.0844273581429302</v>
      </c>
      <c r="H217">
        <f>(Table2[[#This Row],[1Y Return vs Nifty]]-AVERAGE(Table2[1Y Return vs Nifty]))/_xlfn.STDEV.P(Table2[1Y Return vs Nifty])</f>
        <v>-9.3182051446622921E-2</v>
      </c>
      <c r="I217">
        <v>10.378735098127001</v>
      </c>
      <c r="J217">
        <f>(Table2[[#This Row],[1M Return vs Nifty]]-AVERAGE(Table2[1M Return vs Nifty]))/_xlfn.STDEV.P(Table2[1M Return vs Nifty])</f>
        <v>0.86595123358649462</v>
      </c>
      <c r="K217">
        <v>26.638267910939302</v>
      </c>
      <c r="L217">
        <f>(Table2[[#This Row],[6M Return vs Nifty]]-AVERAGE(Table2[6M Return vs Nifty]))/_xlfn.STDEV.P(Table2[6M Return vs Nifty])</f>
        <v>0.74308715295151395</v>
      </c>
      <c r="M217">
        <v>-2.0430423399216799</v>
      </c>
      <c r="N217">
        <f>(Table2[[#This Row],[1W Return vs Nifty]]-AVERAGE(Table2[1W Return vs Nifty]))/_xlfn.STDEV.P(Table2[1W Return vs Nifty])</f>
        <v>-0.30596895843637201</v>
      </c>
      <c r="O217">
        <v>461.46</v>
      </c>
      <c r="P217">
        <v>440.68133832462598</v>
      </c>
      <c r="Q217">
        <v>394.06756761630197</v>
      </c>
      <c r="R217">
        <v>69.290895891747596</v>
      </c>
      <c r="S217" s="1">
        <f>(Table2[[#This Row],[Close Price]]-Table2[[#This Row],[20D EMA]])/Table2[[#This Row],[20D EMA]]</f>
        <v>3.0425172279287524E-2</v>
      </c>
      <c r="T217" s="1">
        <f>(Table2[[#This Row],[Close Price]]-Table2[[#This Row],[50D EMA]])/Table2[[#This Row],[50D EMA]]</f>
        <v>7.9010973797408693E-2</v>
      </c>
      <c r="U217" s="1">
        <f>(Table2[[#This Row],[Close Price]]-Table2[[#This Row],[200D EMA]])/Table2[[#This Row],[200D EMA]]</f>
        <v>0.20664586247551242</v>
      </c>
      <c r="V217">
        <v>0.86342134143601101</v>
      </c>
      <c r="W217">
        <v>470.6</v>
      </c>
      <c r="X217">
        <v>480</v>
      </c>
      <c r="Y217">
        <v>468</v>
      </c>
      <c r="Z217">
        <v>486.9</v>
      </c>
      <c r="AA217">
        <v>440.25</v>
      </c>
      <c r="AB217">
        <v>519.5</v>
      </c>
      <c r="AC217" s="1">
        <f>(Table2[[#This Row],[Close Price]]/Table2[[#This Row],[Day Low]])-1</f>
        <v>1.0412239694007619E-2</v>
      </c>
      <c r="AD217" s="1">
        <f>(Table2[[#This Row],[Day High]]/Table2[[#This Row],[Close Price]])-1</f>
        <v>9.4637223974762819E-3</v>
      </c>
      <c r="AE217" s="1">
        <f>(Table2[[#This Row],[Close Price]]/Table2[[#This Row],[Current Week Low]])-1</f>
        <v>1.6025641025640969E-2</v>
      </c>
      <c r="AF217" s="1">
        <f>(Table2[[#This Row],[Current Week High]]/Table2[[#This Row],[Close Price]])-1</f>
        <v>2.3974763406940047E-2</v>
      </c>
      <c r="AG217" s="1">
        <f>(Table2[[#This Row],[Close Price]]/Table2[[#This Row],[Current Month Low]])-1</f>
        <v>8.0068143100511024E-2</v>
      </c>
      <c r="AH217" s="1">
        <f>(Table2[[#This Row],[Current Month High]]/Table2[[#This Row],[Close Price]])-1</f>
        <v>9.2534174553102089E-2</v>
      </c>
      <c r="AI217">
        <v>9.2534174553102098</v>
      </c>
      <c r="AJ217">
        <v>51.433121019108199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0.22</v>
      </c>
      <c r="AM217" t="s">
        <v>3172</v>
      </c>
      <c r="AN217">
        <v>1.33</v>
      </c>
      <c r="AO217" t="s">
        <v>3172</v>
      </c>
      <c r="AP217">
        <v>6.9050511810642007E-2</v>
      </c>
      <c r="AQ217">
        <f>(Table2[[#This Row],[Sharpe Ratio]]-AVERAGE(Table2[Sharpe Ratio]))/_xlfn.STDEV.P(Table2[Sharpe Ratio])</f>
        <v>0.15066745630018896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1.3605548329552026</v>
      </c>
      <c r="AS217">
        <f>_xlfn.RANK.AVG(Table2[[#This Row],[1Y Return vs Nifty Z-Score]],Table2[1Y Return vs Nifty Z-Score])</f>
        <v>336</v>
      </c>
      <c r="AT217">
        <f>_xlfn.RANK.AVG(Table2[[#This Row],[6M Return vs Nifty Z-Score]],Table2[6M Return vs Nifty Z-Score])</f>
        <v>131</v>
      </c>
      <c r="AU217">
        <f>_xlfn.RANK.AVG(Table2[[#This Row],[Sharpe Ratio Z-Score]],Table2[Sharpe Ratio Z-Score])</f>
        <v>306</v>
      </c>
      <c r="AV217">
        <f>(Table2[[#This Row],[Rank 1Y]]+Table2[[#This Row],[Rank 6M]]+Table2[[#This Row],[Rank Sharpe]])/3</f>
        <v>257.66666666666669</v>
      </c>
    </row>
    <row r="218" spans="1:48" x14ac:dyDescent="0.3">
      <c r="A218" t="s">
        <v>1627</v>
      </c>
      <c r="B218" t="s">
        <v>1628</v>
      </c>
      <c r="C218" t="s">
        <v>3141</v>
      </c>
      <c r="D218" t="s">
        <v>411</v>
      </c>
      <c r="E218">
        <v>5683.3507639999998</v>
      </c>
      <c r="F218">
        <v>115.85</v>
      </c>
      <c r="G218">
        <v>39.348849341559401</v>
      </c>
      <c r="H218">
        <f>(Table2[[#This Row],[1Y Return vs Nifty]]-AVERAGE(Table2[1Y Return vs Nifty]))/_xlfn.STDEV.P(Table2[1Y Return vs Nifty])</f>
        <v>0.50197504043862817</v>
      </c>
      <c r="I218">
        <v>8.35347055255491</v>
      </c>
      <c r="J218">
        <f>(Table2[[#This Row],[1M Return vs Nifty]]-AVERAGE(Table2[1M Return vs Nifty]))/_xlfn.STDEV.P(Table2[1M Return vs Nifty])</f>
        <v>0.67387624799287005</v>
      </c>
      <c r="K218">
        <v>1.7296874785682399</v>
      </c>
      <c r="L218">
        <f>(Table2[[#This Row],[6M Return vs Nifty]]-AVERAGE(Table2[6M Return vs Nifty]))/_xlfn.STDEV.P(Table2[6M Return vs Nifty])</f>
        <v>-7.633701876453268E-2</v>
      </c>
      <c r="M218">
        <v>-0.24807034565309999</v>
      </c>
      <c r="N218">
        <f>(Table2[[#This Row],[1W Return vs Nifty]]-AVERAGE(Table2[1W Return vs Nifty]))/_xlfn.STDEV.P(Table2[1W Return vs Nifty])</f>
        <v>7.6723730607299589E-2</v>
      </c>
      <c r="O218">
        <v>111.83</v>
      </c>
      <c r="P218">
        <v>117.124360682383</v>
      </c>
      <c r="Q218">
        <v>114.81332115746299</v>
      </c>
      <c r="R218">
        <v>62.664283957885601</v>
      </c>
      <c r="S218" s="1">
        <f>(Table2[[#This Row],[Close Price]]-Table2[[#This Row],[20D EMA]])/Table2[[#This Row],[20D EMA]]</f>
        <v>3.5947420191361851E-2</v>
      </c>
      <c r="T218" s="1">
        <f>(Table2[[#This Row],[Close Price]]-Table2[[#This Row],[50D EMA]])/Table2[[#This Row],[50D EMA]]</f>
        <v>-1.0880406731429742E-2</v>
      </c>
      <c r="U218" s="1">
        <f>(Table2[[#This Row],[Close Price]]-Table2[[#This Row],[200D EMA]])/Table2[[#This Row],[200D EMA]]</f>
        <v>9.0292557700271271E-3</v>
      </c>
      <c r="V218">
        <v>0.82214745949497403</v>
      </c>
      <c r="W218">
        <v>111.65</v>
      </c>
      <c r="X218">
        <v>116.4</v>
      </c>
      <c r="Y218">
        <v>110.1</v>
      </c>
      <c r="Z218">
        <v>116.4</v>
      </c>
      <c r="AA218">
        <v>103.89</v>
      </c>
      <c r="AB218">
        <v>122.5</v>
      </c>
      <c r="AC218" s="1">
        <f>(Table2[[#This Row],[Close Price]]/Table2[[#This Row],[Day Low]])-1</f>
        <v>3.7617554858934144E-2</v>
      </c>
      <c r="AD218" s="1">
        <f>(Table2[[#This Row],[Day High]]/Table2[[#This Row],[Close Price]])-1</f>
        <v>4.747518342684609E-3</v>
      </c>
      <c r="AE218" s="1">
        <f>(Table2[[#This Row],[Close Price]]/Table2[[#This Row],[Current Week Low]])-1</f>
        <v>5.2225249772933635E-2</v>
      </c>
      <c r="AF218" s="1">
        <f>(Table2[[#This Row],[Current Week High]]/Table2[[#This Row],[Close Price]])-1</f>
        <v>4.747518342684609E-3</v>
      </c>
      <c r="AG218" s="1">
        <f>(Table2[[#This Row],[Close Price]]/Table2[[#This Row],[Current Month Low]])-1</f>
        <v>0.11512176340359992</v>
      </c>
      <c r="AH218" s="1">
        <f>(Table2[[#This Row],[Current Month High]]/Table2[[#This Row],[Close Price]])-1</f>
        <v>5.7401812688821829E-2</v>
      </c>
      <c r="AI218">
        <v>46.698316788951203</v>
      </c>
      <c r="AJ218">
        <v>66.331658291457202</v>
      </c>
      <c r="AK218" t="str">
        <f>IF(AND(Table2[[#This Row],[20D EMA]]&gt;Table2[[#This Row],[50D EMA]],Table2[[#This Row],[50D EMA]]&gt;Table2[[#This Row],[200D EMA]]),"Uptrend","Downtrend/NoTrend")</f>
        <v>Downtrend/NoTrend</v>
      </c>
      <c r="AL218">
        <v>-0.04</v>
      </c>
      <c r="AM218" t="s">
        <v>3173</v>
      </c>
      <c r="AN218">
        <v>-1.8</v>
      </c>
      <c r="AO218" t="s">
        <v>3173</v>
      </c>
      <c r="AP218">
        <v>8.1914926249809006E-2</v>
      </c>
      <c r="AQ218">
        <f>(Table2[[#This Row],[Sharpe Ratio]]-AVERAGE(Table2[Sharpe Ratio]))/_xlfn.STDEV.P(Table2[Sharpe Ratio])</f>
        <v>0.29982710737404905</v>
      </c>
      <c r="AR2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8">
        <f>_xlfn.RANK.AVG(Table2[[#This Row],[1Y Return vs Nifty Z-Score]],Table2[1Y Return vs Nifty Z-Score])</f>
        <v>168</v>
      </c>
      <c r="AT218">
        <f>_xlfn.RANK.AVG(Table2[[#This Row],[6M Return vs Nifty Z-Score]],Table2[6M Return vs Nifty Z-Score])</f>
        <v>331</v>
      </c>
      <c r="AU218">
        <f>_xlfn.RANK.AVG(Table2[[#This Row],[Sharpe Ratio Z-Score]],Table2[Sharpe Ratio Z-Score])</f>
        <v>274</v>
      </c>
      <c r="AV218">
        <f>(Table2[[#This Row],[Rank 1Y]]+Table2[[#This Row],[Rank 6M]]+Table2[[#This Row],[Rank Sharpe]])/3</f>
        <v>257.66666666666669</v>
      </c>
    </row>
    <row r="219" spans="1:48" x14ac:dyDescent="0.3">
      <c r="A219" t="s">
        <v>536</v>
      </c>
      <c r="B219" t="s">
        <v>537</v>
      </c>
      <c r="C219" t="s">
        <v>3136</v>
      </c>
      <c r="D219" t="s">
        <v>306</v>
      </c>
      <c r="E219">
        <v>37685.006331099998</v>
      </c>
      <c r="F219">
        <v>1432.45</v>
      </c>
      <c r="G219">
        <v>118.646817437986</v>
      </c>
      <c r="H219">
        <f>(Table2[[#This Row],[1Y Return vs Nifty]]-AVERAGE(Table2[1Y Return vs Nifty]))/_xlfn.STDEV.P(Table2[1Y Return vs Nifty])</f>
        <v>2.0613885362767199</v>
      </c>
      <c r="I219">
        <v>-1.1119219690919</v>
      </c>
      <c r="J219">
        <f>(Table2[[#This Row],[1M Return vs Nifty]]-AVERAGE(Table2[1M Return vs Nifty]))/_xlfn.STDEV.P(Table2[1M Return vs Nifty])</f>
        <v>-0.2238164194703588</v>
      </c>
      <c r="K219">
        <v>-32.713747178325598</v>
      </c>
      <c r="L219">
        <f>(Table2[[#This Row],[6M Return vs Nifty]]-AVERAGE(Table2[6M Return vs Nifty]))/_xlfn.STDEV.P(Table2[6M Return vs Nifty])</f>
        <v>-1.2094318168165936</v>
      </c>
      <c r="M219">
        <v>-0.14466429721693</v>
      </c>
      <c r="N219">
        <f>(Table2[[#This Row],[1W Return vs Nifty]]-AVERAGE(Table2[1W Return vs Nifty]))/_xlfn.STDEV.P(Table2[1W Return vs Nifty])</f>
        <v>9.8770168582808654E-2</v>
      </c>
      <c r="O219">
        <v>1410.68</v>
      </c>
      <c r="P219">
        <v>1561.2827746779101</v>
      </c>
      <c r="Q219">
        <v>1557.01363289604</v>
      </c>
      <c r="R219">
        <v>58.618290551495001</v>
      </c>
      <c r="S219" s="1">
        <f>(Table2[[#This Row],[Close Price]]-Table2[[#This Row],[20D EMA]])/Table2[[#This Row],[20D EMA]]</f>
        <v>1.5432273797034041E-2</v>
      </c>
      <c r="T219" s="1">
        <f>(Table2[[#This Row],[Close Price]]-Table2[[#This Row],[50D EMA]])/Table2[[#This Row],[50D EMA]]</f>
        <v>-8.2517258735841759E-2</v>
      </c>
      <c r="U219" s="1">
        <f>(Table2[[#This Row],[Close Price]]-Table2[[#This Row],[200D EMA]])/Table2[[#This Row],[200D EMA]]</f>
        <v>-8.0001632782336032E-2</v>
      </c>
      <c r="V219">
        <v>0.332391013573133</v>
      </c>
      <c r="W219">
        <v>1375</v>
      </c>
      <c r="X219">
        <v>1432.45</v>
      </c>
      <c r="Y219">
        <v>1334.6</v>
      </c>
      <c r="Z219">
        <v>1432.45</v>
      </c>
      <c r="AA219">
        <v>1265</v>
      </c>
      <c r="AB219">
        <v>1555</v>
      </c>
      <c r="AC219" s="1">
        <f>(Table2[[#This Row],[Close Price]]/Table2[[#This Row],[Day Low]])-1</f>
        <v>4.1781818181818142E-2</v>
      </c>
      <c r="AD219" s="1">
        <f>(Table2[[#This Row],[Day High]]/Table2[[#This Row],[Close Price]])-1</f>
        <v>0</v>
      </c>
      <c r="AE219" s="1">
        <f>(Table2[[#This Row],[Close Price]]/Table2[[#This Row],[Current Week Low]])-1</f>
        <v>7.3317848044357925E-2</v>
      </c>
      <c r="AF219" s="1">
        <f>(Table2[[#This Row],[Current Week High]]/Table2[[#This Row],[Close Price]])-1</f>
        <v>0</v>
      </c>
      <c r="AG219" s="1">
        <f>(Table2[[#This Row],[Close Price]]/Table2[[#This Row],[Current Month Low]])-1</f>
        <v>0.13237154150197639</v>
      </c>
      <c r="AH219" s="1">
        <f>(Table2[[#This Row],[Current Month High]]/Table2[[#This Row],[Close Price]])-1</f>
        <v>8.555272435338046E-2</v>
      </c>
      <c r="AI219">
        <v>107.996788718628</v>
      </c>
      <c r="AJ219">
        <v>155.56645851917901</v>
      </c>
      <c r="AK219" t="str">
        <f>IF(AND(Table2[[#This Row],[20D EMA]]&gt;Table2[[#This Row],[50D EMA]],Table2[[#This Row],[50D EMA]]&gt;Table2[[#This Row],[200D EMA]]),"Uptrend","Downtrend/NoTrend")</f>
        <v>Downtrend/NoTrend</v>
      </c>
      <c r="AL219">
        <v>-0.19</v>
      </c>
      <c r="AM219" t="s">
        <v>3173</v>
      </c>
      <c r="AN219">
        <v>-6.8</v>
      </c>
      <c r="AO219" t="s">
        <v>3173</v>
      </c>
      <c r="AP219">
        <v>0.19020918209877499</v>
      </c>
      <c r="AQ219">
        <f>(Table2[[#This Row],[Sharpe Ratio]]-AVERAGE(Table2[Sharpe Ratio]))/_xlfn.STDEV.P(Table2[Sharpe Ratio])</f>
        <v>1.555471776792912</v>
      </c>
      <c r="AR2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9">
        <f>_xlfn.RANK.AVG(Table2[[#This Row],[1Y Return vs Nifty Z-Score]],Table2[1Y Return vs Nifty Z-Score])</f>
        <v>36</v>
      </c>
      <c r="AT219">
        <f>_xlfn.RANK.AVG(Table2[[#This Row],[6M Return vs Nifty Z-Score]],Table2[6M Return vs Nifty Z-Score])</f>
        <v>700</v>
      </c>
      <c r="AU219">
        <f>_xlfn.RANK.AVG(Table2[[#This Row],[Sharpe Ratio Z-Score]],Table2[Sharpe Ratio Z-Score])</f>
        <v>40</v>
      </c>
      <c r="AV219">
        <f>(Table2[[#This Row],[Rank 1Y]]+Table2[[#This Row],[Rank 6M]]+Table2[[#This Row],[Rank Sharpe]])/3</f>
        <v>258.66666666666669</v>
      </c>
    </row>
    <row r="220" spans="1:48" x14ac:dyDescent="0.3">
      <c r="A220" t="s">
        <v>206</v>
      </c>
      <c r="B220" t="s">
        <v>207</v>
      </c>
      <c r="C220" t="s">
        <v>3132</v>
      </c>
      <c r="D220" t="s">
        <v>208</v>
      </c>
      <c r="E220">
        <v>117027.659554343</v>
      </c>
      <c r="F220">
        <v>166.32</v>
      </c>
      <c r="G220">
        <v>61.430425732596397</v>
      </c>
      <c r="H220">
        <f>(Table2[[#This Row],[1Y Return vs Nifty]]-AVERAGE(Table2[1Y Return vs Nifty]))/_xlfn.STDEV.P(Table2[1Y Return vs Nifty])</f>
        <v>0.93621451794567656</v>
      </c>
      <c r="I220">
        <v>-12.921259084302401</v>
      </c>
      <c r="J220">
        <f>(Table2[[#This Row],[1M Return vs Nifty]]-AVERAGE(Table2[1M Return vs Nifty]))/_xlfn.STDEV.P(Table2[1M Return vs Nifty])</f>
        <v>-1.3438075145761976</v>
      </c>
      <c r="K220">
        <v>10.3510737268876</v>
      </c>
      <c r="L220">
        <f>(Table2[[#This Row],[6M Return vs Nifty]]-AVERAGE(Table2[6M Return vs Nifty]))/_xlfn.STDEV.P(Table2[6M Return vs Nifty])</f>
        <v>0.20728300947248901</v>
      </c>
      <c r="M220">
        <v>-3.2962739001857702</v>
      </c>
      <c r="N220">
        <f>(Table2[[#This Row],[1W Return vs Nifty]]-AVERAGE(Table2[1W Return vs Nifty]))/_xlfn.STDEV.P(Table2[1W Return vs Nifty])</f>
        <v>-0.57316118055641163</v>
      </c>
      <c r="O220">
        <v>174.38</v>
      </c>
      <c r="P220">
        <v>184.31124261629699</v>
      </c>
      <c r="Q220">
        <v>166.19853056324399</v>
      </c>
      <c r="R220">
        <v>38.346268120739701</v>
      </c>
      <c r="S220" s="1">
        <f>(Table2[[#This Row],[Close Price]]-Table2[[#This Row],[20D EMA]])/Table2[[#This Row],[20D EMA]]</f>
        <v>-4.6220896891845407E-2</v>
      </c>
      <c r="T220" s="1">
        <f>(Table2[[#This Row],[Close Price]]-Table2[[#This Row],[50D EMA]])/Table2[[#This Row],[50D EMA]]</f>
        <v>-9.7613375944469907E-2</v>
      </c>
      <c r="U220" s="1">
        <f>(Table2[[#This Row],[Close Price]]-Table2[[#This Row],[200D EMA]])/Table2[[#This Row],[200D EMA]]</f>
        <v>7.3086949893205169E-4</v>
      </c>
      <c r="V220">
        <v>1.2796311462114101</v>
      </c>
      <c r="W220">
        <v>164.25</v>
      </c>
      <c r="X220">
        <v>166.95</v>
      </c>
      <c r="Y220">
        <v>164.25</v>
      </c>
      <c r="Z220">
        <v>171.21</v>
      </c>
      <c r="AA220">
        <v>158.80000000000001</v>
      </c>
      <c r="AB220">
        <v>189.74</v>
      </c>
      <c r="AC220" s="1">
        <f>(Table2[[#This Row],[Close Price]]/Table2[[#This Row],[Day Low]])-1</f>
        <v>1.2602739726027323E-2</v>
      </c>
      <c r="AD220" s="1">
        <f>(Table2[[#This Row],[Day High]]/Table2[[#This Row],[Close Price]])-1</f>
        <v>3.7878787878786735E-3</v>
      </c>
      <c r="AE220" s="1">
        <f>(Table2[[#This Row],[Close Price]]/Table2[[#This Row],[Current Week Low]])-1</f>
        <v>1.2602739726027323E-2</v>
      </c>
      <c r="AF220" s="1">
        <f>(Table2[[#This Row],[Current Week High]]/Table2[[#This Row],[Close Price]])-1</f>
        <v>2.9401154401154539E-2</v>
      </c>
      <c r="AG220" s="1">
        <f>(Table2[[#This Row],[Close Price]]/Table2[[#This Row],[Current Month Low]])-1</f>
        <v>4.735516372795967E-2</v>
      </c>
      <c r="AH220" s="1">
        <f>(Table2[[#This Row],[Current Month High]]/Table2[[#This Row],[Close Price]])-1</f>
        <v>0.14081289081289095</v>
      </c>
      <c r="AI220">
        <v>30.4653679653679</v>
      </c>
      <c r="AJ220">
        <v>91.612903225806406</v>
      </c>
      <c r="AK220" t="str">
        <f>IF(AND(Table2[[#This Row],[20D EMA]]&gt;Table2[[#This Row],[50D EMA]],Table2[[#This Row],[50D EMA]]&gt;Table2[[#This Row],[200D EMA]]),"Uptrend","Downtrend/NoTrend")</f>
        <v>Downtrend/NoTrend</v>
      </c>
      <c r="AL220">
        <v>-0.05</v>
      </c>
      <c r="AM220" t="s">
        <v>3173</v>
      </c>
      <c r="AN220">
        <v>-11.42</v>
      </c>
      <c r="AO220" t="s">
        <v>3173</v>
      </c>
      <c r="AP220">
        <v>2.4118876556689001E-2</v>
      </c>
      <c r="AQ220">
        <f>(Table2[[#This Row],[Sharpe Ratio]]-AVERAGE(Table2[Sharpe Ratio]))/_xlfn.STDEV.P(Table2[Sharpe Ratio])</f>
        <v>-0.37030355783728386</v>
      </c>
      <c r="AR2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0">
        <f>_xlfn.RANK.AVG(Table2[[#This Row],[1Y Return vs Nifty Z-Score]],Table2[1Y Return vs Nifty Z-Score])</f>
        <v>103</v>
      </c>
      <c r="AT220">
        <f>_xlfn.RANK.AVG(Table2[[#This Row],[6M Return vs Nifty Z-Score]],Table2[6M Return vs Nifty Z-Score])</f>
        <v>235</v>
      </c>
      <c r="AU220">
        <f>_xlfn.RANK.AVG(Table2[[#This Row],[Sharpe Ratio Z-Score]],Table2[Sharpe Ratio Z-Score])</f>
        <v>441</v>
      </c>
      <c r="AV220">
        <f>(Table2[[#This Row],[Rank 1Y]]+Table2[[#This Row],[Rank 6M]]+Table2[[#This Row],[Rank Sharpe]])/3</f>
        <v>259.66666666666669</v>
      </c>
    </row>
    <row r="221" spans="1:48" x14ac:dyDescent="0.3">
      <c r="A221" t="s">
        <v>62</v>
      </c>
      <c r="B221" t="s">
        <v>63</v>
      </c>
      <c r="C221" t="s">
        <v>3133</v>
      </c>
      <c r="D221" t="s">
        <v>64</v>
      </c>
      <c r="E221">
        <v>350679.93073611002</v>
      </c>
      <c r="F221">
        <v>361.65</v>
      </c>
      <c r="G221">
        <v>20.8130245555366</v>
      </c>
      <c r="H221">
        <f>(Table2[[#This Row],[1Y Return vs Nifty]]-AVERAGE(Table2[1Y Return vs Nifty]))/_xlfn.STDEV.P(Table2[1Y Return vs Nifty])</f>
        <v>0.13746361572386662</v>
      </c>
      <c r="I221">
        <v>-8.2550118660044092</v>
      </c>
      <c r="J221">
        <f>(Table2[[#This Row],[1M Return vs Nifty]]-AVERAGE(Table2[1M Return vs Nifty]))/_xlfn.STDEV.P(Table2[1M Return vs Nifty])</f>
        <v>-0.90126317181839599</v>
      </c>
      <c r="K221">
        <v>-7.5542630090135798</v>
      </c>
      <c r="L221">
        <f>(Table2[[#This Row],[6M Return vs Nifty]]-AVERAGE(Table2[6M Return vs Nifty]))/_xlfn.STDEV.P(Table2[6M Return vs Nifty])</f>
        <v>-0.3817535983722915</v>
      </c>
      <c r="M221">
        <v>-3.1990082965910598</v>
      </c>
      <c r="N221">
        <f>(Table2[[#This Row],[1W Return vs Nifty]]-AVERAGE(Table2[1W Return vs Nifty]))/_xlfn.STDEV.P(Table2[1W Return vs Nifty])</f>
        <v>-0.55242390136210129</v>
      </c>
      <c r="O221">
        <v>383.99</v>
      </c>
      <c r="P221">
        <v>397.594811719343</v>
      </c>
      <c r="Q221">
        <v>370.55845221163901</v>
      </c>
      <c r="R221">
        <v>29.5925030937922</v>
      </c>
      <c r="S221" s="1">
        <f>(Table2[[#This Row],[Close Price]]-Table2[[#This Row],[20D EMA]])/Table2[[#This Row],[20D EMA]]</f>
        <v>-5.8178598401000106E-2</v>
      </c>
      <c r="T221" s="1">
        <f>(Table2[[#This Row],[Close Price]]-Table2[[#This Row],[50D EMA]])/Table2[[#This Row],[50D EMA]]</f>
        <v>-9.0405635737309364E-2</v>
      </c>
      <c r="U221" s="1">
        <f>(Table2[[#This Row],[Close Price]]-Table2[[#This Row],[200D EMA]])/Table2[[#This Row],[200D EMA]]</f>
        <v>-2.4040612644158764E-2</v>
      </c>
      <c r="V221">
        <v>1.0402497094327401</v>
      </c>
      <c r="W221">
        <v>360.25</v>
      </c>
      <c r="X221">
        <v>370.4</v>
      </c>
      <c r="Y221">
        <v>360.25</v>
      </c>
      <c r="Z221">
        <v>377.2</v>
      </c>
      <c r="AA221">
        <v>354.8</v>
      </c>
      <c r="AB221">
        <v>415.45</v>
      </c>
      <c r="AC221" s="1">
        <f>(Table2[[#This Row],[Close Price]]/Table2[[#This Row],[Day Low]])-1</f>
        <v>3.8861901457321046E-3</v>
      </c>
      <c r="AD221" s="1">
        <f>(Table2[[#This Row],[Day High]]/Table2[[#This Row],[Close Price]])-1</f>
        <v>2.4194663348541479E-2</v>
      </c>
      <c r="AE221" s="1">
        <f>(Table2[[#This Row],[Close Price]]/Table2[[#This Row],[Current Week Low]])-1</f>
        <v>3.8861901457321046E-3</v>
      </c>
      <c r="AF221" s="1">
        <f>(Table2[[#This Row],[Current Week High]]/Table2[[#This Row],[Close Price]])-1</f>
        <v>4.2997373150836404E-2</v>
      </c>
      <c r="AG221" s="1">
        <f>(Table2[[#This Row],[Close Price]]/Table2[[#This Row],[Current Month Low]])-1</f>
        <v>1.9306651634723782E-2</v>
      </c>
      <c r="AH221" s="1">
        <f>(Table2[[#This Row],[Current Month High]]/Table2[[#This Row],[Close Price]])-1</f>
        <v>0.14876261578874606</v>
      </c>
      <c r="AI221">
        <v>24.001106041753001</v>
      </c>
      <c r="AJ221">
        <v>42.578356002365403</v>
      </c>
      <c r="AK221" t="str">
        <f>IF(AND(Table2[[#This Row],[20D EMA]]&gt;Table2[[#This Row],[50D EMA]],Table2[[#This Row],[50D EMA]]&gt;Table2[[#This Row],[200D EMA]]),"Uptrend","Downtrend/NoTrend")</f>
        <v>Downtrend/NoTrend</v>
      </c>
      <c r="AL221">
        <v>0.05</v>
      </c>
      <c r="AM221" t="s">
        <v>3172</v>
      </c>
      <c r="AN221">
        <v>-11.56</v>
      </c>
      <c r="AO221" t="s">
        <v>3173</v>
      </c>
      <c r="AP221">
        <v>0.166450882707318</v>
      </c>
      <c r="AQ221">
        <f>(Table2[[#This Row],[Sharpe Ratio]]-AVERAGE(Table2[Sharpe Ratio]))/_xlfn.STDEV.P(Table2[Sharpe Ratio])</f>
        <v>1.2800002686184992</v>
      </c>
      <c r="AR2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1">
        <f>_xlfn.RANK.AVG(Table2[[#This Row],[1Y Return vs Nifty Z-Score]],Table2[1Y Return vs Nifty Z-Score])</f>
        <v>265</v>
      </c>
      <c r="AT221">
        <f>_xlfn.RANK.AVG(Table2[[#This Row],[6M Return vs Nifty Z-Score]],Table2[6M Return vs Nifty Z-Score])</f>
        <v>448</v>
      </c>
      <c r="AU221">
        <f>_xlfn.RANK.AVG(Table2[[#This Row],[Sharpe Ratio Z-Score]],Table2[Sharpe Ratio Z-Score])</f>
        <v>68</v>
      </c>
      <c r="AV221">
        <f>(Table2[[#This Row],[Rank 1Y]]+Table2[[#This Row],[Rank 6M]]+Table2[[#This Row],[Rank Sharpe]])/3</f>
        <v>260.33333333333331</v>
      </c>
    </row>
    <row r="222" spans="1:48" x14ac:dyDescent="0.3">
      <c r="A222" t="s">
        <v>544</v>
      </c>
      <c r="B222" t="s">
        <v>545</v>
      </c>
      <c r="C222" t="s">
        <v>3136</v>
      </c>
      <c r="D222" t="s">
        <v>546</v>
      </c>
      <c r="E222">
        <v>36760.44178732</v>
      </c>
      <c r="F222">
        <v>4071.4</v>
      </c>
      <c r="G222">
        <v>23.4322176554404</v>
      </c>
      <c r="H222">
        <f>(Table2[[#This Row],[1Y Return vs Nifty]]-AVERAGE(Table2[1Y Return vs Nifty]))/_xlfn.STDEV.P(Table2[1Y Return vs Nifty])</f>
        <v>0.1889706740539028</v>
      </c>
      <c r="I222">
        <v>3.6856518164347798</v>
      </c>
      <c r="J222">
        <f>(Table2[[#This Row],[1M Return vs Nifty]]-AVERAGE(Table2[1M Return vs Nifty]))/_xlfn.STDEV.P(Table2[1M Return vs Nifty])</f>
        <v>0.23118286334140231</v>
      </c>
      <c r="K222">
        <v>-7.7814804464919396</v>
      </c>
      <c r="L222">
        <f>(Table2[[#This Row],[6M Return vs Nifty]]-AVERAGE(Table2[6M Return vs Nifty]))/_xlfn.STDEV.P(Table2[6M Return vs Nifty])</f>
        <v>-0.38922843062982065</v>
      </c>
      <c r="M222">
        <v>4.0685785029709098</v>
      </c>
      <c r="N222">
        <f>(Table2[[#This Row],[1W Return vs Nifty]]-AVERAGE(Table2[1W Return vs Nifty]))/_xlfn.STDEV.P(Table2[1W Return vs Nifty])</f>
        <v>0.99704447143887587</v>
      </c>
      <c r="O222">
        <v>3972.68</v>
      </c>
      <c r="P222">
        <v>4095.0499298560298</v>
      </c>
      <c r="Q222">
        <v>3935.0247991394399</v>
      </c>
      <c r="R222">
        <v>62.519788805170101</v>
      </c>
      <c r="S222" s="1">
        <f>(Table2[[#This Row],[Close Price]]-Table2[[#This Row],[20D EMA]])/Table2[[#This Row],[20D EMA]]</f>
        <v>2.4849723612271883E-2</v>
      </c>
      <c r="T222" s="1">
        <f>(Table2[[#This Row],[Close Price]]-Table2[[#This Row],[50D EMA]])/Table2[[#This Row],[50D EMA]]</f>
        <v>-5.7752482292349533E-3</v>
      </c>
      <c r="U222" s="1">
        <f>(Table2[[#This Row],[Close Price]]-Table2[[#This Row],[200D EMA]])/Table2[[#This Row],[200D EMA]]</f>
        <v>3.4656757662717759E-2</v>
      </c>
      <c r="V222">
        <v>0.76315364926046303</v>
      </c>
      <c r="W222">
        <v>3950</v>
      </c>
      <c r="X222">
        <v>4085.85</v>
      </c>
      <c r="Y222">
        <v>3950</v>
      </c>
      <c r="Z222">
        <v>4099.5</v>
      </c>
      <c r="AA222">
        <v>3705</v>
      </c>
      <c r="AB222">
        <v>4099.5</v>
      </c>
      <c r="AC222" s="1">
        <f>(Table2[[#This Row],[Close Price]]/Table2[[#This Row],[Day Low]])-1</f>
        <v>3.0734177215189895E-2</v>
      </c>
      <c r="AD222" s="1">
        <f>(Table2[[#This Row],[Day High]]/Table2[[#This Row],[Close Price]])-1</f>
        <v>3.5491477133171578E-3</v>
      </c>
      <c r="AE222" s="1">
        <f>(Table2[[#This Row],[Close Price]]/Table2[[#This Row],[Current Week Low]])-1</f>
        <v>3.0734177215189895E-2</v>
      </c>
      <c r="AF222" s="1">
        <f>(Table2[[#This Row],[Current Week High]]/Table2[[#This Row],[Close Price]])-1</f>
        <v>6.9018028196687897E-3</v>
      </c>
      <c r="AG222" s="1">
        <f>(Table2[[#This Row],[Close Price]]/Table2[[#This Row],[Current Month Low]])-1</f>
        <v>9.8893387314439973E-2</v>
      </c>
      <c r="AH222" s="1">
        <f>(Table2[[#This Row],[Current Month High]]/Table2[[#This Row],[Close Price]])-1</f>
        <v>6.9018028196687897E-3</v>
      </c>
      <c r="AI222">
        <v>23.782973915606402</v>
      </c>
      <c r="AJ222">
        <v>48.591240875912398</v>
      </c>
      <c r="AK222" t="str">
        <f>IF(AND(Table2[[#This Row],[20D EMA]]&gt;Table2[[#This Row],[50D EMA]],Table2[[#This Row],[50D EMA]]&gt;Table2[[#This Row],[200D EMA]]),"Uptrend","Downtrend/NoTrend")</f>
        <v>Downtrend/NoTrend</v>
      </c>
      <c r="AL222">
        <v>-0.03</v>
      </c>
      <c r="AM222" t="s">
        <v>3173</v>
      </c>
      <c r="AN222">
        <v>2.67</v>
      </c>
      <c r="AO222" t="s">
        <v>3172</v>
      </c>
      <c r="AP222">
        <v>0.159287719047185</v>
      </c>
      <c r="AQ222">
        <f>(Table2[[#This Row],[Sharpe Ratio]]-AVERAGE(Table2[Sharpe Ratio]))/_xlfn.STDEV.P(Table2[Sharpe Ratio])</f>
        <v>1.1969451869291707</v>
      </c>
      <c r="AR2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2">
        <f>_xlfn.RANK.AVG(Table2[[#This Row],[1Y Return vs Nifty Z-Score]],Table2[1Y Return vs Nifty Z-Score])</f>
        <v>249</v>
      </c>
      <c r="AT222">
        <f>_xlfn.RANK.AVG(Table2[[#This Row],[6M Return vs Nifty Z-Score]],Table2[6M Return vs Nifty Z-Score])</f>
        <v>451</v>
      </c>
      <c r="AU222">
        <f>_xlfn.RANK.AVG(Table2[[#This Row],[Sharpe Ratio Z-Score]],Table2[Sharpe Ratio Z-Score])</f>
        <v>85</v>
      </c>
      <c r="AV222">
        <f>(Table2[[#This Row],[Rank 1Y]]+Table2[[#This Row],[Rank 6M]]+Table2[[#This Row],[Rank Sharpe]])/3</f>
        <v>261.66666666666669</v>
      </c>
    </row>
    <row r="223" spans="1:48" x14ac:dyDescent="0.3">
      <c r="A223" t="s">
        <v>179</v>
      </c>
      <c r="B223" t="s">
        <v>180</v>
      </c>
      <c r="C223" t="s">
        <v>3127</v>
      </c>
      <c r="D223" t="s">
        <v>139</v>
      </c>
      <c r="E223">
        <v>136940.81412</v>
      </c>
      <c r="F223">
        <v>520.04999999999995</v>
      </c>
      <c r="G223">
        <v>30.965582616932799</v>
      </c>
      <c r="H223">
        <f>(Table2[[#This Row],[1Y Return vs Nifty]]-AVERAGE(Table2[1Y Return vs Nifty]))/_xlfn.STDEV.P(Table2[1Y Return vs Nifty])</f>
        <v>0.3371160965915887</v>
      </c>
      <c r="I223">
        <v>0.57300539910842996</v>
      </c>
      <c r="J223">
        <f>(Table2[[#This Row],[1M Return vs Nifty]]-AVERAGE(Table2[1M Return vs Nifty]))/_xlfn.STDEV.P(Table2[1M Return vs Nifty])</f>
        <v>-6.4018826271509011E-2</v>
      </c>
      <c r="K223">
        <v>-15.5714007720144</v>
      </c>
      <c r="L223">
        <f>(Table2[[#This Row],[6M Return vs Nifty]]-AVERAGE(Table2[6M Return vs Nifty]))/_xlfn.STDEV.P(Table2[6M Return vs Nifty])</f>
        <v>-0.64549550405081746</v>
      </c>
      <c r="M223">
        <v>-1.13094413743972</v>
      </c>
      <c r="N223">
        <f>(Table2[[#This Row],[1W Return vs Nifty]]-AVERAGE(Table2[1W Return vs Nifty]))/_xlfn.STDEV.P(Table2[1W Return vs Nifty])</f>
        <v>-0.11150725380016477</v>
      </c>
      <c r="O223">
        <v>517.47</v>
      </c>
      <c r="P223">
        <v>532.52335568574404</v>
      </c>
      <c r="Q223">
        <v>507.608787614059</v>
      </c>
      <c r="R223">
        <v>53.872015848098897</v>
      </c>
      <c r="S223" s="1">
        <f>(Table2[[#This Row],[Close Price]]-Table2[[#This Row],[20D EMA]])/Table2[[#This Row],[20D EMA]]</f>
        <v>4.9857962780449636E-3</v>
      </c>
      <c r="T223" s="1">
        <f>(Table2[[#This Row],[Close Price]]-Table2[[#This Row],[50D EMA]])/Table2[[#This Row],[50D EMA]]</f>
        <v>-2.3423114784668592E-2</v>
      </c>
      <c r="U223" s="1">
        <f>(Table2[[#This Row],[Close Price]]-Table2[[#This Row],[200D EMA]])/Table2[[#This Row],[200D EMA]]</f>
        <v>2.4509450367120437E-2</v>
      </c>
      <c r="V223">
        <v>1.17598198178295</v>
      </c>
      <c r="W223">
        <v>513</v>
      </c>
      <c r="X223">
        <v>525.15</v>
      </c>
      <c r="Y223">
        <v>513</v>
      </c>
      <c r="Z223">
        <v>534.4</v>
      </c>
      <c r="AA223">
        <v>469</v>
      </c>
      <c r="AB223">
        <v>541</v>
      </c>
      <c r="AC223" s="1">
        <f>(Table2[[#This Row],[Close Price]]/Table2[[#This Row],[Day Low]])-1</f>
        <v>1.374269005847939E-2</v>
      </c>
      <c r="AD223" s="1">
        <f>(Table2[[#This Row],[Day High]]/Table2[[#This Row],[Close Price]])-1</f>
        <v>9.8067493510238801E-3</v>
      </c>
      <c r="AE223" s="1">
        <f>(Table2[[#This Row],[Close Price]]/Table2[[#This Row],[Current Week Low]])-1</f>
        <v>1.374269005847939E-2</v>
      </c>
      <c r="AF223" s="1">
        <f>(Table2[[#This Row],[Current Week High]]/Table2[[#This Row],[Close Price]])-1</f>
        <v>2.7593500624939926E-2</v>
      </c>
      <c r="AG223" s="1">
        <f>(Table2[[#This Row],[Close Price]]/Table2[[#This Row],[Current Month Low]])-1</f>
        <v>0.10884861407249447</v>
      </c>
      <c r="AH223" s="1">
        <f>(Table2[[#This Row],[Current Month High]]/Table2[[#This Row],[Close Price]])-1</f>
        <v>4.0284588020382817E-2</v>
      </c>
      <c r="AI223">
        <v>25.757138736659901</v>
      </c>
      <c r="AJ223">
        <v>56.712370046707797</v>
      </c>
      <c r="AK223" t="str">
        <f>IF(AND(Table2[[#This Row],[20D EMA]]&gt;Table2[[#This Row],[50D EMA]],Table2[[#This Row],[50D EMA]]&gt;Table2[[#This Row],[200D EMA]]),"Uptrend","Downtrend/NoTrend")</f>
        <v>Downtrend/NoTrend</v>
      </c>
      <c r="AL223">
        <v>-0.18</v>
      </c>
      <c r="AM223" t="s">
        <v>3173</v>
      </c>
      <c r="AN223">
        <v>-2.39</v>
      </c>
      <c r="AO223" t="s">
        <v>3173</v>
      </c>
      <c r="AP223">
        <v>0.20147792845908399</v>
      </c>
      <c r="AQ223">
        <f>(Table2[[#This Row],[Sharpe Ratio]]-AVERAGE(Table2[Sharpe Ratio]))/_xlfn.STDEV.P(Table2[Sharpe Ratio])</f>
        <v>1.6861300576724545</v>
      </c>
      <c r="AR2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3">
        <f>_xlfn.RANK.AVG(Table2[[#This Row],[1Y Return vs Nifty Z-Score]],Table2[1Y Return vs Nifty Z-Score])</f>
        <v>208</v>
      </c>
      <c r="AT223">
        <f>_xlfn.RANK.AVG(Table2[[#This Row],[6M Return vs Nifty Z-Score]],Table2[6M Return vs Nifty Z-Score])</f>
        <v>549</v>
      </c>
      <c r="AU223">
        <f>_xlfn.RANK.AVG(Table2[[#This Row],[Sharpe Ratio Z-Score]],Table2[Sharpe Ratio Z-Score])</f>
        <v>29</v>
      </c>
      <c r="AV223">
        <f>(Table2[[#This Row],[Rank 1Y]]+Table2[[#This Row],[Rank 6M]]+Table2[[#This Row],[Rank Sharpe]])/3</f>
        <v>262</v>
      </c>
    </row>
    <row r="224" spans="1:48" x14ac:dyDescent="0.3">
      <c r="A224" t="s">
        <v>340</v>
      </c>
      <c r="B224" t="s">
        <v>341</v>
      </c>
      <c r="C224" t="s">
        <v>3140</v>
      </c>
      <c r="D224" t="s">
        <v>134</v>
      </c>
      <c r="E224">
        <v>71965.972758225005</v>
      </c>
      <c r="F224">
        <v>1979.25</v>
      </c>
      <c r="G224">
        <v>15.808147316119401</v>
      </c>
      <c r="H224">
        <f>(Table2[[#This Row],[1Y Return vs Nifty]]-AVERAGE(Table2[1Y Return vs Nifty]))/_xlfn.STDEV.P(Table2[1Y Return vs Nifty])</f>
        <v>3.9041508581479777E-2</v>
      </c>
      <c r="I224">
        <v>0.433704023166049</v>
      </c>
      <c r="J224">
        <f>(Table2[[#This Row],[1M Return vs Nifty]]-AVERAGE(Table2[1M Return vs Nifty]))/_xlfn.STDEV.P(Table2[1M Return vs Nifty])</f>
        <v>-7.7230092837056327E-2</v>
      </c>
      <c r="K224">
        <v>4.3335930229213</v>
      </c>
      <c r="L224">
        <f>(Table2[[#This Row],[6M Return vs Nifty]]-AVERAGE(Table2[6M Return vs Nifty]))/_xlfn.STDEV.P(Table2[6M Return vs Nifty])</f>
        <v>9.3243520109523078E-3</v>
      </c>
      <c r="M224">
        <v>-1.2403375136922401</v>
      </c>
      <c r="N224">
        <f>(Table2[[#This Row],[1W Return vs Nifty]]-AVERAGE(Table2[1W Return vs Nifty]))/_xlfn.STDEV.P(Table2[1W Return vs Nifty])</f>
        <v>-0.13483020560961731</v>
      </c>
      <c r="O224">
        <v>1956.24</v>
      </c>
      <c r="P224">
        <v>1919.1918435738901</v>
      </c>
      <c r="Q224">
        <v>1715.79427000234</v>
      </c>
      <c r="R224">
        <v>55.653005270476797</v>
      </c>
      <c r="S224" s="1">
        <f>(Table2[[#This Row],[Close Price]]-Table2[[#This Row],[20D EMA]])/Table2[[#This Row],[20D EMA]]</f>
        <v>1.1762360446570969E-2</v>
      </c>
      <c r="T224" s="1">
        <f>(Table2[[#This Row],[Close Price]]-Table2[[#This Row],[50D EMA]])/Table2[[#This Row],[50D EMA]]</f>
        <v>3.1293461686597482E-2</v>
      </c>
      <c r="U224" s="1">
        <f>(Table2[[#This Row],[Close Price]]-Table2[[#This Row],[200D EMA]])/Table2[[#This Row],[200D EMA]]</f>
        <v>0.15354738887040384</v>
      </c>
      <c r="V224">
        <v>2.45438003586569</v>
      </c>
      <c r="W224">
        <v>1925.55</v>
      </c>
      <c r="X224">
        <v>2004.75</v>
      </c>
      <c r="Y224">
        <v>1918.2</v>
      </c>
      <c r="Z224">
        <v>2046.75</v>
      </c>
      <c r="AA224">
        <v>1891.15</v>
      </c>
      <c r="AB224">
        <v>2089.9</v>
      </c>
      <c r="AC224" s="1">
        <f>(Table2[[#This Row],[Close Price]]/Table2[[#This Row],[Day Low]])-1</f>
        <v>2.7888135857287555E-2</v>
      </c>
      <c r="AD224" s="1">
        <f>(Table2[[#This Row],[Day High]]/Table2[[#This Row],[Close Price]])-1</f>
        <v>1.2883668056081765E-2</v>
      </c>
      <c r="AE224" s="1">
        <f>(Table2[[#This Row],[Close Price]]/Table2[[#This Row],[Current Week Low]])-1</f>
        <v>3.182671254300895E-2</v>
      </c>
      <c r="AF224" s="1">
        <f>(Table2[[#This Row],[Current Week High]]/Table2[[#This Row],[Close Price]])-1</f>
        <v>3.4103827207275561E-2</v>
      </c>
      <c r="AG224" s="1">
        <f>(Table2[[#This Row],[Close Price]]/Table2[[#This Row],[Current Month Low]])-1</f>
        <v>4.6585410993310816E-2</v>
      </c>
      <c r="AH224" s="1">
        <f>(Table2[[#This Row],[Current Month High]]/Table2[[#This Row],[Close Price]])-1</f>
        <v>5.5905014525704289E-2</v>
      </c>
      <c r="AI224">
        <v>5.59050145257042</v>
      </c>
      <c r="AJ224">
        <v>56.073808303434099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0.12</v>
      </c>
      <c r="AM224" t="s">
        <v>3172</v>
      </c>
      <c r="AN224">
        <v>-2.14</v>
      </c>
      <c r="AO224" t="s">
        <v>3173</v>
      </c>
      <c r="AP224">
        <v>0.107838086130167</v>
      </c>
      <c r="AQ224">
        <f>(Table2[[#This Row],[Sharpe Ratio]]-AVERAGE(Table2[Sharpe Ratio]))/_xlfn.STDEV.P(Table2[Sharpe Ratio])</f>
        <v>0.60039962863188123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0.4367051907776397</v>
      </c>
      <c r="AS224">
        <f>_xlfn.RANK.AVG(Table2[[#This Row],[1Y Return vs Nifty Z-Score]],Table2[1Y Return vs Nifty Z-Score])</f>
        <v>292</v>
      </c>
      <c r="AT224">
        <f>_xlfn.RANK.AVG(Table2[[#This Row],[6M Return vs Nifty Z-Score]],Table2[6M Return vs Nifty Z-Score])</f>
        <v>296</v>
      </c>
      <c r="AU224">
        <f>_xlfn.RANK.AVG(Table2[[#This Row],[Sharpe Ratio Z-Score]],Table2[Sharpe Ratio Z-Score])</f>
        <v>199</v>
      </c>
      <c r="AV224">
        <f>(Table2[[#This Row],[Rank 1Y]]+Table2[[#This Row],[Rank 6M]]+Table2[[#This Row],[Rank Sharpe]])/3</f>
        <v>262.33333333333331</v>
      </c>
    </row>
    <row r="225" spans="1:48" x14ac:dyDescent="0.3">
      <c r="A225" t="s">
        <v>1711</v>
      </c>
      <c r="B225" t="s">
        <v>1712</v>
      </c>
      <c r="C225" t="s">
        <v>3136</v>
      </c>
      <c r="D225" t="s">
        <v>208</v>
      </c>
      <c r="E225">
        <v>4931.0290617949904</v>
      </c>
      <c r="F225">
        <v>7260.65</v>
      </c>
      <c r="G225">
        <v>52.050048558044701</v>
      </c>
      <c r="H225">
        <f>(Table2[[#This Row],[1Y Return vs Nifty]]-AVERAGE(Table2[1Y Return vs Nifty]))/_xlfn.STDEV.P(Table2[1Y Return vs Nifty])</f>
        <v>0.75174715877879417</v>
      </c>
      <c r="I225">
        <v>5.2543933631146498</v>
      </c>
      <c r="J225">
        <f>(Table2[[#This Row],[1M Return vs Nifty]]-AVERAGE(Table2[1M Return vs Nifty]))/_xlfn.STDEV.P(Table2[1M Return vs Nifty])</f>
        <v>0.37996145655651326</v>
      </c>
      <c r="K225">
        <v>-12.8145558817468</v>
      </c>
      <c r="L225">
        <f>(Table2[[#This Row],[6M Return vs Nifty]]-AVERAGE(Table2[6M Return vs Nifty]))/_xlfn.STDEV.P(Table2[6M Return vs Nifty])</f>
        <v>-0.55480284708103988</v>
      </c>
      <c r="M225">
        <v>2.9284482254997499</v>
      </c>
      <c r="N225">
        <f>(Table2[[#This Row],[1W Return vs Nifty]]-AVERAGE(Table2[1W Return vs Nifty]))/_xlfn.STDEV.P(Table2[1W Return vs Nifty])</f>
        <v>0.75396573642867404</v>
      </c>
      <c r="O225">
        <v>7241.15</v>
      </c>
      <c r="P225">
        <v>7382.4248803972096</v>
      </c>
      <c r="Q225">
        <v>7034.4484114535398</v>
      </c>
      <c r="R225">
        <v>53.740673036743303</v>
      </c>
      <c r="S225" s="1">
        <f>(Table2[[#This Row],[Close Price]]-Table2[[#This Row],[20D EMA]])/Table2[[#This Row],[20D EMA]]</f>
        <v>2.6929424193670895E-3</v>
      </c>
      <c r="T225" s="1">
        <f>(Table2[[#This Row],[Close Price]]-Table2[[#This Row],[50D EMA]])/Table2[[#This Row],[50D EMA]]</f>
        <v>-1.6495241383432519E-2</v>
      </c>
      <c r="U225" s="1">
        <f>(Table2[[#This Row],[Close Price]]-Table2[[#This Row],[200D EMA]])/Table2[[#This Row],[200D EMA]]</f>
        <v>3.2156265184652817E-2</v>
      </c>
      <c r="V225">
        <v>0.82764948116327497</v>
      </c>
      <c r="W225">
        <v>7220</v>
      </c>
      <c r="X225">
        <v>7438.45</v>
      </c>
      <c r="Y225">
        <v>7184</v>
      </c>
      <c r="Z225">
        <v>7438.45</v>
      </c>
      <c r="AA225">
        <v>6700</v>
      </c>
      <c r="AB225">
        <v>7769.95</v>
      </c>
      <c r="AC225" s="1">
        <f>(Table2[[#This Row],[Close Price]]/Table2[[#This Row],[Day Low]])-1</f>
        <v>5.6301939058172046E-3</v>
      </c>
      <c r="AD225" s="1">
        <f>(Table2[[#This Row],[Day High]]/Table2[[#This Row],[Close Price]])-1</f>
        <v>2.4488165660099259E-2</v>
      </c>
      <c r="AE225" s="1">
        <f>(Table2[[#This Row],[Close Price]]/Table2[[#This Row],[Current Week Low]])-1</f>
        <v>1.0669543429844053E-2</v>
      </c>
      <c r="AF225" s="1">
        <f>(Table2[[#This Row],[Current Week High]]/Table2[[#This Row],[Close Price]])-1</f>
        <v>2.4488165660099259E-2</v>
      </c>
      <c r="AG225" s="1">
        <f>(Table2[[#This Row],[Close Price]]/Table2[[#This Row],[Current Month Low]])-1</f>
        <v>8.3679104477611954E-2</v>
      </c>
      <c r="AH225" s="1">
        <f>(Table2[[#This Row],[Current Month High]]/Table2[[#This Row],[Close Price]])-1</f>
        <v>7.0145234930756972E-2</v>
      </c>
      <c r="AI225">
        <v>25.097615227286799</v>
      </c>
      <c r="AJ225">
        <v>77.717537633092604</v>
      </c>
      <c r="AK225" t="str">
        <f>IF(AND(Table2[[#This Row],[20D EMA]]&gt;Table2[[#This Row],[50D EMA]],Table2[[#This Row],[50D EMA]]&gt;Table2[[#This Row],[200D EMA]]),"Uptrend","Downtrend/NoTrend")</f>
        <v>Downtrend/NoTrend</v>
      </c>
      <c r="AL225">
        <v>-0.01</v>
      </c>
      <c r="AM225" t="s">
        <v>3173</v>
      </c>
      <c r="AN225">
        <v>-4.09</v>
      </c>
      <c r="AO225" t="s">
        <v>3173</v>
      </c>
      <c r="AP225">
        <v>0.121743972048455</v>
      </c>
      <c r="AQ225">
        <f>(Table2[[#This Row],[Sharpe Ratio]]-AVERAGE(Table2[Sharpe Ratio]))/_xlfn.STDEV.P(Table2[Sharpe Ratio])</f>
        <v>0.76163487966123555</v>
      </c>
      <c r="AR2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5">
        <f>_xlfn.RANK.AVG(Table2[[#This Row],[1Y Return vs Nifty Z-Score]],Table2[1Y Return vs Nifty Z-Score])</f>
        <v>127</v>
      </c>
      <c r="AT225">
        <f>_xlfn.RANK.AVG(Table2[[#This Row],[6M Return vs Nifty Z-Score]],Table2[6M Return vs Nifty Z-Score])</f>
        <v>511</v>
      </c>
      <c r="AU225">
        <f>_xlfn.RANK.AVG(Table2[[#This Row],[Sharpe Ratio Z-Score]],Table2[Sharpe Ratio Z-Score])</f>
        <v>152</v>
      </c>
      <c r="AV225">
        <f>(Table2[[#This Row],[Rank 1Y]]+Table2[[#This Row],[Rank 6M]]+Table2[[#This Row],[Rank Sharpe]])/3</f>
        <v>263.33333333333331</v>
      </c>
    </row>
    <row r="226" spans="1:48" x14ac:dyDescent="0.3">
      <c r="A226" t="s">
        <v>214</v>
      </c>
      <c r="B226" t="s">
        <v>215</v>
      </c>
      <c r="C226" t="s">
        <v>3133</v>
      </c>
      <c r="D226" t="s">
        <v>64</v>
      </c>
      <c r="E226">
        <v>114721.33496086</v>
      </c>
      <c r="F226">
        <v>657.4</v>
      </c>
      <c r="G226">
        <v>42.640343373847202</v>
      </c>
      <c r="H226">
        <f>(Table2[[#This Row],[1Y Return vs Nifty]]-AVERAGE(Table2[1Y Return vs Nifty]))/_xlfn.STDEV.P(Table2[1Y Return vs Nifty])</f>
        <v>0.56670305729246018</v>
      </c>
      <c r="I226">
        <v>0.15116653263836199</v>
      </c>
      <c r="J226">
        <f>(Table2[[#This Row],[1M Return vs Nifty]]-AVERAGE(Table2[1M Return vs Nifty]))/_xlfn.STDEV.P(Table2[1M Return vs Nifty])</f>
        <v>-0.10402579443634284</v>
      </c>
      <c r="K226">
        <v>0.45441586785982302</v>
      </c>
      <c r="L226">
        <f>(Table2[[#This Row],[6M Return vs Nifty]]-AVERAGE(Table2[6M Return vs Nifty]))/_xlfn.STDEV.P(Table2[6M Return vs Nifty])</f>
        <v>-0.11828996691245972</v>
      </c>
      <c r="M226">
        <v>-8.7841524715324297</v>
      </c>
      <c r="N226">
        <f>(Table2[[#This Row],[1W Return vs Nifty]]-AVERAGE(Table2[1W Return vs Nifty]))/_xlfn.STDEV.P(Table2[1W Return vs Nifty])</f>
        <v>-1.7431911388620172</v>
      </c>
      <c r="O226">
        <v>696.74</v>
      </c>
      <c r="P226">
        <v>702.25884244800204</v>
      </c>
      <c r="Q226">
        <v>638.46391725467299</v>
      </c>
      <c r="R226">
        <v>28.724894033312601</v>
      </c>
      <c r="S226" s="1">
        <f>(Table2[[#This Row],[Close Price]]-Table2[[#This Row],[20D EMA]])/Table2[[#This Row],[20D EMA]]</f>
        <v>-5.6462956052472993E-2</v>
      </c>
      <c r="T226" s="1">
        <f>(Table2[[#This Row],[Close Price]]-Table2[[#This Row],[50D EMA]])/Table2[[#This Row],[50D EMA]]</f>
        <v>-6.3877931805926089E-2</v>
      </c>
      <c r="U226" s="1">
        <f>(Table2[[#This Row],[Close Price]]-Table2[[#This Row],[200D EMA]])/Table2[[#This Row],[200D EMA]]</f>
        <v>2.9658814278417062E-2</v>
      </c>
      <c r="V226">
        <v>1.4978283296811301</v>
      </c>
      <c r="W226">
        <v>651</v>
      </c>
      <c r="X226">
        <v>676.45</v>
      </c>
      <c r="Y226">
        <v>651</v>
      </c>
      <c r="Z226">
        <v>711.5</v>
      </c>
      <c r="AA226">
        <v>651</v>
      </c>
      <c r="AB226">
        <v>776.9</v>
      </c>
      <c r="AC226" s="1">
        <f>(Table2[[#This Row],[Close Price]]/Table2[[#This Row],[Day Low]])-1</f>
        <v>9.8310291858678678E-3</v>
      </c>
      <c r="AD226" s="1">
        <f>(Table2[[#This Row],[Day High]]/Table2[[#This Row],[Close Price]])-1</f>
        <v>2.8977791299056976E-2</v>
      </c>
      <c r="AE226" s="1">
        <f>(Table2[[#This Row],[Close Price]]/Table2[[#This Row],[Current Week Low]])-1</f>
        <v>9.8310291858678678E-3</v>
      </c>
      <c r="AF226" s="1">
        <f>(Table2[[#This Row],[Current Week High]]/Table2[[#This Row],[Close Price]])-1</f>
        <v>8.2293885001521128E-2</v>
      </c>
      <c r="AG226" s="1">
        <f>(Table2[[#This Row],[Close Price]]/Table2[[#This Row],[Current Month Low]])-1</f>
        <v>9.8310291858678678E-3</v>
      </c>
      <c r="AH226" s="1">
        <f>(Table2[[#This Row],[Current Month High]]/Table2[[#This Row],[Close Price]])-1</f>
        <v>0.18177669607544877</v>
      </c>
      <c r="AI226">
        <v>22.436872528141102</v>
      </c>
      <c r="AJ226">
        <v>65.321262416698104</v>
      </c>
      <c r="AK226" t="str">
        <f>IF(AND(Table2[[#This Row],[20D EMA]]&gt;Table2[[#This Row],[50D EMA]],Table2[[#This Row],[50D EMA]]&gt;Table2[[#This Row],[200D EMA]]),"Uptrend","Downtrend/NoTrend")</f>
        <v>Downtrend/NoTrend</v>
      </c>
      <c r="AL226">
        <v>0.08</v>
      </c>
      <c r="AM226" t="s">
        <v>3172</v>
      </c>
      <c r="AN226">
        <v>-3.69</v>
      </c>
      <c r="AO226" t="s">
        <v>3173</v>
      </c>
      <c r="AP226">
        <v>7.0676030038357998E-2</v>
      </c>
      <c r="AQ226">
        <f>(Table2[[#This Row],[Sharpe Ratio]]-AVERAGE(Table2[Sharpe Ratio]))/_xlfn.STDEV.P(Table2[Sharpe Ratio])</f>
        <v>0.16951493146564364</v>
      </c>
      <c r="AR2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6">
        <f>_xlfn.RANK.AVG(Table2[[#This Row],[1Y Return vs Nifty Z-Score]],Table2[1Y Return vs Nifty Z-Score])</f>
        <v>149</v>
      </c>
      <c r="AT226">
        <f>_xlfn.RANK.AVG(Table2[[#This Row],[6M Return vs Nifty Z-Score]],Table2[6M Return vs Nifty Z-Score])</f>
        <v>343</v>
      </c>
      <c r="AU226">
        <f>_xlfn.RANK.AVG(Table2[[#This Row],[Sharpe Ratio Z-Score]],Table2[Sharpe Ratio Z-Score])</f>
        <v>304</v>
      </c>
      <c r="AV226">
        <f>(Table2[[#This Row],[Rank 1Y]]+Table2[[#This Row],[Rank 6M]]+Table2[[#This Row],[Rank Sharpe]])/3</f>
        <v>265.33333333333331</v>
      </c>
    </row>
    <row r="227" spans="1:48" x14ac:dyDescent="0.3">
      <c r="A227" t="s">
        <v>329</v>
      </c>
      <c r="B227" t="s">
        <v>330</v>
      </c>
      <c r="C227" t="s">
        <v>3127</v>
      </c>
      <c r="D227" t="s">
        <v>34</v>
      </c>
      <c r="E227">
        <v>75719.580191914996</v>
      </c>
      <c r="F227">
        <v>562.15</v>
      </c>
      <c r="G227">
        <v>17.916740925553601</v>
      </c>
      <c r="H227">
        <f>(Table2[[#This Row],[1Y Return vs Nifty]]-AVERAGE(Table2[1Y Return vs Nifty]))/_xlfn.STDEV.P(Table2[1Y Return vs Nifty])</f>
        <v>8.0507505891665831E-2</v>
      </c>
      <c r="I227">
        <v>12.2730640717459</v>
      </c>
      <c r="J227">
        <f>(Table2[[#This Row],[1M Return vs Nifty]]-AVERAGE(Table2[1M Return vs Nifty]))/_xlfn.STDEV.P(Table2[1M Return vs Nifty])</f>
        <v>1.0456083609049684</v>
      </c>
      <c r="K227">
        <v>-8.3421468457519197</v>
      </c>
      <c r="L227">
        <f>(Table2[[#This Row],[6M Return vs Nifty]]-AVERAGE(Table2[6M Return vs Nifty]))/_xlfn.STDEV.P(Table2[6M Return vs Nifty])</f>
        <v>-0.40767282175319286</v>
      </c>
      <c r="M227">
        <v>4.7161432185604601</v>
      </c>
      <c r="N227">
        <f>(Table2[[#This Row],[1W Return vs Nifty]]-AVERAGE(Table2[1W Return vs Nifty]))/_xlfn.STDEV.P(Table2[1W Return vs Nifty])</f>
        <v>1.1351069499232531</v>
      </c>
      <c r="O227">
        <v>547.84</v>
      </c>
      <c r="P227">
        <v>543.57964174219296</v>
      </c>
      <c r="Q227">
        <v>520.77841497411998</v>
      </c>
      <c r="R227">
        <v>60.775438137767097</v>
      </c>
      <c r="S227" s="1">
        <f>(Table2[[#This Row],[Close Price]]-Table2[[#This Row],[20D EMA]])/Table2[[#This Row],[20D EMA]]</f>
        <v>2.6120765186915786E-2</v>
      </c>
      <c r="T227" s="1">
        <f>(Table2[[#This Row],[Close Price]]-Table2[[#This Row],[50D EMA]])/Table2[[#This Row],[50D EMA]]</f>
        <v>3.4163086384707726E-2</v>
      </c>
      <c r="U227" s="1">
        <f>(Table2[[#This Row],[Close Price]]-Table2[[#This Row],[200D EMA]])/Table2[[#This Row],[200D EMA]]</f>
        <v>7.944181985333619E-2</v>
      </c>
      <c r="V227">
        <v>0.98657807737361902</v>
      </c>
      <c r="W227">
        <v>559.20000000000005</v>
      </c>
      <c r="X227">
        <v>568.25</v>
      </c>
      <c r="Y227">
        <v>539</v>
      </c>
      <c r="Z227">
        <v>598</v>
      </c>
      <c r="AA227">
        <v>504.5</v>
      </c>
      <c r="AB227">
        <v>598</v>
      </c>
      <c r="AC227" s="1">
        <f>(Table2[[#This Row],[Close Price]]/Table2[[#This Row],[Day Low]])-1</f>
        <v>5.2753934191700491E-3</v>
      </c>
      <c r="AD227" s="1">
        <f>(Table2[[#This Row],[Day High]]/Table2[[#This Row],[Close Price]])-1</f>
        <v>1.0851196299920041E-2</v>
      </c>
      <c r="AE227" s="1">
        <f>(Table2[[#This Row],[Close Price]]/Table2[[#This Row],[Current Week Low]])-1</f>
        <v>4.2949907235621421E-2</v>
      </c>
      <c r="AF227" s="1">
        <f>(Table2[[#This Row],[Current Week High]]/Table2[[#This Row],[Close Price]])-1</f>
        <v>6.3773014320021471E-2</v>
      </c>
      <c r="AG227" s="1">
        <f>(Table2[[#This Row],[Close Price]]/Table2[[#This Row],[Current Month Low]])-1</f>
        <v>0.11427155599603567</v>
      </c>
      <c r="AH227" s="1">
        <f>(Table2[[#This Row],[Current Month High]]/Table2[[#This Row],[Close Price]])-1</f>
        <v>6.3773014320021471E-2</v>
      </c>
      <c r="AI227">
        <v>12.5500311304812</v>
      </c>
      <c r="AJ227">
        <v>43.809158352519802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0.01</v>
      </c>
      <c r="AM227" t="s">
        <v>3172</v>
      </c>
      <c r="AN227">
        <v>-2.31</v>
      </c>
      <c r="AO227" t="s">
        <v>3173</v>
      </c>
      <c r="AP227">
        <v>0.16838630109837599</v>
      </c>
      <c r="AQ227">
        <f>(Table2[[#This Row],[Sharpe Ratio]]-AVERAGE(Table2[Sharpe Ratio]))/_xlfn.STDEV.P(Table2[Sharpe Ratio])</f>
        <v>1.3024409582633545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3.1559909532300487</v>
      </c>
      <c r="AS227">
        <f>_xlfn.RANK.AVG(Table2[[#This Row],[1Y Return vs Nifty Z-Score]],Table2[1Y Return vs Nifty Z-Score])</f>
        <v>281</v>
      </c>
      <c r="AT227">
        <f>_xlfn.RANK.AVG(Table2[[#This Row],[6M Return vs Nifty Z-Score]],Table2[6M Return vs Nifty Z-Score])</f>
        <v>458</v>
      </c>
      <c r="AU227">
        <f>_xlfn.RANK.AVG(Table2[[#This Row],[Sharpe Ratio Z-Score]],Table2[Sharpe Ratio Z-Score])</f>
        <v>63</v>
      </c>
      <c r="AV227">
        <f>(Table2[[#This Row],[Rank 1Y]]+Table2[[#This Row],[Rank 6M]]+Table2[[#This Row],[Rank Sharpe]])/3</f>
        <v>267.33333333333331</v>
      </c>
    </row>
    <row r="228" spans="1:48" x14ac:dyDescent="0.3">
      <c r="A228" t="s">
        <v>1008</v>
      </c>
      <c r="B228" t="s">
        <v>1009</v>
      </c>
      <c r="C228" t="s">
        <v>3129</v>
      </c>
      <c r="D228" t="s">
        <v>1010</v>
      </c>
      <c r="E228">
        <v>14207.156522474999</v>
      </c>
      <c r="F228">
        <v>738.95</v>
      </c>
      <c r="G228">
        <v>25.963923532749</v>
      </c>
      <c r="H228">
        <f>(Table2[[#This Row],[1Y Return vs Nifty]]-AVERAGE(Table2[1Y Return vs Nifty]))/_xlfn.STDEV.P(Table2[1Y Return vs Nifty])</f>
        <v>0.23875727524104665</v>
      </c>
      <c r="I228">
        <v>2.5095743707335201</v>
      </c>
      <c r="J228">
        <f>(Table2[[#This Row],[1M Return vs Nifty]]-AVERAGE(Table2[1M Return vs Nifty]))/_xlfn.STDEV.P(Table2[1M Return vs Nifty])</f>
        <v>0.11964431943416858</v>
      </c>
      <c r="K228">
        <v>30.471317953901899</v>
      </c>
      <c r="L228">
        <f>(Table2[[#This Row],[6M Return vs Nifty]]-AVERAGE(Table2[6M Return vs Nifty]))/_xlfn.STDEV.P(Table2[6M Return vs Nifty])</f>
        <v>0.86918401604367534</v>
      </c>
      <c r="M228">
        <v>-1.5070920640677601</v>
      </c>
      <c r="N228">
        <f>(Table2[[#This Row],[1W Return vs Nifty]]-AVERAGE(Table2[1W Return vs Nifty]))/_xlfn.STDEV.P(Table2[1W Return vs Nifty])</f>
        <v>-0.19170296826207373</v>
      </c>
      <c r="O228">
        <v>731.49</v>
      </c>
      <c r="P228">
        <v>744.44081256573202</v>
      </c>
      <c r="Q228">
        <v>685.26097486124695</v>
      </c>
      <c r="R228">
        <v>57.5696367380148</v>
      </c>
      <c r="S228" s="1">
        <f>(Table2[[#This Row],[Close Price]]-Table2[[#This Row],[20D EMA]])/Table2[[#This Row],[20D EMA]]</f>
        <v>1.0198362246920719E-2</v>
      </c>
      <c r="T228" s="1">
        <f>(Table2[[#This Row],[Close Price]]-Table2[[#This Row],[50D EMA]])/Table2[[#This Row],[50D EMA]]</f>
        <v>-7.3757543555514676E-3</v>
      </c>
      <c r="U228" s="1">
        <f>(Table2[[#This Row],[Close Price]]-Table2[[#This Row],[200D EMA]])/Table2[[#This Row],[200D EMA]]</f>
        <v>7.8348289350089084E-2</v>
      </c>
      <c r="V228">
        <v>0.31564143870829497</v>
      </c>
      <c r="W228">
        <v>735.2</v>
      </c>
      <c r="X228">
        <v>746.5</v>
      </c>
      <c r="Y228">
        <v>730.35</v>
      </c>
      <c r="Z228">
        <v>746.5</v>
      </c>
      <c r="AA228">
        <v>689</v>
      </c>
      <c r="AB228">
        <v>748.3</v>
      </c>
      <c r="AC228" s="1">
        <f>(Table2[[#This Row],[Close Price]]/Table2[[#This Row],[Day Low]])-1</f>
        <v>5.1006528835690901E-3</v>
      </c>
      <c r="AD228" s="1">
        <f>(Table2[[#This Row],[Day High]]/Table2[[#This Row],[Close Price]])-1</f>
        <v>1.0217200081196198E-2</v>
      </c>
      <c r="AE228" s="1">
        <f>(Table2[[#This Row],[Close Price]]/Table2[[#This Row],[Current Week Low]])-1</f>
        <v>1.1775176285342637E-2</v>
      </c>
      <c r="AF228" s="1">
        <f>(Table2[[#This Row],[Current Week High]]/Table2[[#This Row],[Close Price]])-1</f>
        <v>1.0217200081196198E-2</v>
      </c>
      <c r="AG228" s="1">
        <f>(Table2[[#This Row],[Close Price]]/Table2[[#This Row],[Current Month Low]])-1</f>
        <v>7.2496371552975392E-2</v>
      </c>
      <c r="AH228" s="1">
        <f>(Table2[[#This Row],[Current Month High]]/Table2[[#This Row],[Close Price]])-1</f>
        <v>1.2653088842276006E-2</v>
      </c>
      <c r="AI228">
        <v>18.641315379930901</v>
      </c>
      <c r="AJ228">
        <v>55.225291460980898</v>
      </c>
      <c r="AK228" t="str">
        <f>IF(AND(Table2[[#This Row],[20D EMA]]&gt;Table2[[#This Row],[50D EMA]],Table2[[#This Row],[50D EMA]]&gt;Table2[[#This Row],[200D EMA]]),"Uptrend","Downtrend/NoTrend")</f>
        <v>Downtrend/NoTrend</v>
      </c>
      <c r="AL228">
        <v>0.02</v>
      </c>
      <c r="AM228" t="s">
        <v>3172</v>
      </c>
      <c r="AN228">
        <v>-0.47</v>
      </c>
      <c r="AO228" t="s">
        <v>3173</v>
      </c>
      <c r="AP228">
        <v>1.5186475167445999E-2</v>
      </c>
      <c r="AQ228">
        <f>(Table2[[#This Row],[Sharpe Ratio]]-AVERAGE(Table2[Sharpe Ratio]))/_xlfn.STDEV.P(Table2[Sharpe Ratio])</f>
        <v>-0.47387250617702831</v>
      </c>
      <c r="AR2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8">
        <f>_xlfn.RANK.AVG(Table2[[#This Row],[1Y Return vs Nifty Z-Score]],Table2[1Y Return vs Nifty Z-Score])</f>
        <v>238</v>
      </c>
      <c r="AT228">
        <f>_xlfn.RANK.AVG(Table2[[#This Row],[6M Return vs Nifty Z-Score]],Table2[6M Return vs Nifty Z-Score])</f>
        <v>112</v>
      </c>
      <c r="AU228">
        <f>_xlfn.RANK.AVG(Table2[[#This Row],[Sharpe Ratio Z-Score]],Table2[Sharpe Ratio Z-Score])</f>
        <v>462</v>
      </c>
      <c r="AV228">
        <f>(Table2[[#This Row],[Rank 1Y]]+Table2[[#This Row],[Rank 6M]]+Table2[[#This Row],[Rank Sharpe]])/3</f>
        <v>270.66666666666669</v>
      </c>
    </row>
    <row r="229" spans="1:48" x14ac:dyDescent="0.3">
      <c r="A229" t="s">
        <v>974</v>
      </c>
      <c r="B229" t="s">
        <v>975</v>
      </c>
      <c r="C229" t="s">
        <v>3136</v>
      </c>
      <c r="D229" t="s">
        <v>976</v>
      </c>
      <c r="E229">
        <v>15005.292633900001</v>
      </c>
      <c r="F229">
        <v>1260.8499999999999</v>
      </c>
      <c r="G229">
        <v>31.715204830187599</v>
      </c>
      <c r="H229">
        <f>(Table2[[#This Row],[1Y Return vs Nifty]]-AVERAGE(Table2[1Y Return vs Nifty]))/_xlfn.STDEV.P(Table2[1Y Return vs Nifty])</f>
        <v>0.35185759658447729</v>
      </c>
      <c r="I229">
        <v>4.9230650161060003</v>
      </c>
      <c r="J229">
        <f>(Table2[[#This Row],[1M Return vs Nifty]]-AVERAGE(Table2[1M Return vs Nifty]))/_xlfn.STDEV.P(Table2[1M Return vs Nifty])</f>
        <v>0.34853845672294381</v>
      </c>
      <c r="K229">
        <v>-17.119961210665998</v>
      </c>
      <c r="L229">
        <f>(Table2[[#This Row],[6M Return vs Nifty]]-AVERAGE(Table2[6M Return vs Nifty]))/_xlfn.STDEV.P(Table2[6M Return vs Nifty])</f>
        <v>-0.69643890719816148</v>
      </c>
      <c r="M229">
        <v>0.48054291825839801</v>
      </c>
      <c r="N229">
        <f>(Table2[[#This Row],[1W Return vs Nifty]]-AVERAGE(Table2[1W Return vs Nifty]))/_xlfn.STDEV.P(Table2[1W Return vs Nifty])</f>
        <v>0.2320659700012897</v>
      </c>
      <c r="O229">
        <v>1272.3</v>
      </c>
      <c r="P229">
        <v>1301.4074337760401</v>
      </c>
      <c r="Q229">
        <v>1260.5507713388299</v>
      </c>
      <c r="R229">
        <v>49.649578449245801</v>
      </c>
      <c r="S229" s="1">
        <f>(Table2[[#This Row],[Close Price]]-Table2[[#This Row],[20D EMA]])/Table2[[#This Row],[20D EMA]]</f>
        <v>-8.9994498152951713E-3</v>
      </c>
      <c r="T229" s="1">
        <f>(Table2[[#This Row],[Close Price]]-Table2[[#This Row],[50D EMA]])/Table2[[#This Row],[50D EMA]]</f>
        <v>-3.1164286236142494E-2</v>
      </c>
      <c r="U229" s="1">
        <f>(Table2[[#This Row],[Close Price]]-Table2[[#This Row],[200D EMA]])/Table2[[#This Row],[200D EMA]]</f>
        <v>2.3737930115435218E-4</v>
      </c>
      <c r="V229">
        <v>0.58317740250725603</v>
      </c>
      <c r="W229">
        <v>1252.05</v>
      </c>
      <c r="X229">
        <v>1276</v>
      </c>
      <c r="Y229">
        <v>1246.25</v>
      </c>
      <c r="Z229">
        <v>1276</v>
      </c>
      <c r="AA229">
        <v>1186.3</v>
      </c>
      <c r="AB229">
        <v>1406</v>
      </c>
      <c r="AC229" s="1">
        <f>(Table2[[#This Row],[Close Price]]/Table2[[#This Row],[Day Low]])-1</f>
        <v>7.0284733037817571E-3</v>
      </c>
      <c r="AD229" s="1">
        <f>(Table2[[#This Row],[Day High]]/Table2[[#This Row],[Close Price]])-1</f>
        <v>1.2015703691953927E-2</v>
      </c>
      <c r="AE229" s="1">
        <f>(Table2[[#This Row],[Close Price]]/Table2[[#This Row],[Current Week Low]])-1</f>
        <v>1.1715145436308916E-2</v>
      </c>
      <c r="AF229" s="1">
        <f>(Table2[[#This Row],[Current Week High]]/Table2[[#This Row],[Close Price]])-1</f>
        <v>1.2015703691953927E-2</v>
      </c>
      <c r="AG229" s="1">
        <f>(Table2[[#This Row],[Close Price]]/Table2[[#This Row],[Current Month Low]])-1</f>
        <v>6.2842451319227832E-2</v>
      </c>
      <c r="AH229" s="1">
        <f>(Table2[[#This Row],[Current Month High]]/Table2[[#This Row],[Close Price]])-1</f>
        <v>0.11512075187373605</v>
      </c>
      <c r="AI229">
        <v>34.433120513939002</v>
      </c>
      <c r="AJ229">
        <v>61.647435897435798</v>
      </c>
      <c r="AK229" t="str">
        <f>IF(AND(Table2[[#This Row],[20D EMA]]&gt;Table2[[#This Row],[50D EMA]],Table2[[#This Row],[50D EMA]]&gt;Table2[[#This Row],[200D EMA]]),"Uptrend","Downtrend/NoTrend")</f>
        <v>Downtrend/NoTrend</v>
      </c>
      <c r="AL229">
        <v>0.06</v>
      </c>
      <c r="AM229" t="s">
        <v>3172</v>
      </c>
      <c r="AN229">
        <v>-4.79</v>
      </c>
      <c r="AO229" t="s">
        <v>3173</v>
      </c>
      <c r="AP229">
        <v>0.19016261559789999</v>
      </c>
      <c r="AQ229">
        <f>(Table2[[#This Row],[Sharpe Ratio]]-AVERAGE(Table2[Sharpe Ratio]))/_xlfn.STDEV.P(Table2[Sharpe Ratio])</f>
        <v>1.5549318499229337</v>
      </c>
      <c r="AR2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9">
        <f>_xlfn.RANK.AVG(Table2[[#This Row],[1Y Return vs Nifty Z-Score]],Table2[1Y Return vs Nifty Z-Score])</f>
        <v>206</v>
      </c>
      <c r="AT229">
        <f>_xlfn.RANK.AVG(Table2[[#This Row],[6M Return vs Nifty Z-Score]],Table2[6M Return vs Nifty Z-Score])</f>
        <v>571</v>
      </c>
      <c r="AU229">
        <f>_xlfn.RANK.AVG(Table2[[#This Row],[Sharpe Ratio Z-Score]],Table2[Sharpe Ratio Z-Score])</f>
        <v>41</v>
      </c>
      <c r="AV229">
        <f>(Table2[[#This Row],[Rank 1Y]]+Table2[[#This Row],[Rank 6M]]+Table2[[#This Row],[Rank Sharpe]])/3</f>
        <v>272.66666666666669</v>
      </c>
    </row>
    <row r="230" spans="1:48" x14ac:dyDescent="0.3">
      <c r="A230" t="s">
        <v>1370</v>
      </c>
      <c r="B230" t="s">
        <v>1371</v>
      </c>
      <c r="C230" t="s">
        <v>3136</v>
      </c>
      <c r="D230" t="s">
        <v>805</v>
      </c>
      <c r="E230">
        <v>8007.3220685899996</v>
      </c>
      <c r="F230">
        <v>200.45</v>
      </c>
      <c r="G230">
        <v>5.3083988852484403</v>
      </c>
      <c r="H230">
        <f>(Table2[[#This Row],[1Y Return vs Nifty]]-AVERAGE(Table2[1Y Return vs Nifty]))/_xlfn.STDEV.P(Table2[1Y Return vs Nifty])</f>
        <v>-0.16743855388487286</v>
      </c>
      <c r="I230">
        <v>-0.53266005409817097</v>
      </c>
      <c r="J230">
        <f>(Table2[[#This Row],[1M Return vs Nifty]]-AVERAGE(Table2[1M Return vs Nifty]))/_xlfn.STDEV.P(Table2[1M Return vs Nifty])</f>
        <v>-0.16887953518992666</v>
      </c>
      <c r="K230">
        <v>-4.2293168062115898</v>
      </c>
      <c r="L230">
        <f>(Table2[[#This Row],[6M Return vs Nifty]]-AVERAGE(Table2[6M Return vs Nifty]))/_xlfn.STDEV.P(Table2[6M Return vs Nifty])</f>
        <v>-0.27237196196676455</v>
      </c>
      <c r="M230">
        <v>-0.81102463313056405</v>
      </c>
      <c r="N230">
        <f>(Table2[[#This Row],[1W Return vs Nifty]]-AVERAGE(Table2[1W Return vs Nifty]))/_xlfn.STDEV.P(Table2[1W Return vs Nifty])</f>
        <v>-4.3299584949332448E-2</v>
      </c>
      <c r="O230">
        <v>204.22</v>
      </c>
      <c r="P230">
        <v>210.602423290703</v>
      </c>
      <c r="Q230">
        <v>203.73404792299399</v>
      </c>
      <c r="R230">
        <v>46.272181919874399</v>
      </c>
      <c r="S230" s="1">
        <f>(Table2[[#This Row],[Close Price]]-Table2[[#This Row],[20D EMA]])/Table2[[#This Row],[20D EMA]]</f>
        <v>-1.8460483791989082E-2</v>
      </c>
      <c r="T230" s="1">
        <f>(Table2[[#This Row],[Close Price]]-Table2[[#This Row],[50D EMA]])/Table2[[#This Row],[50D EMA]]</f>
        <v>-4.8206583438449871E-2</v>
      </c>
      <c r="U230" s="1">
        <f>(Table2[[#This Row],[Close Price]]-Table2[[#This Row],[200D EMA]])/Table2[[#This Row],[200D EMA]]</f>
        <v>-1.6119288633754961E-2</v>
      </c>
      <c r="V230">
        <v>0.54076824200469797</v>
      </c>
      <c r="W230">
        <v>198.18</v>
      </c>
      <c r="X230">
        <v>204.75</v>
      </c>
      <c r="Y230">
        <v>198.18</v>
      </c>
      <c r="Z230">
        <v>206.02</v>
      </c>
      <c r="AA230">
        <v>191.19</v>
      </c>
      <c r="AB230">
        <v>227.7</v>
      </c>
      <c r="AC230" s="1">
        <f>(Table2[[#This Row],[Close Price]]/Table2[[#This Row],[Day Low]])-1</f>
        <v>1.1454233525078017E-2</v>
      </c>
      <c r="AD230" s="1">
        <f>(Table2[[#This Row],[Day High]]/Table2[[#This Row],[Close Price]])-1</f>
        <v>2.1451733599401335E-2</v>
      </c>
      <c r="AE230" s="1">
        <f>(Table2[[#This Row],[Close Price]]/Table2[[#This Row],[Current Week Low]])-1</f>
        <v>1.1454233525078017E-2</v>
      </c>
      <c r="AF230" s="1">
        <f>(Table2[[#This Row],[Current Week High]]/Table2[[#This Row],[Close Price]])-1</f>
        <v>2.7787478174108315E-2</v>
      </c>
      <c r="AG230" s="1">
        <f>(Table2[[#This Row],[Close Price]]/Table2[[#This Row],[Current Month Low]])-1</f>
        <v>4.8433495475704857E-2</v>
      </c>
      <c r="AH230" s="1">
        <f>(Table2[[#This Row],[Current Month High]]/Table2[[#This Row],[Close Price]])-1</f>
        <v>0.13594412571713654</v>
      </c>
      <c r="AI230">
        <v>47.9121975555001</v>
      </c>
      <c r="AJ230">
        <v>48.4265087004812</v>
      </c>
      <c r="AK230" t="str">
        <f>IF(AND(Table2[[#This Row],[20D EMA]]&gt;Table2[[#This Row],[50D EMA]],Table2[[#This Row],[50D EMA]]&gt;Table2[[#This Row],[200D EMA]]),"Uptrend","Downtrend/NoTrend")</f>
        <v>Downtrend/NoTrend</v>
      </c>
      <c r="AL230">
        <v>-0.03</v>
      </c>
      <c r="AM230" t="s">
        <v>3173</v>
      </c>
      <c r="AN230">
        <v>-10.43</v>
      </c>
      <c r="AO230" t="s">
        <v>3173</v>
      </c>
      <c r="AP230">
        <v>0.176182792749184</v>
      </c>
      <c r="AQ230">
        <f>(Table2[[#This Row],[Sharpe Ratio]]-AVERAGE(Table2[Sharpe Ratio]))/_xlfn.STDEV.P(Table2[Sharpe Ratio])</f>
        <v>1.3928393187743586</v>
      </c>
      <c r="AR2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0">
        <f>_xlfn.RANK.AVG(Table2[[#This Row],[1Y Return vs Nifty Z-Score]],Table2[1Y Return vs Nifty Z-Score])</f>
        <v>363</v>
      </c>
      <c r="AT230">
        <f>_xlfn.RANK.AVG(Table2[[#This Row],[6M Return vs Nifty Z-Score]],Table2[6M Return vs Nifty Z-Score])</f>
        <v>398</v>
      </c>
      <c r="AU230">
        <f>_xlfn.RANK.AVG(Table2[[#This Row],[Sharpe Ratio Z-Score]],Table2[Sharpe Ratio Z-Score])</f>
        <v>57</v>
      </c>
      <c r="AV230">
        <f>(Table2[[#This Row],[Rank 1Y]]+Table2[[#This Row],[Rank 6M]]+Table2[[#This Row],[Rank Sharpe]])/3</f>
        <v>272.66666666666669</v>
      </c>
    </row>
    <row r="231" spans="1:48" x14ac:dyDescent="0.3">
      <c r="A231" t="s">
        <v>161</v>
      </c>
      <c r="B231" t="s">
        <v>162</v>
      </c>
      <c r="C231" t="s">
        <v>3136</v>
      </c>
      <c r="D231" t="s">
        <v>163</v>
      </c>
      <c r="E231">
        <v>155322.48162375001</v>
      </c>
      <c r="F231">
        <v>7329.7</v>
      </c>
      <c r="G231">
        <v>48.382085584228598</v>
      </c>
      <c r="H231">
        <f>(Table2[[#This Row],[1Y Return vs Nifty]]-AVERAGE(Table2[1Y Return vs Nifty]))/_xlfn.STDEV.P(Table2[1Y Return vs Nifty])</f>
        <v>0.67961579020894802</v>
      </c>
      <c r="I231">
        <v>-3.4518661017143799</v>
      </c>
      <c r="J231">
        <f>(Table2[[#This Row],[1M Return vs Nifty]]-AVERAGE(Table2[1M Return vs Nifty]))/_xlfn.STDEV.P(Table2[1M Return vs Nifty])</f>
        <v>-0.44573544557783046</v>
      </c>
      <c r="K231">
        <v>-18.114576891207101</v>
      </c>
      <c r="L231">
        <f>(Table2[[#This Row],[6M Return vs Nifty]]-AVERAGE(Table2[6M Return vs Nifty]))/_xlfn.STDEV.P(Table2[6M Return vs Nifty])</f>
        <v>-0.72915904283238653</v>
      </c>
      <c r="M231">
        <v>6.4064461589379098</v>
      </c>
      <c r="N231">
        <f>(Table2[[#This Row],[1W Return vs Nifty]]-AVERAGE(Table2[1W Return vs Nifty]))/_xlfn.STDEV.P(Table2[1W Return vs Nifty])</f>
        <v>1.4954839249495726</v>
      </c>
      <c r="O231">
        <v>7178.87</v>
      </c>
      <c r="P231">
        <v>7506.4878012242498</v>
      </c>
      <c r="Q231">
        <v>7116.1971616315004</v>
      </c>
      <c r="R231">
        <v>63.765568866949302</v>
      </c>
      <c r="S231" s="1">
        <f>(Table2[[#This Row],[Close Price]]-Table2[[#This Row],[20D EMA]])/Table2[[#This Row],[20D EMA]]</f>
        <v>2.1010270418603476E-2</v>
      </c>
      <c r="T231" s="1">
        <f>(Table2[[#This Row],[Close Price]]-Table2[[#This Row],[50D EMA]])/Table2[[#This Row],[50D EMA]]</f>
        <v>-2.355133398010948E-2</v>
      </c>
      <c r="U231" s="1">
        <f>(Table2[[#This Row],[Close Price]]-Table2[[#This Row],[200D EMA]])/Table2[[#This Row],[200D EMA]]</f>
        <v>3.0002378169009372E-2</v>
      </c>
      <c r="V231">
        <v>1.2737110412999599</v>
      </c>
      <c r="W231">
        <v>7250.45</v>
      </c>
      <c r="X231">
        <v>7390</v>
      </c>
      <c r="Y231">
        <v>7051</v>
      </c>
      <c r="Z231">
        <v>7390</v>
      </c>
      <c r="AA231">
        <v>6605</v>
      </c>
      <c r="AB231">
        <v>7500</v>
      </c>
      <c r="AC231" s="1">
        <f>(Table2[[#This Row],[Close Price]]/Table2[[#This Row],[Day Low]])-1</f>
        <v>1.0930356046866097E-2</v>
      </c>
      <c r="AD231" s="1">
        <f>(Table2[[#This Row],[Day High]]/Table2[[#This Row],[Close Price]])-1</f>
        <v>8.2268032798067381E-3</v>
      </c>
      <c r="AE231" s="1">
        <f>(Table2[[#This Row],[Close Price]]/Table2[[#This Row],[Current Week Low]])-1</f>
        <v>3.9526308325060322E-2</v>
      </c>
      <c r="AF231" s="1">
        <f>(Table2[[#This Row],[Current Week High]]/Table2[[#This Row],[Close Price]])-1</f>
        <v>8.2268032798067381E-3</v>
      </c>
      <c r="AG231" s="1">
        <f>(Table2[[#This Row],[Close Price]]/Table2[[#This Row],[Current Month Low]])-1</f>
        <v>0.1097199091597274</v>
      </c>
      <c r="AH231" s="1">
        <f>(Table2[[#This Row],[Current Month High]]/Table2[[#This Row],[Close Price]])-1</f>
        <v>2.3234238781941974E-2</v>
      </c>
      <c r="AI231">
        <v>24.833894975237701</v>
      </c>
      <c r="AJ231">
        <v>74.7017673487385</v>
      </c>
      <c r="AK231" t="str">
        <f>IF(AND(Table2[[#This Row],[20D EMA]]&gt;Table2[[#This Row],[50D EMA]],Table2[[#This Row],[50D EMA]]&gt;Table2[[#This Row],[200D EMA]]),"Uptrend","Downtrend/NoTrend")</f>
        <v>Downtrend/NoTrend</v>
      </c>
      <c r="AL231">
        <v>0.03</v>
      </c>
      <c r="AM231" t="s">
        <v>3172</v>
      </c>
      <c r="AN231">
        <v>2.31</v>
      </c>
      <c r="AO231" t="s">
        <v>3172</v>
      </c>
      <c r="AP231">
        <v>0.15257279529645901</v>
      </c>
      <c r="AQ231">
        <f>(Table2[[#This Row],[Sharpe Ratio]]-AVERAGE(Table2[Sharpe Ratio]))/_xlfn.STDEV.P(Table2[Sharpe Ratio])</f>
        <v>1.1190873342937326</v>
      </c>
      <c r="AR2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1">
        <f>_xlfn.RANK.AVG(Table2[[#This Row],[1Y Return vs Nifty Z-Score]],Table2[1Y Return vs Nifty Z-Score])</f>
        <v>136</v>
      </c>
      <c r="AT231">
        <f>_xlfn.RANK.AVG(Table2[[#This Row],[6M Return vs Nifty Z-Score]],Table2[6M Return vs Nifty Z-Score])</f>
        <v>582</v>
      </c>
      <c r="AU231">
        <f>_xlfn.RANK.AVG(Table2[[#This Row],[Sharpe Ratio Z-Score]],Table2[Sharpe Ratio Z-Score])</f>
        <v>101</v>
      </c>
      <c r="AV231">
        <f>(Table2[[#This Row],[Rank 1Y]]+Table2[[#This Row],[Rank 6M]]+Table2[[#This Row],[Rank Sharpe]])/3</f>
        <v>273</v>
      </c>
    </row>
    <row r="232" spans="1:48" x14ac:dyDescent="0.3">
      <c r="A232" t="s">
        <v>153</v>
      </c>
      <c r="B232" t="s">
        <v>154</v>
      </c>
      <c r="C232" t="s">
        <v>3139</v>
      </c>
      <c r="D232" t="s">
        <v>155</v>
      </c>
      <c r="E232">
        <v>163391.71041303899</v>
      </c>
      <c r="F232">
        <v>4229.6000000000004</v>
      </c>
      <c r="G232">
        <v>37.8364155458762</v>
      </c>
      <c r="H232">
        <f>(Table2[[#This Row],[1Y Return vs Nifty]]-AVERAGE(Table2[1Y Return vs Nifty]))/_xlfn.STDEV.P(Table2[1Y Return vs Nifty])</f>
        <v>0.47223266835562522</v>
      </c>
      <c r="I232">
        <v>4.2026345798092501</v>
      </c>
      <c r="J232">
        <f>(Table2[[#This Row],[1M Return vs Nifty]]-AVERAGE(Table2[1M Return vs Nifty]))/_xlfn.STDEV.P(Table2[1M Return vs Nifty])</f>
        <v>0.28021322682868388</v>
      </c>
      <c r="K232">
        <v>-5.9390842945824502</v>
      </c>
      <c r="L232">
        <f>(Table2[[#This Row],[6M Return vs Nifty]]-AVERAGE(Table2[6M Return vs Nifty]))/_xlfn.STDEV.P(Table2[6M Return vs Nifty])</f>
        <v>-0.32861863615155884</v>
      </c>
      <c r="M232">
        <v>3.17586253822207</v>
      </c>
      <c r="N232">
        <f>(Table2[[#This Row],[1W Return vs Nifty]]-AVERAGE(Table2[1W Return vs Nifty]))/_xlfn.STDEV.P(Table2[1W Return vs Nifty])</f>
        <v>0.80671511020493647</v>
      </c>
      <c r="O232">
        <v>4132.96</v>
      </c>
      <c r="P232">
        <v>4306.0475637130703</v>
      </c>
      <c r="Q232">
        <v>4054.5280867803799</v>
      </c>
      <c r="R232">
        <v>66.823091807903893</v>
      </c>
      <c r="S232" s="1">
        <f>(Table2[[#This Row],[Close Price]]-Table2[[#This Row],[20D EMA]])/Table2[[#This Row],[20D EMA]]</f>
        <v>2.3382757152258994E-2</v>
      </c>
      <c r="T232" s="1">
        <f>(Table2[[#This Row],[Close Price]]-Table2[[#This Row],[50D EMA]])/Table2[[#This Row],[50D EMA]]</f>
        <v>-1.7753534437773329E-2</v>
      </c>
      <c r="U232" s="1">
        <f>(Table2[[#This Row],[Close Price]]-Table2[[#This Row],[200D EMA]])/Table2[[#This Row],[200D EMA]]</f>
        <v>4.3179356381926458E-2</v>
      </c>
      <c r="V232">
        <v>0.69558987003435402</v>
      </c>
      <c r="W232">
        <v>4213.2</v>
      </c>
      <c r="X232">
        <v>4292</v>
      </c>
      <c r="Y232">
        <v>4155</v>
      </c>
      <c r="Z232">
        <v>4292</v>
      </c>
      <c r="AA232">
        <v>3830</v>
      </c>
      <c r="AB232">
        <v>4292</v>
      </c>
      <c r="AC232" s="1">
        <f>(Table2[[#This Row],[Close Price]]/Table2[[#This Row],[Day Low]])-1</f>
        <v>3.8925282445647635E-3</v>
      </c>
      <c r="AD232" s="1">
        <f>(Table2[[#This Row],[Day High]]/Table2[[#This Row],[Close Price]])-1</f>
        <v>1.4753168148288198E-2</v>
      </c>
      <c r="AE232" s="1">
        <f>(Table2[[#This Row],[Close Price]]/Table2[[#This Row],[Current Week Low]])-1</f>
        <v>1.7954271961492241E-2</v>
      </c>
      <c r="AF232" s="1">
        <f>(Table2[[#This Row],[Current Week High]]/Table2[[#This Row],[Close Price]])-1</f>
        <v>1.4753168148288198E-2</v>
      </c>
      <c r="AG232" s="1">
        <f>(Table2[[#This Row],[Close Price]]/Table2[[#This Row],[Current Month Low]])-1</f>
        <v>0.10433420365535251</v>
      </c>
      <c r="AH232" s="1">
        <f>(Table2[[#This Row],[Current Month High]]/Table2[[#This Row],[Close Price]])-1</f>
        <v>1.4753168148288198E-2</v>
      </c>
      <c r="AI232">
        <v>19.0419897862681</v>
      </c>
      <c r="AJ232">
        <v>64.256310679611602</v>
      </c>
      <c r="AK232" t="str">
        <f>IF(AND(Table2[[#This Row],[20D EMA]]&gt;Table2[[#This Row],[50D EMA]],Table2[[#This Row],[50D EMA]]&gt;Table2[[#This Row],[200D EMA]]),"Uptrend","Downtrend/NoTrend")</f>
        <v>Downtrend/NoTrend</v>
      </c>
      <c r="AL232">
        <v>-0.06</v>
      </c>
      <c r="AM232" t="s">
        <v>3173</v>
      </c>
      <c r="AN232">
        <v>4.13</v>
      </c>
      <c r="AO232" t="s">
        <v>3172</v>
      </c>
      <c r="AP232">
        <v>0.104004558695518</v>
      </c>
      <c r="AQ232">
        <f>(Table2[[#This Row],[Sharpe Ratio]]-AVERAGE(Table2[Sharpe Ratio]))/_xlfn.STDEV.P(Table2[Sharpe Ratio])</f>
        <v>0.55595084184580035</v>
      </c>
      <c r="AR2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2">
        <f>_xlfn.RANK.AVG(Table2[[#This Row],[1Y Return vs Nifty Z-Score]],Table2[1Y Return vs Nifty Z-Score])</f>
        <v>177</v>
      </c>
      <c r="AT232">
        <f>_xlfn.RANK.AVG(Table2[[#This Row],[6M Return vs Nifty Z-Score]],Table2[6M Return vs Nifty Z-Score])</f>
        <v>433</v>
      </c>
      <c r="AU232">
        <f>_xlfn.RANK.AVG(Table2[[#This Row],[Sharpe Ratio Z-Score]],Table2[Sharpe Ratio Z-Score])</f>
        <v>210</v>
      </c>
      <c r="AV232">
        <f>(Table2[[#This Row],[Rank 1Y]]+Table2[[#This Row],[Rank 6M]]+Table2[[#This Row],[Rank Sharpe]])/3</f>
        <v>273.33333333333331</v>
      </c>
    </row>
    <row r="233" spans="1:48" x14ac:dyDescent="0.3">
      <c r="A233" t="s">
        <v>749</v>
      </c>
      <c r="B233" t="s">
        <v>750</v>
      </c>
      <c r="C233" t="s">
        <v>3132</v>
      </c>
      <c r="D233" t="s">
        <v>553</v>
      </c>
      <c r="E233">
        <v>22537.743322959999</v>
      </c>
      <c r="F233">
        <v>1231.4000000000001</v>
      </c>
      <c r="G233">
        <v>55.053352102587802</v>
      </c>
      <c r="H233">
        <f>(Table2[[#This Row],[1Y Return vs Nifty]]-AVERAGE(Table2[1Y Return vs Nifty]))/_xlfn.STDEV.P(Table2[1Y Return vs Nifty])</f>
        <v>0.81080784080993862</v>
      </c>
      <c r="I233">
        <v>-2.0145770198300101</v>
      </c>
      <c r="J233">
        <f>(Table2[[#This Row],[1M Return vs Nifty]]-AVERAGE(Table2[1M Return vs Nifty]))/_xlfn.STDEV.P(Table2[1M Return vs Nifty])</f>
        <v>-0.30942373247329291</v>
      </c>
      <c r="K233">
        <v>-4.5837010369245998</v>
      </c>
      <c r="L233">
        <f>(Table2[[#This Row],[6M Return vs Nifty]]-AVERAGE(Table2[6M Return vs Nifty]))/_xlfn.STDEV.P(Table2[6M Return vs Nifty])</f>
        <v>-0.28403023392287513</v>
      </c>
      <c r="M233">
        <v>-2.2708008915528102</v>
      </c>
      <c r="N233">
        <f>(Table2[[#This Row],[1W Return vs Nifty]]-AVERAGE(Table2[1W Return vs Nifty]))/_xlfn.STDEV.P(Table2[1W Return vs Nifty])</f>
        <v>-0.35452767292034143</v>
      </c>
      <c r="O233">
        <v>1278.06</v>
      </c>
      <c r="P233">
        <v>1332.71875626005</v>
      </c>
      <c r="Q233">
        <v>1245.1423093911401</v>
      </c>
      <c r="R233">
        <v>36.550954538669998</v>
      </c>
      <c r="S233" s="1">
        <f>(Table2[[#This Row],[Close Price]]-Table2[[#This Row],[20D EMA]])/Table2[[#This Row],[20D EMA]]</f>
        <v>-3.6508458131855985E-2</v>
      </c>
      <c r="T233" s="1">
        <f>(Table2[[#This Row],[Close Price]]-Table2[[#This Row],[50D EMA]])/Table2[[#This Row],[50D EMA]]</f>
        <v>-7.6024109200936191E-2</v>
      </c>
      <c r="U233" s="1">
        <f>(Table2[[#This Row],[Close Price]]-Table2[[#This Row],[200D EMA]])/Table2[[#This Row],[200D EMA]]</f>
        <v>-1.1036737959582968E-2</v>
      </c>
      <c r="V233">
        <v>0.722553439374373</v>
      </c>
      <c r="W233">
        <v>1224.05</v>
      </c>
      <c r="X233">
        <v>1258</v>
      </c>
      <c r="Y233">
        <v>1224.05</v>
      </c>
      <c r="Z233">
        <v>1277.3</v>
      </c>
      <c r="AA233">
        <v>1209.05</v>
      </c>
      <c r="AB233">
        <v>1422</v>
      </c>
      <c r="AC233" s="1">
        <f>(Table2[[#This Row],[Close Price]]/Table2[[#This Row],[Day Low]])-1</f>
        <v>6.0046566725215911E-3</v>
      </c>
      <c r="AD233" s="1">
        <f>(Table2[[#This Row],[Day High]]/Table2[[#This Row],[Close Price]])-1</f>
        <v>2.1601429267500416E-2</v>
      </c>
      <c r="AE233" s="1">
        <f>(Table2[[#This Row],[Close Price]]/Table2[[#This Row],[Current Week Low]])-1</f>
        <v>6.0046566725215911E-3</v>
      </c>
      <c r="AF233" s="1">
        <f>(Table2[[#This Row],[Current Week High]]/Table2[[#This Row],[Close Price]])-1</f>
        <v>3.727464674354386E-2</v>
      </c>
      <c r="AG233" s="1">
        <f>(Table2[[#This Row],[Close Price]]/Table2[[#This Row],[Current Month Low]])-1</f>
        <v>1.8485587858235952E-2</v>
      </c>
      <c r="AH233" s="1">
        <f>(Table2[[#This Row],[Current Month High]]/Table2[[#This Row],[Close Price]])-1</f>
        <v>0.1547831736235179</v>
      </c>
      <c r="AI233">
        <v>44.222023712847097</v>
      </c>
      <c r="AJ233">
        <v>81.716225189994802</v>
      </c>
      <c r="AK233" t="str">
        <f>IF(AND(Table2[[#This Row],[20D EMA]]&gt;Table2[[#This Row],[50D EMA]],Table2[[#This Row],[50D EMA]]&gt;Table2[[#This Row],[200D EMA]]),"Uptrend","Downtrend/NoTrend")</f>
        <v>Downtrend/NoTrend</v>
      </c>
      <c r="AL233">
        <v>-0.06</v>
      </c>
      <c r="AM233" t="s">
        <v>3173</v>
      </c>
      <c r="AN233">
        <v>-7.53</v>
      </c>
      <c r="AO233" t="s">
        <v>3173</v>
      </c>
      <c r="AP233">
        <v>7.3088646391103004E-2</v>
      </c>
      <c r="AQ233">
        <f>(Table2[[#This Row],[Sharpe Ratio]]-AVERAGE(Table2[Sharpe Ratio]))/_xlfn.STDEV.P(Table2[Sharpe Ratio])</f>
        <v>0.19748861149999397</v>
      </c>
      <c r="AR2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3">
        <f>_xlfn.RANK.AVG(Table2[[#This Row],[1Y Return vs Nifty Z-Score]],Table2[1Y Return vs Nifty Z-Score])</f>
        <v>119</v>
      </c>
      <c r="AT233">
        <f>_xlfn.RANK.AVG(Table2[[#This Row],[6M Return vs Nifty Z-Score]],Table2[6M Return vs Nifty Z-Score])</f>
        <v>406</v>
      </c>
      <c r="AU233">
        <f>_xlfn.RANK.AVG(Table2[[#This Row],[Sharpe Ratio Z-Score]],Table2[Sharpe Ratio Z-Score])</f>
        <v>295</v>
      </c>
      <c r="AV233">
        <f>(Table2[[#This Row],[Rank 1Y]]+Table2[[#This Row],[Rank 6M]]+Table2[[#This Row],[Rank Sharpe]])/3</f>
        <v>273.33333333333331</v>
      </c>
    </row>
    <row r="234" spans="1:48" x14ac:dyDescent="0.3">
      <c r="A234" t="s">
        <v>1090</v>
      </c>
      <c r="B234" t="s">
        <v>1091</v>
      </c>
      <c r="C234" t="s">
        <v>3136</v>
      </c>
      <c r="D234" t="s">
        <v>117</v>
      </c>
      <c r="E234">
        <v>11604.575740800001</v>
      </c>
      <c r="F234">
        <v>380.8</v>
      </c>
      <c r="G234">
        <v>-2.0191153115288998</v>
      </c>
      <c r="H234">
        <f>(Table2[[#This Row],[1Y Return vs Nifty]]-AVERAGE(Table2[1Y Return vs Nifty]))/_xlfn.STDEV.P(Table2[1Y Return vs Nifty])</f>
        <v>-0.31153587193348897</v>
      </c>
      <c r="I234">
        <v>8.3714411476002101E-3</v>
      </c>
      <c r="J234">
        <f>(Table2[[#This Row],[1M Return vs Nifty]]-AVERAGE(Table2[1M Return vs Nifty]))/_xlfn.STDEV.P(Table2[1M Return vs Nifty])</f>
        <v>-0.11756840308018339</v>
      </c>
      <c r="K234">
        <v>3.007327533952</v>
      </c>
      <c r="L234">
        <f>(Table2[[#This Row],[6M Return vs Nifty]]-AVERAGE(Table2[6M Return vs Nifty]))/_xlfn.STDEV.P(Table2[6M Return vs Nifty])</f>
        <v>-3.430615526443944E-2</v>
      </c>
      <c r="M234">
        <v>-4.0305508547523097</v>
      </c>
      <c r="N234">
        <f>(Table2[[#This Row],[1W Return vs Nifty]]-AVERAGE(Table2[1W Return vs Nifty]))/_xlfn.STDEV.P(Table2[1W Return vs Nifty])</f>
        <v>-0.72971093350137084</v>
      </c>
      <c r="O234">
        <v>393.5</v>
      </c>
      <c r="P234">
        <v>387.25922177959001</v>
      </c>
      <c r="Q234">
        <v>358.82036720150103</v>
      </c>
      <c r="R234">
        <v>37.914860298855203</v>
      </c>
      <c r="S234" s="1">
        <f>(Table2[[#This Row],[Close Price]]-Table2[[#This Row],[20D EMA]])/Table2[[#This Row],[20D EMA]]</f>
        <v>-3.2274459974587014E-2</v>
      </c>
      <c r="T234" s="1">
        <f>(Table2[[#This Row],[Close Price]]-Table2[[#This Row],[50D EMA]])/Table2[[#This Row],[50D EMA]]</f>
        <v>-1.667932334808617E-2</v>
      </c>
      <c r="U234" s="1">
        <f>(Table2[[#This Row],[Close Price]]-Table2[[#This Row],[200D EMA]])/Table2[[#This Row],[200D EMA]]</f>
        <v>6.1255254181700303E-2</v>
      </c>
      <c r="V234">
        <v>0.36496456362171098</v>
      </c>
      <c r="W234">
        <v>377.2</v>
      </c>
      <c r="X234">
        <v>388.4</v>
      </c>
      <c r="Y234">
        <v>377.2</v>
      </c>
      <c r="Z234">
        <v>407</v>
      </c>
      <c r="AA234">
        <v>363.7</v>
      </c>
      <c r="AB234">
        <v>437.7</v>
      </c>
      <c r="AC234" s="1">
        <f>(Table2[[#This Row],[Close Price]]/Table2[[#This Row],[Day Low]])-1</f>
        <v>9.5440084835631822E-3</v>
      </c>
      <c r="AD234" s="1">
        <f>(Table2[[#This Row],[Day High]]/Table2[[#This Row],[Close Price]])-1</f>
        <v>1.995798319327724E-2</v>
      </c>
      <c r="AE234" s="1">
        <f>(Table2[[#This Row],[Close Price]]/Table2[[#This Row],[Current Week Low]])-1</f>
        <v>9.5440084835631822E-3</v>
      </c>
      <c r="AF234" s="1">
        <f>(Table2[[#This Row],[Current Week High]]/Table2[[#This Row],[Close Price]])-1</f>
        <v>6.8802521008403339E-2</v>
      </c>
      <c r="AG234" s="1">
        <f>(Table2[[#This Row],[Close Price]]/Table2[[#This Row],[Current Month Low]])-1</f>
        <v>4.7016772064888634E-2</v>
      </c>
      <c r="AH234" s="1">
        <f>(Table2[[#This Row],[Current Month High]]/Table2[[#This Row],[Close Price]])-1</f>
        <v>0.14942226890756305</v>
      </c>
      <c r="AI234">
        <v>18.434873949579799</v>
      </c>
      <c r="AJ234">
        <v>39.461637062808997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0.16</v>
      </c>
      <c r="AM234" t="s">
        <v>3172</v>
      </c>
      <c r="AN234">
        <v>-9.43</v>
      </c>
      <c r="AO234" t="s">
        <v>3173</v>
      </c>
      <c r="AP234">
        <v>0.15913581500501101</v>
      </c>
      <c r="AQ234">
        <f>(Table2[[#This Row],[Sharpe Ratio]]-AVERAGE(Table2[Sharpe Ratio]))/_xlfn.STDEV.P(Table2[Sharpe Ratio])</f>
        <v>1.1951838977516083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2.0625339721256353E-3</v>
      </c>
      <c r="AS234">
        <f>_xlfn.RANK.AVG(Table2[[#This Row],[1Y Return vs Nifty Z-Score]],Table2[1Y Return vs Nifty Z-Score])</f>
        <v>419</v>
      </c>
      <c r="AT234">
        <f>_xlfn.RANK.AVG(Table2[[#This Row],[6M Return vs Nifty Z-Score]],Table2[6M Return vs Nifty Z-Score])</f>
        <v>316</v>
      </c>
      <c r="AU234">
        <f>_xlfn.RANK.AVG(Table2[[#This Row],[Sharpe Ratio Z-Score]],Table2[Sharpe Ratio Z-Score])</f>
        <v>86</v>
      </c>
      <c r="AV234">
        <f>(Table2[[#This Row],[Rank 1Y]]+Table2[[#This Row],[Rank 6M]]+Table2[[#This Row],[Rank Sharpe]])/3</f>
        <v>273.66666666666669</v>
      </c>
    </row>
    <row r="235" spans="1:48" x14ac:dyDescent="0.3">
      <c r="A235" t="s">
        <v>1258</v>
      </c>
      <c r="B235" t="s">
        <v>1259</v>
      </c>
      <c r="C235" t="s">
        <v>3135</v>
      </c>
      <c r="D235" t="s">
        <v>271</v>
      </c>
      <c r="E235">
        <v>9188.5766769999991</v>
      </c>
      <c r="F235">
        <v>1338.05</v>
      </c>
      <c r="G235">
        <v>31.757532355084301</v>
      </c>
      <c r="H235">
        <f>(Table2[[#This Row],[1Y Return vs Nifty]]-AVERAGE(Table2[1Y Return vs Nifty]))/_xlfn.STDEV.P(Table2[1Y Return vs Nifty])</f>
        <v>0.35268997747838715</v>
      </c>
      <c r="I235">
        <v>-15.8254188182619</v>
      </c>
      <c r="J235">
        <f>(Table2[[#This Row],[1M Return vs Nifty]]-AVERAGE(Table2[1M Return vs Nifty]))/_xlfn.STDEV.P(Table2[1M Return vs Nifty])</f>
        <v>-1.6192364407781745</v>
      </c>
      <c r="K235">
        <v>21.481420326947902</v>
      </c>
      <c r="L235">
        <f>(Table2[[#This Row],[6M Return vs Nifty]]-AVERAGE(Table2[6M Return vs Nifty]))/_xlfn.STDEV.P(Table2[6M Return vs Nifty])</f>
        <v>0.57344097132141103</v>
      </c>
      <c r="M235">
        <v>-6.7417362868328503</v>
      </c>
      <c r="N235">
        <f>(Table2[[#This Row],[1W Return vs Nifty]]-AVERAGE(Table2[1W Return vs Nifty]))/_xlfn.STDEV.P(Table2[1W Return vs Nifty])</f>
        <v>-1.3077427060370281</v>
      </c>
      <c r="O235">
        <v>1474.28</v>
      </c>
      <c r="P235">
        <v>1526.1317710288599</v>
      </c>
      <c r="Q235">
        <v>1315.66959831844</v>
      </c>
      <c r="R235">
        <v>25.135393706134401</v>
      </c>
      <c r="S235" s="1">
        <f>(Table2[[#This Row],[Close Price]]-Table2[[#This Row],[20D EMA]])/Table2[[#This Row],[20D EMA]]</f>
        <v>-9.2404427924139249E-2</v>
      </c>
      <c r="T235" s="1">
        <f>(Table2[[#This Row],[Close Price]]-Table2[[#This Row],[50D EMA]])/Table2[[#This Row],[50D EMA]]</f>
        <v>-0.12324084630127476</v>
      </c>
      <c r="U235" s="1">
        <f>(Table2[[#This Row],[Close Price]]-Table2[[#This Row],[200D EMA]])/Table2[[#This Row],[200D EMA]]</f>
        <v>1.7010655038441586E-2</v>
      </c>
      <c r="V235">
        <v>0.54962983170800495</v>
      </c>
      <c r="W235">
        <v>1332.05</v>
      </c>
      <c r="X235">
        <v>1368</v>
      </c>
      <c r="Y235">
        <v>1332.05</v>
      </c>
      <c r="Z235">
        <v>1429.8</v>
      </c>
      <c r="AA235">
        <v>1332.05</v>
      </c>
      <c r="AB235">
        <v>1644.25</v>
      </c>
      <c r="AC235" s="1">
        <f>(Table2[[#This Row],[Close Price]]/Table2[[#This Row],[Day Low]])-1</f>
        <v>4.5043354228444521E-3</v>
      </c>
      <c r="AD235" s="1">
        <f>(Table2[[#This Row],[Day High]]/Table2[[#This Row],[Close Price]])-1</f>
        <v>2.2383319009005698E-2</v>
      </c>
      <c r="AE235" s="1">
        <f>(Table2[[#This Row],[Close Price]]/Table2[[#This Row],[Current Week Low]])-1</f>
        <v>4.5043354228444521E-3</v>
      </c>
      <c r="AF235" s="1">
        <f>(Table2[[#This Row],[Current Week High]]/Table2[[#This Row],[Close Price]])-1</f>
        <v>6.8569933858973808E-2</v>
      </c>
      <c r="AG235" s="1">
        <f>(Table2[[#This Row],[Close Price]]/Table2[[#This Row],[Current Month Low]])-1</f>
        <v>4.5043354228444521E-3</v>
      </c>
      <c r="AH235" s="1">
        <f>(Table2[[#This Row],[Current Month High]]/Table2[[#This Row],[Close Price]])-1</f>
        <v>0.22884047681327302</v>
      </c>
      <c r="AI235">
        <v>40.573969582601499</v>
      </c>
      <c r="AJ235">
        <v>63.1768292682926</v>
      </c>
      <c r="AK235" t="str">
        <f>IF(AND(Table2[[#This Row],[20D EMA]]&gt;Table2[[#This Row],[50D EMA]],Table2[[#This Row],[50D EMA]]&gt;Table2[[#This Row],[200D EMA]]),"Uptrend","Downtrend/NoTrend")</f>
        <v>Downtrend/NoTrend</v>
      </c>
      <c r="AL235">
        <v>-0.09</v>
      </c>
      <c r="AM235" t="s">
        <v>3173</v>
      </c>
      <c r="AN235">
        <v>-17.5</v>
      </c>
      <c r="AO235" t="s">
        <v>3173</v>
      </c>
      <c r="AP235">
        <v>1.4285471665228E-2</v>
      </c>
      <c r="AQ235">
        <f>(Table2[[#This Row],[Sharpe Ratio]]-AVERAGE(Table2[Sharpe Ratio]))/_xlfn.STDEV.P(Table2[Sharpe Ratio])</f>
        <v>-0.48431941525654215</v>
      </c>
      <c r="AR2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5">
        <f>_xlfn.RANK.AVG(Table2[[#This Row],[1Y Return vs Nifty Z-Score]],Table2[1Y Return vs Nifty Z-Score])</f>
        <v>205</v>
      </c>
      <c r="AT235">
        <f>_xlfn.RANK.AVG(Table2[[#This Row],[6M Return vs Nifty Z-Score]],Table2[6M Return vs Nifty Z-Score])</f>
        <v>155</v>
      </c>
      <c r="AU235">
        <f>_xlfn.RANK.AVG(Table2[[#This Row],[Sharpe Ratio Z-Score]],Table2[Sharpe Ratio Z-Score])</f>
        <v>467</v>
      </c>
      <c r="AV235">
        <f>(Table2[[#This Row],[Rank 1Y]]+Table2[[#This Row],[Rank 6M]]+Table2[[#This Row],[Rank Sharpe]])/3</f>
        <v>275.66666666666669</v>
      </c>
    </row>
    <row r="236" spans="1:48" x14ac:dyDescent="0.3">
      <c r="A236" t="s">
        <v>1806</v>
      </c>
      <c r="B236" t="s">
        <v>1807</v>
      </c>
      <c r="C236" t="s">
        <v>565</v>
      </c>
      <c r="D236" t="s">
        <v>565</v>
      </c>
      <c r="E236">
        <v>4356.4406456999995</v>
      </c>
      <c r="F236">
        <v>210.93</v>
      </c>
      <c r="G236">
        <v>3.6820657162697201</v>
      </c>
      <c r="H236">
        <f>(Table2[[#This Row],[1Y Return vs Nifty]]-AVERAGE(Table2[1Y Return vs Nifty]))/_xlfn.STDEV.P(Table2[1Y Return vs Nifty])</f>
        <v>-0.19942078436712948</v>
      </c>
      <c r="I236">
        <v>-3.89044899103218</v>
      </c>
      <c r="J236">
        <f>(Table2[[#This Row],[1M Return vs Nifty]]-AVERAGE(Table2[1M Return vs Nifty]))/_xlfn.STDEV.P(Table2[1M Return vs Nifty])</f>
        <v>-0.48733040774289949</v>
      </c>
      <c r="K236">
        <v>13.745783712331001</v>
      </c>
      <c r="L236">
        <f>(Table2[[#This Row],[6M Return vs Nifty]]-AVERAGE(Table2[6M Return vs Nifty]))/_xlfn.STDEV.P(Table2[6M Return vs Nifty])</f>
        <v>0.31895968352425708</v>
      </c>
      <c r="M236">
        <v>-1.34743040284157</v>
      </c>
      <c r="N236">
        <f>(Table2[[#This Row],[1W Return vs Nifty]]-AVERAGE(Table2[1W Return vs Nifty]))/_xlfn.STDEV.P(Table2[1W Return vs Nifty])</f>
        <v>-0.15766268759645358</v>
      </c>
      <c r="O236">
        <v>215.84</v>
      </c>
      <c r="P236">
        <v>218.71318429080699</v>
      </c>
      <c r="Q236">
        <v>197.84693446699401</v>
      </c>
      <c r="R236">
        <v>45.020654434804896</v>
      </c>
      <c r="S236" s="1">
        <f>(Table2[[#This Row],[Close Price]]-Table2[[#This Row],[20D EMA]])/Table2[[#This Row],[20D EMA]]</f>
        <v>-2.2748332097850245E-2</v>
      </c>
      <c r="T236" s="1">
        <f>(Table2[[#This Row],[Close Price]]-Table2[[#This Row],[50D EMA]])/Table2[[#This Row],[50D EMA]]</f>
        <v>-3.5586260224981466E-2</v>
      </c>
      <c r="U236" s="1">
        <f>(Table2[[#This Row],[Close Price]]-Table2[[#This Row],[200D EMA]])/Table2[[#This Row],[200D EMA]]</f>
        <v>6.6127208734632112E-2</v>
      </c>
      <c r="V236">
        <v>0.50854590968159197</v>
      </c>
      <c r="W236">
        <v>208.68</v>
      </c>
      <c r="X236">
        <v>214.55</v>
      </c>
      <c r="Y236">
        <v>208.08</v>
      </c>
      <c r="Z236">
        <v>214.55</v>
      </c>
      <c r="AA236">
        <v>200.89</v>
      </c>
      <c r="AB236">
        <v>241.45</v>
      </c>
      <c r="AC236" s="1">
        <f>(Table2[[#This Row],[Close Price]]/Table2[[#This Row],[Day Low]])-1</f>
        <v>1.0782058654399185E-2</v>
      </c>
      <c r="AD236" s="1">
        <f>(Table2[[#This Row],[Day High]]/Table2[[#This Row],[Close Price]])-1</f>
        <v>1.7162091689185921E-2</v>
      </c>
      <c r="AE236" s="1">
        <f>(Table2[[#This Row],[Close Price]]/Table2[[#This Row],[Current Week Low]])-1</f>
        <v>1.3696655132641178E-2</v>
      </c>
      <c r="AF236" s="1">
        <f>(Table2[[#This Row],[Current Week High]]/Table2[[#This Row],[Close Price]])-1</f>
        <v>1.7162091689185921E-2</v>
      </c>
      <c r="AG236" s="1">
        <f>(Table2[[#This Row],[Close Price]]/Table2[[#This Row],[Current Month Low]])-1</f>
        <v>4.9977599681417795E-2</v>
      </c>
      <c r="AH236" s="1">
        <f>(Table2[[#This Row],[Current Month High]]/Table2[[#This Row],[Close Price]])-1</f>
        <v>0.14469255203147946</v>
      </c>
      <c r="AI236">
        <v>21.556914616223299</v>
      </c>
      <c r="AJ236">
        <v>57.293064876957501</v>
      </c>
      <c r="AK236" t="str">
        <f>IF(AND(Table2[[#This Row],[20D EMA]]&gt;Table2[[#This Row],[50D EMA]],Table2[[#This Row],[50D EMA]]&gt;Table2[[#This Row],[200D EMA]]),"Uptrend","Downtrend/NoTrend")</f>
        <v>Downtrend/NoTrend</v>
      </c>
      <c r="AL236">
        <v>7.0000000000000007E-2</v>
      </c>
      <c r="AM236" t="s">
        <v>3172</v>
      </c>
      <c r="AN236">
        <v>-11.04</v>
      </c>
      <c r="AO236" t="s">
        <v>3173</v>
      </c>
      <c r="AP236">
        <v>9.2277302167408995E-2</v>
      </c>
      <c r="AQ236">
        <f>(Table2[[#This Row],[Sharpe Ratio]]-AVERAGE(Table2[Sharpe Ratio]))/_xlfn.STDEV.P(Table2[Sharpe Ratio])</f>
        <v>0.41997625084843082</v>
      </c>
      <c r="AR2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6">
        <f>_xlfn.RANK.AVG(Table2[[#This Row],[1Y Return vs Nifty Z-Score]],Table2[1Y Return vs Nifty Z-Score])</f>
        <v>376</v>
      </c>
      <c r="AT236">
        <f>_xlfn.RANK.AVG(Table2[[#This Row],[6M Return vs Nifty Z-Score]],Table2[6M Return vs Nifty Z-Score])</f>
        <v>209</v>
      </c>
      <c r="AU236">
        <f>_xlfn.RANK.AVG(Table2[[#This Row],[Sharpe Ratio Z-Score]],Table2[Sharpe Ratio Z-Score])</f>
        <v>244</v>
      </c>
      <c r="AV236">
        <f>(Table2[[#This Row],[Rank 1Y]]+Table2[[#This Row],[Rank 6M]]+Table2[[#This Row],[Rank Sharpe]])/3</f>
        <v>276.33333333333331</v>
      </c>
    </row>
    <row r="237" spans="1:48" x14ac:dyDescent="0.3">
      <c r="A237" t="s">
        <v>1290</v>
      </c>
      <c r="B237" t="s">
        <v>1291</v>
      </c>
      <c r="C237" t="s">
        <v>3132</v>
      </c>
      <c r="D237" t="s">
        <v>208</v>
      </c>
      <c r="E237">
        <v>8873.3884259999995</v>
      </c>
      <c r="F237">
        <v>450.1</v>
      </c>
      <c r="G237">
        <v>28.8025478395964</v>
      </c>
      <c r="H237">
        <f>(Table2[[#This Row],[1Y Return vs Nifty]]-AVERAGE(Table2[1Y Return vs Nifty]))/_xlfn.STDEV.P(Table2[1Y Return vs Nifty])</f>
        <v>0.29457950070247507</v>
      </c>
      <c r="I237">
        <v>7.8425234115889504</v>
      </c>
      <c r="J237">
        <f>(Table2[[#This Row],[1M Return vs Nifty]]-AVERAGE(Table2[1M Return vs Nifty]))/_xlfn.STDEV.P(Table2[1M Return vs Nifty])</f>
        <v>0.62541829964498241</v>
      </c>
      <c r="K237">
        <v>40.746310014608198</v>
      </c>
      <c r="L237">
        <f>(Table2[[#This Row],[6M Return vs Nifty]]-AVERAGE(Table2[6M Return vs Nifty]))/_xlfn.STDEV.P(Table2[6M Return vs Nifty])</f>
        <v>1.2072031529267702</v>
      </c>
      <c r="M237">
        <v>-0.50591191928414103</v>
      </c>
      <c r="N237">
        <f>(Table2[[#This Row],[1W Return vs Nifty]]-AVERAGE(Table2[1W Return vs Nifty]))/_xlfn.STDEV.P(Table2[1W Return vs Nifty])</f>
        <v>2.1751237735441194E-2</v>
      </c>
      <c r="O237">
        <v>434.46</v>
      </c>
      <c r="P237">
        <v>429.20393263766499</v>
      </c>
      <c r="Q237">
        <v>371.12412064048698</v>
      </c>
      <c r="R237">
        <v>63.427541191238198</v>
      </c>
      <c r="S237" s="1">
        <f>(Table2[[#This Row],[Close Price]]-Table2[[#This Row],[20D EMA]])/Table2[[#This Row],[20D EMA]]</f>
        <v>3.599871104359445E-2</v>
      </c>
      <c r="T237" s="1">
        <f>(Table2[[#This Row],[Close Price]]-Table2[[#This Row],[50D EMA]])/Table2[[#This Row],[50D EMA]]</f>
        <v>4.868563816253646E-2</v>
      </c>
      <c r="U237" s="1">
        <f>(Table2[[#This Row],[Close Price]]-Table2[[#This Row],[200D EMA]])/Table2[[#This Row],[200D EMA]]</f>
        <v>0.21280179586068473</v>
      </c>
      <c r="V237">
        <v>0.55506496731122001</v>
      </c>
      <c r="W237">
        <v>444.45</v>
      </c>
      <c r="X237">
        <v>454</v>
      </c>
      <c r="Y237">
        <v>431.65</v>
      </c>
      <c r="Z237">
        <v>454</v>
      </c>
      <c r="AA237">
        <v>403</v>
      </c>
      <c r="AB237">
        <v>462</v>
      </c>
      <c r="AC237" s="1">
        <f>(Table2[[#This Row],[Close Price]]/Table2[[#This Row],[Day Low]])-1</f>
        <v>1.2712341095736379E-2</v>
      </c>
      <c r="AD237" s="1">
        <f>(Table2[[#This Row],[Day High]]/Table2[[#This Row],[Close Price]])-1</f>
        <v>8.664741168629142E-3</v>
      </c>
      <c r="AE237" s="1">
        <f>(Table2[[#This Row],[Close Price]]/Table2[[#This Row],[Current Week Low]])-1</f>
        <v>4.2742963048766569E-2</v>
      </c>
      <c r="AF237" s="1">
        <f>(Table2[[#This Row],[Current Week High]]/Table2[[#This Row],[Close Price]])-1</f>
        <v>8.664741168629142E-3</v>
      </c>
      <c r="AG237" s="1">
        <f>(Table2[[#This Row],[Close Price]]/Table2[[#This Row],[Current Month Low]])-1</f>
        <v>0.11687344913151376</v>
      </c>
      <c r="AH237" s="1">
        <f>(Table2[[#This Row],[Current Month High]]/Table2[[#This Row],[Close Price]])-1</f>
        <v>2.6438569206842955E-2</v>
      </c>
      <c r="AI237">
        <v>7.8204843368140304</v>
      </c>
      <c r="AJ237">
        <v>87.463556851311907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0.09</v>
      </c>
      <c r="AM237" t="s">
        <v>3172</v>
      </c>
      <c r="AN237">
        <v>-1.23</v>
      </c>
      <c r="AO237" t="s">
        <v>3173</v>
      </c>
      <c r="AQ237">
        <f>(Table2[[#This Row],[Sharpe Ratio]]-AVERAGE(Table2[Sharpe Ratio]))/_xlfn.STDEV.P(Table2[Sharpe Ratio])</f>
        <v>-0.64995586758689006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1.4989963234227788</v>
      </c>
      <c r="AS237">
        <f>_xlfn.RANK.AVG(Table2[[#This Row],[1Y Return vs Nifty Z-Score]],Table2[1Y Return vs Nifty Z-Score])</f>
        <v>223</v>
      </c>
      <c r="AT237">
        <f>_xlfn.RANK.AVG(Table2[[#This Row],[6M Return vs Nifty Z-Score]],Table2[6M Return vs Nifty Z-Score])</f>
        <v>79</v>
      </c>
      <c r="AU237">
        <f>_xlfn.RANK.AVG(Table2[[#This Row],[Sharpe Ratio Z-Score]],Table2[Sharpe Ratio Z-Score])</f>
        <v>532</v>
      </c>
      <c r="AV237">
        <f>(Table2[[#This Row],[Rank 1Y]]+Table2[[#This Row],[Rank 6M]]+Table2[[#This Row],[Rank Sharpe]])/3</f>
        <v>278</v>
      </c>
    </row>
    <row r="238" spans="1:48" x14ac:dyDescent="0.3">
      <c r="A238" t="s">
        <v>137</v>
      </c>
      <c r="B238" t="s">
        <v>138</v>
      </c>
      <c r="C238" t="s">
        <v>3127</v>
      </c>
      <c r="D238" t="s">
        <v>139</v>
      </c>
      <c r="E238">
        <v>191701.914514</v>
      </c>
      <c r="F238">
        <v>146.69</v>
      </c>
      <c r="G238">
        <v>71.304584215704296</v>
      </c>
      <c r="H238">
        <f>(Table2[[#This Row],[1Y Return vs Nifty]]-AVERAGE(Table2[1Y Return vs Nifty]))/_xlfn.STDEV.P(Table2[1Y Return vs Nifty])</f>
        <v>1.1303922045653227</v>
      </c>
      <c r="I238">
        <v>8.4658178894488092</v>
      </c>
      <c r="J238">
        <f>(Table2[[#This Row],[1M Return vs Nifty]]-AVERAGE(Table2[1M Return vs Nifty]))/_xlfn.STDEV.P(Table2[1M Return vs Nifty])</f>
        <v>0.68453120818686397</v>
      </c>
      <c r="K238">
        <v>-25.904819267921699</v>
      </c>
      <c r="L238">
        <f>(Table2[[#This Row],[6M Return vs Nifty]]-AVERAGE(Table2[6M Return vs Nifty]))/_xlfn.STDEV.P(Table2[6M Return vs Nifty])</f>
        <v>-0.9854367108568004</v>
      </c>
      <c r="M238">
        <v>1.29797033887104</v>
      </c>
      <c r="N238">
        <f>(Table2[[#This Row],[1W Return vs Nifty]]-AVERAGE(Table2[1W Return vs Nifty]))/_xlfn.STDEV.P(Table2[1W Return vs Nifty])</f>
        <v>0.40634361817136855</v>
      </c>
      <c r="O238">
        <v>146.08000000000001</v>
      </c>
      <c r="P238">
        <v>152.139305919571</v>
      </c>
      <c r="Q238">
        <v>150.63684678778799</v>
      </c>
      <c r="R238">
        <v>54.209185971444498</v>
      </c>
      <c r="S238" s="1">
        <f>(Table2[[#This Row],[Close Price]]-Table2[[#This Row],[20D EMA]])/Table2[[#This Row],[20D EMA]]</f>
        <v>4.1757940854325378E-3</v>
      </c>
      <c r="T238" s="1">
        <f>(Table2[[#This Row],[Close Price]]-Table2[[#This Row],[50D EMA]])/Table2[[#This Row],[50D EMA]]</f>
        <v>-3.5817870251437844E-2</v>
      </c>
      <c r="U238" s="1">
        <f>(Table2[[#This Row],[Close Price]]-Table2[[#This Row],[200D EMA]])/Table2[[#This Row],[200D EMA]]</f>
        <v>-2.620107146393055E-2</v>
      </c>
      <c r="V238">
        <v>0.89168602023913401</v>
      </c>
      <c r="W238">
        <v>145.05000000000001</v>
      </c>
      <c r="X238">
        <v>147.5</v>
      </c>
      <c r="Y238">
        <v>145.05000000000001</v>
      </c>
      <c r="Z238">
        <v>150.69999999999999</v>
      </c>
      <c r="AA238">
        <v>137.80000000000001</v>
      </c>
      <c r="AB238">
        <v>161</v>
      </c>
      <c r="AC238" s="1">
        <f>(Table2[[#This Row],[Close Price]]/Table2[[#This Row],[Day Low]])-1</f>
        <v>1.1306446053084951E-2</v>
      </c>
      <c r="AD238" s="1">
        <f>(Table2[[#This Row],[Day High]]/Table2[[#This Row],[Close Price]])-1</f>
        <v>5.5218487967823027E-3</v>
      </c>
      <c r="AE238" s="1">
        <f>(Table2[[#This Row],[Close Price]]/Table2[[#This Row],[Current Week Low]])-1</f>
        <v>1.1306446053084951E-2</v>
      </c>
      <c r="AF238" s="1">
        <f>(Table2[[#This Row],[Current Week High]]/Table2[[#This Row],[Close Price]])-1</f>
        <v>2.7336560092712459E-2</v>
      </c>
      <c r="AG238" s="1">
        <f>(Table2[[#This Row],[Close Price]]/Table2[[#This Row],[Current Month Low]])-1</f>
        <v>6.4513788098693681E-2</v>
      </c>
      <c r="AH238" s="1">
        <f>(Table2[[#This Row],[Current Month High]]/Table2[[#This Row],[Close Price]])-1</f>
        <v>9.7552662076487939E-2</v>
      </c>
      <c r="AI238">
        <v>56.111527711500401</v>
      </c>
      <c r="AJ238">
        <v>97.828725556304704</v>
      </c>
      <c r="AK238" t="str">
        <f>IF(AND(Table2[[#This Row],[20D EMA]]&gt;Table2[[#This Row],[50D EMA]],Table2[[#This Row],[50D EMA]]&gt;Table2[[#This Row],[200D EMA]]),"Uptrend","Downtrend/NoTrend")</f>
        <v>Downtrend/NoTrend</v>
      </c>
      <c r="AL238">
        <v>-0.16</v>
      </c>
      <c r="AM238" t="s">
        <v>3173</v>
      </c>
      <c r="AN238">
        <v>-4.75</v>
      </c>
      <c r="AO238" t="s">
        <v>3173</v>
      </c>
      <c r="AP238">
        <v>0.15883268442220699</v>
      </c>
      <c r="AQ238">
        <f>(Table2[[#This Row],[Sharpe Ratio]]-AVERAGE(Table2[Sharpe Ratio]))/_xlfn.STDEV.P(Table2[Sharpe Ratio])</f>
        <v>1.1916691748565498</v>
      </c>
      <c r="AR2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8">
        <f>_xlfn.RANK.AVG(Table2[[#This Row],[1Y Return vs Nifty Z-Score]],Table2[1Y Return vs Nifty Z-Score])</f>
        <v>80</v>
      </c>
      <c r="AT238">
        <f>_xlfn.RANK.AVG(Table2[[#This Row],[6M Return vs Nifty Z-Score]],Table2[6M Return vs Nifty Z-Score])</f>
        <v>669</v>
      </c>
      <c r="AU238">
        <f>_xlfn.RANK.AVG(Table2[[#This Row],[Sharpe Ratio Z-Score]],Table2[Sharpe Ratio Z-Score])</f>
        <v>88</v>
      </c>
      <c r="AV238">
        <f>(Table2[[#This Row],[Rank 1Y]]+Table2[[#This Row],[Rank 6M]]+Table2[[#This Row],[Rank Sharpe]])/3</f>
        <v>279</v>
      </c>
    </row>
    <row r="239" spans="1:48" x14ac:dyDescent="0.3">
      <c r="A239" t="s">
        <v>1233</v>
      </c>
      <c r="B239" t="s">
        <v>1234</v>
      </c>
      <c r="C239" t="s">
        <v>3138</v>
      </c>
      <c r="D239" t="s">
        <v>102</v>
      </c>
      <c r="E239">
        <v>9464.9833866000008</v>
      </c>
      <c r="F239">
        <v>1113</v>
      </c>
      <c r="G239">
        <v>30.447735303299901</v>
      </c>
      <c r="H239">
        <f>(Table2[[#This Row],[1Y Return vs Nifty]]-AVERAGE(Table2[1Y Return vs Nifty]))/_xlfn.STDEV.P(Table2[1Y Return vs Nifty])</f>
        <v>0.32693250539691049</v>
      </c>
      <c r="I239">
        <v>5.14622768667377</v>
      </c>
      <c r="J239">
        <f>(Table2[[#This Row],[1M Return vs Nifty]]-AVERAGE(Table2[1M Return vs Nifty]))/_xlfn.STDEV.P(Table2[1M Return vs Nifty])</f>
        <v>0.36970308276059122</v>
      </c>
      <c r="K239">
        <v>11.503293014803999</v>
      </c>
      <c r="L239">
        <f>(Table2[[#This Row],[6M Return vs Nifty]]-AVERAGE(Table2[6M Return vs Nifty]))/_xlfn.STDEV.P(Table2[6M Return vs Nifty])</f>
        <v>0.24518787274639631</v>
      </c>
      <c r="M239">
        <v>2.55213344916673</v>
      </c>
      <c r="N239">
        <f>(Table2[[#This Row],[1W Return vs Nifty]]-AVERAGE(Table2[1W Return vs Nifty]))/_xlfn.STDEV.P(Table2[1W Return vs Nifty])</f>
        <v>0.67373444917651049</v>
      </c>
      <c r="O239">
        <v>1107.57</v>
      </c>
      <c r="P239">
        <v>1142.6062040231</v>
      </c>
      <c r="Q239">
        <v>1065.4401894555299</v>
      </c>
      <c r="R239">
        <v>54.860674149765899</v>
      </c>
      <c r="S239" s="1">
        <f>(Table2[[#This Row],[Close Price]]-Table2[[#This Row],[20D EMA]])/Table2[[#This Row],[20D EMA]]</f>
        <v>4.9026246648067968E-3</v>
      </c>
      <c r="T239" s="1">
        <f>(Table2[[#This Row],[Close Price]]-Table2[[#This Row],[50D EMA]])/Table2[[#This Row],[50D EMA]]</f>
        <v>-2.591111786270453E-2</v>
      </c>
      <c r="U239" s="1">
        <f>(Table2[[#This Row],[Close Price]]-Table2[[#This Row],[200D EMA]])/Table2[[#This Row],[200D EMA]]</f>
        <v>4.4638648903205465E-2</v>
      </c>
      <c r="V239">
        <v>0.57053104984007097</v>
      </c>
      <c r="W239">
        <v>1096</v>
      </c>
      <c r="X239">
        <v>1142.3499999999999</v>
      </c>
      <c r="Y239">
        <v>1086.55</v>
      </c>
      <c r="Z239">
        <v>1149.95</v>
      </c>
      <c r="AA239">
        <v>1035.5</v>
      </c>
      <c r="AB239">
        <v>1182.8</v>
      </c>
      <c r="AC239" s="1">
        <f>(Table2[[#This Row],[Close Price]]/Table2[[#This Row],[Day Low]])-1</f>
        <v>1.5510948905109512E-2</v>
      </c>
      <c r="AD239" s="1">
        <f>(Table2[[#This Row],[Day High]]/Table2[[#This Row],[Close Price]])-1</f>
        <v>2.6370170709793195E-2</v>
      </c>
      <c r="AE239" s="1">
        <f>(Table2[[#This Row],[Close Price]]/Table2[[#This Row],[Current Week Low]])-1</f>
        <v>2.4343104321016051E-2</v>
      </c>
      <c r="AF239" s="1">
        <f>(Table2[[#This Row],[Current Week High]]/Table2[[#This Row],[Close Price]])-1</f>
        <v>3.3198562443845558E-2</v>
      </c>
      <c r="AG239" s="1">
        <f>(Table2[[#This Row],[Close Price]]/Table2[[#This Row],[Current Month Low]])-1</f>
        <v>7.4843070980202819E-2</v>
      </c>
      <c r="AH239" s="1">
        <f>(Table2[[#This Row],[Current Month High]]/Table2[[#This Row],[Close Price]])-1</f>
        <v>6.2713387241689178E-2</v>
      </c>
      <c r="AI239">
        <v>25.336927223719599</v>
      </c>
      <c r="AJ239">
        <v>56.7053854276663</v>
      </c>
      <c r="AK239" t="str">
        <f>IF(AND(Table2[[#This Row],[20D EMA]]&gt;Table2[[#This Row],[50D EMA]],Table2[[#This Row],[50D EMA]]&gt;Table2[[#This Row],[200D EMA]]),"Uptrend","Downtrend/NoTrend")</f>
        <v>Downtrend/NoTrend</v>
      </c>
      <c r="AL239">
        <v>-0.15</v>
      </c>
      <c r="AM239" t="s">
        <v>3173</v>
      </c>
      <c r="AN239">
        <v>-4.93</v>
      </c>
      <c r="AO239" t="s">
        <v>3173</v>
      </c>
      <c r="AP239">
        <v>3.8682884210305003E-2</v>
      </c>
      <c r="AQ239">
        <f>(Table2[[#This Row],[Sharpe Ratio]]-AVERAGE(Table2[Sharpe Ratio]))/_xlfn.STDEV.P(Table2[Sharpe Ratio])</f>
        <v>-0.20143755075060177</v>
      </c>
      <c r="AR2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9">
        <f>_xlfn.RANK.AVG(Table2[[#This Row],[1Y Return vs Nifty Z-Score]],Table2[1Y Return vs Nifty Z-Score])</f>
        <v>212</v>
      </c>
      <c r="AT239">
        <f>_xlfn.RANK.AVG(Table2[[#This Row],[6M Return vs Nifty Z-Score]],Table2[6M Return vs Nifty Z-Score])</f>
        <v>221</v>
      </c>
      <c r="AU239">
        <f>_xlfn.RANK.AVG(Table2[[#This Row],[Sharpe Ratio Z-Score]],Table2[Sharpe Ratio Z-Score])</f>
        <v>405</v>
      </c>
      <c r="AV239">
        <f>(Table2[[#This Row],[Rank 1Y]]+Table2[[#This Row],[Rank 6M]]+Table2[[#This Row],[Rank Sharpe]])/3</f>
        <v>279.33333333333331</v>
      </c>
    </row>
    <row r="240" spans="1:48" x14ac:dyDescent="0.3">
      <c r="A240" t="s">
        <v>346</v>
      </c>
      <c r="B240" t="s">
        <v>347</v>
      </c>
      <c r="C240" t="s">
        <v>3127</v>
      </c>
      <c r="D240" t="s">
        <v>43</v>
      </c>
      <c r="E240">
        <v>69868.98</v>
      </c>
      <c r="F240">
        <v>398.25</v>
      </c>
      <c r="G240">
        <v>4.2684275985533597</v>
      </c>
      <c r="H240">
        <f>(Table2[[#This Row],[1Y Return vs Nifty]]-AVERAGE(Table2[1Y Return vs Nifty]))/_xlfn.STDEV.P(Table2[1Y Return vs Nifty])</f>
        <v>-0.18788983780408208</v>
      </c>
      <c r="I240">
        <v>12.614772050552499</v>
      </c>
      <c r="J240">
        <f>(Table2[[#This Row],[1M Return vs Nifty]]-AVERAGE(Table2[1M Return vs Nifty]))/_xlfn.STDEV.P(Table2[1M Return vs Nifty])</f>
        <v>1.0780157593606425</v>
      </c>
      <c r="K240">
        <v>3.8542201404171701</v>
      </c>
      <c r="L240">
        <f>(Table2[[#This Row],[6M Return vs Nifty]]-AVERAGE(Table2[6M Return vs Nifty]))/_xlfn.STDEV.P(Table2[6M Return vs Nifty])</f>
        <v>-6.4457047474242909E-3</v>
      </c>
      <c r="M240">
        <v>4.9599574300531097</v>
      </c>
      <c r="N240">
        <f>(Table2[[#This Row],[1W Return vs Nifty]]-AVERAGE(Table2[1W Return vs Nifty]))/_xlfn.STDEV.P(Table2[1W Return vs Nifty])</f>
        <v>1.1870887727712496</v>
      </c>
      <c r="O240">
        <v>373.88</v>
      </c>
      <c r="P240">
        <v>378.24689360226199</v>
      </c>
      <c r="Q240">
        <v>362.00886651326198</v>
      </c>
      <c r="R240">
        <v>71.641401881899199</v>
      </c>
      <c r="S240" s="1">
        <f>(Table2[[#This Row],[Close Price]]-Table2[[#This Row],[20D EMA]])/Table2[[#This Row],[20D EMA]]</f>
        <v>6.5181341606932716E-2</v>
      </c>
      <c r="T240" s="1">
        <f>(Table2[[#This Row],[Close Price]]-Table2[[#This Row],[50D EMA]])/Table2[[#This Row],[50D EMA]]</f>
        <v>5.2883729479539038E-2</v>
      </c>
      <c r="U240" s="1">
        <f>(Table2[[#This Row],[Close Price]]-Table2[[#This Row],[200D EMA]])/Table2[[#This Row],[200D EMA]]</f>
        <v>0.10011117638028998</v>
      </c>
      <c r="V240">
        <v>0.70883721185363602</v>
      </c>
      <c r="W240">
        <v>392.1</v>
      </c>
      <c r="X240">
        <v>403.3</v>
      </c>
      <c r="Y240">
        <v>381</v>
      </c>
      <c r="Z240">
        <v>403.3</v>
      </c>
      <c r="AA240">
        <v>348</v>
      </c>
      <c r="AB240">
        <v>403.3</v>
      </c>
      <c r="AC240" s="1">
        <f>(Table2[[#This Row],[Close Price]]/Table2[[#This Row],[Day Low]])-1</f>
        <v>1.568477429227233E-2</v>
      </c>
      <c r="AD240" s="1">
        <f>(Table2[[#This Row],[Day High]]/Table2[[#This Row],[Close Price]])-1</f>
        <v>1.2680477087256836E-2</v>
      </c>
      <c r="AE240" s="1">
        <f>(Table2[[#This Row],[Close Price]]/Table2[[#This Row],[Current Week Low]])-1</f>
        <v>4.5275590551181022E-2</v>
      </c>
      <c r="AF240" s="1">
        <f>(Table2[[#This Row],[Current Week High]]/Table2[[#This Row],[Close Price]])-1</f>
        <v>1.2680477087256836E-2</v>
      </c>
      <c r="AG240" s="1">
        <f>(Table2[[#This Row],[Close Price]]/Table2[[#This Row],[Current Month Low]])-1</f>
        <v>0.1443965517241379</v>
      </c>
      <c r="AH240" s="1">
        <f>(Table2[[#This Row],[Current Month High]]/Table2[[#This Row],[Close Price]])-1</f>
        <v>1.2680477087256836E-2</v>
      </c>
      <c r="AI240">
        <v>17.463904582548601</v>
      </c>
      <c r="AJ240">
        <v>36.084059456688799</v>
      </c>
      <c r="AK240" t="str">
        <f>IF(AND(Table2[[#This Row],[20D EMA]]&gt;Table2[[#This Row],[50D EMA]],Table2[[#This Row],[50D EMA]]&gt;Table2[[#This Row],[200D EMA]]),"Uptrend","Downtrend/NoTrend")</f>
        <v>Downtrend/NoTrend</v>
      </c>
      <c r="AL240">
        <v>-0.01</v>
      </c>
      <c r="AM240" t="s">
        <v>3173</v>
      </c>
      <c r="AN240">
        <v>4.05</v>
      </c>
      <c r="AO240" t="s">
        <v>3172</v>
      </c>
      <c r="AP240">
        <v>0.116757572942673</v>
      </c>
      <c r="AQ240">
        <f>(Table2[[#This Row],[Sharpe Ratio]]-AVERAGE(Table2[Sharpe Ratio]))/_xlfn.STDEV.P(Table2[Sharpe Ratio])</f>
        <v>0.70381883570132009</v>
      </c>
      <c r="AR2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0">
        <f>_xlfn.RANK.AVG(Table2[[#This Row],[1Y Return vs Nifty Z-Score]],Table2[1Y Return vs Nifty Z-Score])</f>
        <v>372</v>
      </c>
      <c r="AT240">
        <f>_xlfn.RANK.AVG(Table2[[#This Row],[6M Return vs Nifty Z-Score]],Table2[6M Return vs Nifty Z-Score])</f>
        <v>303</v>
      </c>
      <c r="AU240">
        <f>_xlfn.RANK.AVG(Table2[[#This Row],[Sharpe Ratio Z-Score]],Table2[Sharpe Ratio Z-Score])</f>
        <v>167</v>
      </c>
      <c r="AV240">
        <f>(Table2[[#This Row],[Rank 1Y]]+Table2[[#This Row],[Rank 6M]]+Table2[[#This Row],[Rank Sharpe]])/3</f>
        <v>280.66666666666669</v>
      </c>
    </row>
    <row r="241" spans="1:48" x14ac:dyDescent="0.3">
      <c r="A241" t="s">
        <v>1221</v>
      </c>
      <c r="B241" t="s">
        <v>1222</v>
      </c>
      <c r="C241" t="s">
        <v>3130</v>
      </c>
      <c r="D241" t="s">
        <v>976</v>
      </c>
      <c r="E241">
        <v>9635.3069904000004</v>
      </c>
      <c r="F241">
        <v>1310.4000000000001</v>
      </c>
      <c r="G241">
        <v>19.487405436380701</v>
      </c>
      <c r="H241">
        <f>(Table2[[#This Row],[1Y Return vs Nifty]]-AVERAGE(Table2[1Y Return vs Nifty]))/_xlfn.STDEV.P(Table2[1Y Return vs Nifty])</f>
        <v>0.11139499890585429</v>
      </c>
      <c r="I241">
        <v>2.8860404211050801</v>
      </c>
      <c r="J241">
        <f>(Table2[[#This Row],[1M Return vs Nifty]]-AVERAGE(Table2[1M Return vs Nifty]))/_xlfn.STDEV.P(Table2[1M Return vs Nifty])</f>
        <v>0.15534815445152447</v>
      </c>
      <c r="K241">
        <v>3.1811382254628202</v>
      </c>
      <c r="L241">
        <f>(Table2[[#This Row],[6M Return vs Nifty]]-AVERAGE(Table2[6M Return vs Nifty]))/_xlfn.STDEV.P(Table2[6M Return vs Nifty])</f>
        <v>-2.8588258882775202E-2</v>
      </c>
      <c r="M241">
        <v>-1.75323922191573</v>
      </c>
      <c r="N241">
        <f>(Table2[[#This Row],[1W Return vs Nifty]]-AVERAGE(Table2[1W Return vs Nifty]))/_xlfn.STDEV.P(Table2[1W Return vs Nifty])</f>
        <v>-0.24418218132950714</v>
      </c>
      <c r="O241">
        <v>1312.56</v>
      </c>
      <c r="P241">
        <v>1333.3909480362599</v>
      </c>
      <c r="Q241">
        <v>1214.43792118598</v>
      </c>
      <c r="R241">
        <v>52.103403072714002</v>
      </c>
      <c r="S241" s="1">
        <f>(Table2[[#This Row],[Close Price]]-Table2[[#This Row],[20D EMA]])/Table2[[#This Row],[20D EMA]]</f>
        <v>-1.6456390565001634E-3</v>
      </c>
      <c r="T241" s="1">
        <f>(Table2[[#This Row],[Close Price]]-Table2[[#This Row],[50D EMA]])/Table2[[#This Row],[50D EMA]]</f>
        <v>-1.7242465962529274E-2</v>
      </c>
      <c r="U241" s="1">
        <f>(Table2[[#This Row],[Close Price]]-Table2[[#This Row],[200D EMA]])/Table2[[#This Row],[200D EMA]]</f>
        <v>7.9017689698215834E-2</v>
      </c>
      <c r="V241">
        <v>0.78776342284434397</v>
      </c>
      <c r="W241">
        <v>1289.95</v>
      </c>
      <c r="X241">
        <v>1330</v>
      </c>
      <c r="Y241">
        <v>1278.95</v>
      </c>
      <c r="Z241">
        <v>1334.9</v>
      </c>
      <c r="AA241">
        <v>1226</v>
      </c>
      <c r="AB241">
        <v>1393.1</v>
      </c>
      <c r="AC241" s="1">
        <f>(Table2[[#This Row],[Close Price]]/Table2[[#This Row],[Day Low]])-1</f>
        <v>1.5853327648358562E-2</v>
      </c>
      <c r="AD241" s="1">
        <f>(Table2[[#This Row],[Day High]]/Table2[[#This Row],[Close Price]])-1</f>
        <v>1.4957264957264904E-2</v>
      </c>
      <c r="AE241" s="1">
        <f>(Table2[[#This Row],[Close Price]]/Table2[[#This Row],[Current Week Low]])-1</f>
        <v>2.4590484381719513E-2</v>
      </c>
      <c r="AF241" s="1">
        <f>(Table2[[#This Row],[Current Week High]]/Table2[[#This Row],[Close Price]])-1</f>
        <v>1.869658119658113E-2</v>
      </c>
      <c r="AG241" s="1">
        <f>(Table2[[#This Row],[Close Price]]/Table2[[#This Row],[Current Month Low]])-1</f>
        <v>6.8841761827080017E-2</v>
      </c>
      <c r="AH241" s="1">
        <f>(Table2[[#This Row],[Current Month High]]/Table2[[#This Row],[Close Price]])-1</f>
        <v>6.3110500610500386E-2</v>
      </c>
      <c r="AI241">
        <v>21.432387057387</v>
      </c>
      <c r="AJ241">
        <v>61.7777777777778</v>
      </c>
      <c r="AK241" t="str">
        <f>IF(AND(Table2[[#This Row],[20D EMA]]&gt;Table2[[#This Row],[50D EMA]],Table2[[#This Row],[50D EMA]]&gt;Table2[[#This Row],[200D EMA]]),"Uptrend","Downtrend/NoTrend")</f>
        <v>Downtrend/NoTrend</v>
      </c>
      <c r="AL241">
        <v>0.02</v>
      </c>
      <c r="AM241" t="s">
        <v>3172</v>
      </c>
      <c r="AN241">
        <v>-3.71</v>
      </c>
      <c r="AO241" t="s">
        <v>3173</v>
      </c>
      <c r="AP241">
        <v>8.8929821497231998E-2</v>
      </c>
      <c r="AQ241">
        <f>(Table2[[#This Row],[Sharpe Ratio]]-AVERAGE(Table2[Sharpe Ratio]))/_xlfn.STDEV.P(Table2[Sharpe Ratio])</f>
        <v>0.38116305409538659</v>
      </c>
      <c r="AR2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1">
        <f>_xlfn.RANK.AVG(Table2[[#This Row],[1Y Return vs Nifty Z-Score]],Table2[1Y Return vs Nifty Z-Score])</f>
        <v>275</v>
      </c>
      <c r="AT241">
        <f>_xlfn.RANK.AVG(Table2[[#This Row],[6M Return vs Nifty Z-Score]],Table2[6M Return vs Nifty Z-Score])</f>
        <v>313</v>
      </c>
      <c r="AU241">
        <f>_xlfn.RANK.AVG(Table2[[#This Row],[Sharpe Ratio Z-Score]],Table2[Sharpe Ratio Z-Score])</f>
        <v>254</v>
      </c>
      <c r="AV241">
        <f>(Table2[[#This Row],[Rank 1Y]]+Table2[[#This Row],[Rank 6M]]+Table2[[#This Row],[Rank Sharpe]])/3</f>
        <v>280.66666666666669</v>
      </c>
    </row>
    <row r="242" spans="1:48" x14ac:dyDescent="0.3">
      <c r="A242" t="s">
        <v>1288</v>
      </c>
      <c r="B242" t="s">
        <v>1289</v>
      </c>
      <c r="C242" t="s">
        <v>3135</v>
      </c>
      <c r="D242" t="s">
        <v>80</v>
      </c>
      <c r="E242">
        <v>8893.0025001600006</v>
      </c>
      <c r="F242">
        <v>1144.2</v>
      </c>
      <c r="G242">
        <v>37.462227958559701</v>
      </c>
      <c r="H242">
        <f>(Table2[[#This Row],[1Y Return vs Nifty]]-AVERAGE(Table2[1Y Return vs Nifty]))/_xlfn.STDEV.P(Table2[1Y Return vs Nifty])</f>
        <v>0.46487418001545883</v>
      </c>
      <c r="I242">
        <v>-4.4191554919848004</v>
      </c>
      <c r="J242">
        <f>(Table2[[#This Row],[1M Return vs Nifty]]-AVERAGE(Table2[1M Return vs Nifty]))/_xlfn.STDEV.P(Table2[1M Return vs Nifty])</f>
        <v>-0.5374726441118497</v>
      </c>
      <c r="K242">
        <v>26.6965264648247</v>
      </c>
      <c r="L242">
        <f>(Table2[[#This Row],[6M Return vs Nifty]]-AVERAGE(Table2[6M Return vs Nifty]))/_xlfn.STDEV.P(Table2[6M Return vs Nifty])</f>
        <v>0.74500370003827099</v>
      </c>
      <c r="M242">
        <v>0.60342452018029602</v>
      </c>
      <c r="N242">
        <f>(Table2[[#This Row],[1W Return vs Nifty]]-AVERAGE(Table2[1W Return vs Nifty]))/_xlfn.STDEV.P(Table2[1W Return vs Nifty])</f>
        <v>0.25826464653977649</v>
      </c>
      <c r="O242">
        <v>1159.95</v>
      </c>
      <c r="P242">
        <v>1199.317701058</v>
      </c>
      <c r="Q242">
        <v>1031.7047862250799</v>
      </c>
      <c r="R242">
        <v>50.870063692678798</v>
      </c>
      <c r="S242" s="1">
        <f>(Table2[[#This Row],[Close Price]]-Table2[[#This Row],[20D EMA]])/Table2[[#This Row],[20D EMA]]</f>
        <v>-1.3578171472908315E-2</v>
      </c>
      <c r="T242" s="1">
        <f>(Table2[[#This Row],[Close Price]]-Table2[[#This Row],[50D EMA]])/Table2[[#This Row],[50D EMA]]</f>
        <v>-4.595754820376359E-2</v>
      </c>
      <c r="U242" s="1">
        <f>(Table2[[#This Row],[Close Price]]-Table2[[#This Row],[200D EMA]])/Table2[[#This Row],[200D EMA]]</f>
        <v>0.10903818153885912</v>
      </c>
      <c r="V242">
        <v>0.62431427403002704</v>
      </c>
      <c r="W242">
        <v>1128.95</v>
      </c>
      <c r="X242">
        <v>1164.8499999999999</v>
      </c>
      <c r="Y242">
        <v>1122.5999999999999</v>
      </c>
      <c r="Z242">
        <v>1175</v>
      </c>
      <c r="AA242">
        <v>1016.05</v>
      </c>
      <c r="AB242">
        <v>1247.7</v>
      </c>
      <c r="AC242" s="1">
        <f>(Table2[[#This Row],[Close Price]]/Table2[[#This Row],[Day Low]])-1</f>
        <v>1.3508127020682936E-2</v>
      </c>
      <c r="AD242" s="1">
        <f>(Table2[[#This Row],[Day High]]/Table2[[#This Row],[Close Price]])-1</f>
        <v>1.804754413564047E-2</v>
      </c>
      <c r="AE242" s="1">
        <f>(Table2[[#This Row],[Close Price]]/Table2[[#This Row],[Current Week Low]])-1</f>
        <v>1.9241047568145486E-2</v>
      </c>
      <c r="AF242" s="1">
        <f>(Table2[[#This Row],[Current Week High]]/Table2[[#This Row],[Close Price]])-1</f>
        <v>2.6918370914175815E-2</v>
      </c>
      <c r="AG242" s="1">
        <f>(Table2[[#This Row],[Close Price]]/Table2[[#This Row],[Current Month Low]])-1</f>
        <v>0.1261256827912014</v>
      </c>
      <c r="AH242" s="1">
        <f>(Table2[[#This Row],[Current Month High]]/Table2[[#This Row],[Close Price]])-1</f>
        <v>9.0456213948610475E-2</v>
      </c>
      <c r="AI242">
        <v>34.941443803530802</v>
      </c>
      <c r="AJ242">
        <v>67.9189903140593</v>
      </c>
      <c r="AK242" t="str">
        <f>IF(AND(Table2[[#This Row],[20D EMA]]&gt;Table2[[#This Row],[50D EMA]],Table2[[#This Row],[50D EMA]]&gt;Table2[[#This Row],[200D EMA]]),"Uptrend","Downtrend/NoTrend")</f>
        <v>Downtrend/NoTrend</v>
      </c>
      <c r="AL242">
        <v>0.02</v>
      </c>
      <c r="AM242" t="s">
        <v>3172</v>
      </c>
      <c r="AN242">
        <v>-3.68</v>
      </c>
      <c r="AO242" t="s">
        <v>3173</v>
      </c>
      <c r="AQ242">
        <f>(Table2[[#This Row],[Sharpe Ratio]]-AVERAGE(Table2[Sharpe Ratio]))/_xlfn.STDEV.P(Table2[Sharpe Ratio])</f>
        <v>-0.64995586758689006</v>
      </c>
      <c r="AR2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2">
        <f>_xlfn.RANK.AVG(Table2[[#This Row],[1Y Return vs Nifty Z-Score]],Table2[1Y Return vs Nifty Z-Score])</f>
        <v>180</v>
      </c>
      <c r="AT242">
        <f>_xlfn.RANK.AVG(Table2[[#This Row],[6M Return vs Nifty Z-Score]],Table2[6M Return vs Nifty Z-Score])</f>
        <v>130</v>
      </c>
      <c r="AU242">
        <f>_xlfn.RANK.AVG(Table2[[#This Row],[Sharpe Ratio Z-Score]],Table2[Sharpe Ratio Z-Score])</f>
        <v>532</v>
      </c>
      <c r="AV242">
        <f>(Table2[[#This Row],[Rank 1Y]]+Table2[[#This Row],[Rank 6M]]+Table2[[#This Row],[Rank Sharpe]])/3</f>
        <v>280.66666666666669</v>
      </c>
    </row>
    <row r="243" spans="1:48" x14ac:dyDescent="0.3">
      <c r="A243" t="s">
        <v>371</v>
      </c>
      <c r="B243" t="s">
        <v>372</v>
      </c>
      <c r="C243" t="s">
        <v>3129</v>
      </c>
      <c r="D243" t="s">
        <v>373</v>
      </c>
      <c r="E243">
        <v>63526.476752969997</v>
      </c>
      <c r="F243">
        <v>1754.9</v>
      </c>
      <c r="G243">
        <v>9.4753237006841697</v>
      </c>
      <c r="H243">
        <f>(Table2[[#This Row],[1Y Return vs Nifty]]-AVERAGE(Table2[1Y Return vs Nifty]))/_xlfn.STDEV.P(Table2[1Y Return vs Nifty])</f>
        <v>-8.5494981441357212E-2</v>
      </c>
      <c r="I243">
        <v>6.6639201342817103</v>
      </c>
      <c r="J243">
        <f>(Table2[[#This Row],[1M Return vs Nifty]]-AVERAGE(Table2[1M Return vs Nifty]))/_xlfn.STDEV.P(Table2[1M Return vs Nifty])</f>
        <v>0.51364020724498938</v>
      </c>
      <c r="K243">
        <v>16.566928900222401</v>
      </c>
      <c r="L243">
        <f>(Table2[[#This Row],[6M Return vs Nifty]]-AVERAGE(Table2[6M Return vs Nifty]))/_xlfn.STDEV.P(Table2[6M Return vs Nifty])</f>
        <v>0.41176764442572733</v>
      </c>
      <c r="M243">
        <v>-7.28007345643866</v>
      </c>
      <c r="N243">
        <f>(Table2[[#This Row],[1W Return vs Nifty]]-AVERAGE(Table2[1W Return vs Nifty]))/_xlfn.STDEV.P(Table2[1W Return vs Nifty])</f>
        <v>-1.4225175881557628</v>
      </c>
      <c r="O243">
        <v>1804.76</v>
      </c>
      <c r="P243">
        <v>1788.06951199883</v>
      </c>
      <c r="Q243">
        <v>1648.6266629301999</v>
      </c>
      <c r="R243">
        <v>35.186113866537397</v>
      </c>
      <c r="S243" s="1">
        <f>(Table2[[#This Row],[Close Price]]-Table2[[#This Row],[20D EMA]])/Table2[[#This Row],[20D EMA]]</f>
        <v>-2.7626942086482358E-2</v>
      </c>
      <c r="T243" s="1">
        <f>(Table2[[#This Row],[Close Price]]-Table2[[#This Row],[50D EMA]])/Table2[[#This Row],[50D EMA]]</f>
        <v>-1.8550460021965622E-2</v>
      </c>
      <c r="U243" s="1">
        <f>(Table2[[#This Row],[Close Price]]-Table2[[#This Row],[200D EMA]])/Table2[[#This Row],[200D EMA]]</f>
        <v>6.4461736219232554E-2</v>
      </c>
      <c r="V243">
        <v>0.60451290715246797</v>
      </c>
      <c r="W243">
        <v>1749.8</v>
      </c>
      <c r="X243">
        <v>1767</v>
      </c>
      <c r="Y243">
        <v>1749.8</v>
      </c>
      <c r="Z243">
        <v>1819.75</v>
      </c>
      <c r="AA243">
        <v>1733</v>
      </c>
      <c r="AB243">
        <v>1912</v>
      </c>
      <c r="AC243" s="1">
        <f>(Table2[[#This Row],[Close Price]]/Table2[[#This Row],[Day Low]])-1</f>
        <v>2.9146188135786844E-3</v>
      </c>
      <c r="AD243" s="1">
        <f>(Table2[[#This Row],[Day High]]/Table2[[#This Row],[Close Price]])-1</f>
        <v>6.8949797709270122E-3</v>
      </c>
      <c r="AE243" s="1">
        <f>(Table2[[#This Row],[Close Price]]/Table2[[#This Row],[Current Week Low]])-1</f>
        <v>2.9146188135786844E-3</v>
      </c>
      <c r="AF243" s="1">
        <f>(Table2[[#This Row],[Current Week High]]/Table2[[#This Row],[Close Price]])-1</f>
        <v>3.6953672573935892E-2</v>
      </c>
      <c r="AG243" s="1">
        <f>(Table2[[#This Row],[Close Price]]/Table2[[#This Row],[Current Month Low]])-1</f>
        <v>1.2637045585689677E-2</v>
      </c>
      <c r="AH243" s="1">
        <f>(Table2[[#This Row],[Current Month High]]/Table2[[#This Row],[Close Price]])-1</f>
        <v>8.9520770414268647E-2</v>
      </c>
      <c r="AI243">
        <v>13.522138013562</v>
      </c>
      <c r="AJ243">
        <v>49.997863156545101</v>
      </c>
      <c r="AK243" t="str">
        <f>IF(AND(Table2[[#This Row],[20D EMA]]&gt;Table2[[#This Row],[50D EMA]],Table2[[#This Row],[50D EMA]]&gt;Table2[[#This Row],[200D EMA]]),"Uptrend","Downtrend/NoTrend")</f>
        <v>Uptrend</v>
      </c>
      <c r="AL243">
        <v>0</v>
      </c>
      <c r="AM243" t="s">
        <v>3174</v>
      </c>
      <c r="AN243">
        <v>-7.15</v>
      </c>
      <c r="AO243" t="s">
        <v>3173</v>
      </c>
      <c r="AP243">
        <v>6.5373299893353998E-2</v>
      </c>
      <c r="AQ243">
        <f>(Table2[[#This Row],[Sharpe Ratio]]-AVERAGE(Table2[Sharpe Ratio]))/_xlfn.STDEV.P(Table2[Sharpe Ratio])</f>
        <v>0.10803110863733835</v>
      </c>
      <c r="AR2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-0.474573609289065</v>
      </c>
      <c r="AS243">
        <f>_xlfn.RANK.AVG(Table2[[#This Row],[1Y Return vs Nifty Z-Score]],Table2[1Y Return vs Nifty Z-Score])</f>
        <v>334</v>
      </c>
      <c r="AT243">
        <f>_xlfn.RANK.AVG(Table2[[#This Row],[6M Return vs Nifty Z-Score]],Table2[6M Return vs Nifty Z-Score])</f>
        <v>189</v>
      </c>
      <c r="AU243">
        <f>_xlfn.RANK.AVG(Table2[[#This Row],[Sharpe Ratio Z-Score]],Table2[Sharpe Ratio Z-Score])</f>
        <v>320</v>
      </c>
      <c r="AV243">
        <f>(Table2[[#This Row],[Rank 1Y]]+Table2[[#This Row],[Rank 6M]]+Table2[[#This Row],[Rank Sharpe]])/3</f>
        <v>281</v>
      </c>
    </row>
    <row r="244" spans="1:48" x14ac:dyDescent="0.3">
      <c r="A244" t="s">
        <v>1306</v>
      </c>
      <c r="B244" t="s">
        <v>1307</v>
      </c>
      <c r="C244" t="s">
        <v>3136</v>
      </c>
      <c r="D244" t="s">
        <v>1308</v>
      </c>
      <c r="E244">
        <v>8717.6039658249992</v>
      </c>
      <c r="F244">
        <v>273.55</v>
      </c>
      <c r="G244">
        <v>14.386110495171099</v>
      </c>
      <c r="H244">
        <f>(Table2[[#This Row],[1Y Return vs Nifty]]-AVERAGE(Table2[1Y Return vs Nifty]))/_xlfn.STDEV.P(Table2[1Y Return vs Nifty])</f>
        <v>1.1076814612664116E-2</v>
      </c>
      <c r="I244">
        <v>6.0033513748996699</v>
      </c>
      <c r="J244">
        <f>(Table2[[#This Row],[1M Return vs Nifty]]-AVERAGE(Table2[1M Return vs Nifty]))/_xlfn.STDEV.P(Table2[1M Return vs Nifty])</f>
        <v>0.45099222616059059</v>
      </c>
      <c r="K244">
        <v>38.925430419394701</v>
      </c>
      <c r="L244">
        <f>(Table2[[#This Row],[6M Return vs Nifty]]-AVERAGE(Table2[6M Return vs Nifty]))/_xlfn.STDEV.P(Table2[6M Return vs Nifty])</f>
        <v>1.14730119431642</v>
      </c>
      <c r="M244">
        <v>0.25426587645278698</v>
      </c>
      <c r="N244">
        <f>(Table2[[#This Row],[1W Return vs Nifty]]-AVERAGE(Table2[1W Return vs Nifty]))/_xlfn.STDEV.P(Table2[1W Return vs Nifty])</f>
        <v>0.18382311725821812</v>
      </c>
      <c r="O244">
        <v>263.74</v>
      </c>
      <c r="P244">
        <v>259.15220624105001</v>
      </c>
      <c r="Q244">
        <v>229.69055994770599</v>
      </c>
      <c r="R244">
        <v>62.1901179130477</v>
      </c>
      <c r="S244" s="1">
        <f>(Table2[[#This Row],[Close Price]]-Table2[[#This Row],[20D EMA]])/Table2[[#This Row],[20D EMA]]</f>
        <v>3.7195723060589984E-2</v>
      </c>
      <c r="T244" s="1">
        <f>(Table2[[#This Row],[Close Price]]-Table2[[#This Row],[50D EMA]])/Table2[[#This Row],[50D EMA]]</f>
        <v>5.5557288003783831E-2</v>
      </c>
      <c r="U244" s="1">
        <f>(Table2[[#This Row],[Close Price]]-Table2[[#This Row],[200D EMA]])/Table2[[#This Row],[200D EMA]]</f>
        <v>0.19095012029349209</v>
      </c>
      <c r="V244">
        <v>0.69050216058932201</v>
      </c>
      <c r="W244">
        <v>266.14999999999998</v>
      </c>
      <c r="X244">
        <v>276</v>
      </c>
      <c r="Y244">
        <v>260.89999999999998</v>
      </c>
      <c r="Z244">
        <v>276</v>
      </c>
      <c r="AA244">
        <v>249.35</v>
      </c>
      <c r="AB244">
        <v>280.10000000000002</v>
      </c>
      <c r="AC244" s="1">
        <f>(Table2[[#This Row],[Close Price]]/Table2[[#This Row],[Day Low]])-1</f>
        <v>2.7803869998121566E-2</v>
      </c>
      <c r="AD244" s="1">
        <f>(Table2[[#This Row],[Day High]]/Table2[[#This Row],[Close Price]])-1</f>
        <v>8.9563151160665377E-3</v>
      </c>
      <c r="AE244" s="1">
        <f>(Table2[[#This Row],[Close Price]]/Table2[[#This Row],[Current Week Low]])-1</f>
        <v>4.8486009965504229E-2</v>
      </c>
      <c r="AF244" s="1">
        <f>(Table2[[#This Row],[Current Week High]]/Table2[[#This Row],[Close Price]])-1</f>
        <v>8.9563151160665377E-3</v>
      </c>
      <c r="AG244" s="1">
        <f>(Table2[[#This Row],[Close Price]]/Table2[[#This Row],[Current Month Low]])-1</f>
        <v>9.7052336073791823E-2</v>
      </c>
      <c r="AH244" s="1">
        <f>(Table2[[#This Row],[Current Month High]]/Table2[[#This Row],[Close Price]])-1</f>
        <v>2.3944434289892236E-2</v>
      </c>
      <c r="AI244">
        <v>2.39444342898922</v>
      </c>
      <c r="AJ244">
        <v>61.291273584905603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0.13</v>
      </c>
      <c r="AM244" t="s">
        <v>3172</v>
      </c>
      <c r="AN244">
        <v>1.28</v>
      </c>
      <c r="AO244" t="s">
        <v>3172</v>
      </c>
      <c r="AP244">
        <v>1.5380915141330999E-2</v>
      </c>
      <c r="AQ244">
        <f>(Table2[[#This Row],[Sharpe Ratio]]-AVERAGE(Table2[Sharpe Ratio]))/_xlfn.STDEV.P(Table2[Sharpe Ratio])</f>
        <v>-0.47161802356558541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1.3215753287823073</v>
      </c>
      <c r="AS244">
        <f>_xlfn.RANK.AVG(Table2[[#This Row],[1Y Return vs Nifty Z-Score]],Table2[1Y Return vs Nifty Z-Score])</f>
        <v>298</v>
      </c>
      <c r="AT244">
        <f>_xlfn.RANK.AVG(Table2[[#This Row],[6M Return vs Nifty Z-Score]],Table2[6M Return vs Nifty Z-Score])</f>
        <v>85</v>
      </c>
      <c r="AU244">
        <f>_xlfn.RANK.AVG(Table2[[#This Row],[Sharpe Ratio Z-Score]],Table2[Sharpe Ratio Z-Score])</f>
        <v>460</v>
      </c>
      <c r="AV244">
        <f>(Table2[[#This Row],[Rank 1Y]]+Table2[[#This Row],[Rank 6M]]+Table2[[#This Row],[Rank Sharpe]])/3</f>
        <v>281</v>
      </c>
    </row>
    <row r="245" spans="1:48" x14ac:dyDescent="0.3">
      <c r="A245" t="s">
        <v>1339</v>
      </c>
      <c r="B245" t="s">
        <v>1340</v>
      </c>
      <c r="C245" t="s">
        <v>3140</v>
      </c>
      <c r="D245" t="s">
        <v>134</v>
      </c>
      <c r="E245">
        <v>8461.5007964800006</v>
      </c>
      <c r="F245">
        <v>356.8</v>
      </c>
      <c r="G245">
        <v>97.951795295960807</v>
      </c>
      <c r="H245">
        <f>(Table2[[#This Row],[1Y Return vs Nifty]]-AVERAGE(Table2[1Y Return vs Nifty]))/_xlfn.STDEV.P(Table2[1Y Return vs Nifty])</f>
        <v>1.6544159794805704</v>
      </c>
      <c r="I245">
        <v>-10.985761487459699</v>
      </c>
      <c r="J245">
        <f>(Table2[[#This Row],[1M Return vs Nifty]]-AVERAGE(Table2[1M Return vs Nifty]))/_xlfn.STDEV.P(Table2[1M Return vs Nifty])</f>
        <v>-1.1602459774709089</v>
      </c>
      <c r="K245">
        <v>-16.799116315734199</v>
      </c>
      <c r="L245">
        <f>(Table2[[#This Row],[6M Return vs Nifty]]-AVERAGE(Table2[6M Return vs Nifty]))/_xlfn.STDEV.P(Table2[6M Return vs Nifty])</f>
        <v>-0.68588398765978664</v>
      </c>
      <c r="M245">
        <v>0.81750531946490601</v>
      </c>
      <c r="N245">
        <f>(Table2[[#This Row],[1W Return vs Nifty]]-AVERAGE(Table2[1W Return vs Nifty]))/_xlfn.STDEV.P(Table2[1W Return vs Nifty])</f>
        <v>0.3039072287151211</v>
      </c>
      <c r="O245">
        <v>372.19</v>
      </c>
      <c r="P245">
        <v>397.17667805250898</v>
      </c>
      <c r="Q245">
        <v>369.31619280183401</v>
      </c>
      <c r="R245">
        <v>46.289167058000302</v>
      </c>
      <c r="S245" s="1">
        <f>(Table2[[#This Row],[Close Price]]-Table2[[#This Row],[20D EMA]])/Table2[[#This Row],[20D EMA]]</f>
        <v>-4.1349848195813929E-2</v>
      </c>
      <c r="T245" s="1">
        <f>(Table2[[#This Row],[Close Price]]-Table2[[#This Row],[50D EMA]])/Table2[[#This Row],[50D EMA]]</f>
        <v>-0.10165923701887386</v>
      </c>
      <c r="U245" s="1">
        <f>(Table2[[#This Row],[Close Price]]-Table2[[#This Row],[200D EMA]])/Table2[[#This Row],[200D EMA]]</f>
        <v>-3.3890181491581323E-2</v>
      </c>
      <c r="V245">
        <v>0.86149576779617298</v>
      </c>
      <c r="W245">
        <v>339.85</v>
      </c>
      <c r="X245">
        <v>356.8</v>
      </c>
      <c r="Y245">
        <v>327</v>
      </c>
      <c r="Z245">
        <v>356.8</v>
      </c>
      <c r="AA245">
        <v>315.2</v>
      </c>
      <c r="AB245">
        <v>456</v>
      </c>
      <c r="AC245" s="1">
        <f>(Table2[[#This Row],[Close Price]]/Table2[[#This Row],[Day Low]])-1</f>
        <v>4.9874944828600887E-2</v>
      </c>
      <c r="AD245" s="1">
        <f>(Table2[[#This Row],[Day High]]/Table2[[#This Row],[Close Price]])-1</f>
        <v>0</v>
      </c>
      <c r="AE245" s="1">
        <f>(Table2[[#This Row],[Close Price]]/Table2[[#This Row],[Current Week Low]])-1</f>
        <v>9.1131498470948147E-2</v>
      </c>
      <c r="AF245" s="1">
        <f>(Table2[[#This Row],[Current Week High]]/Table2[[#This Row],[Close Price]])-1</f>
        <v>0</v>
      </c>
      <c r="AG245" s="1">
        <f>(Table2[[#This Row],[Close Price]]/Table2[[#This Row],[Current Month Low]])-1</f>
        <v>0.13197969543147225</v>
      </c>
      <c r="AH245" s="1">
        <f>(Table2[[#This Row],[Current Month High]]/Table2[[#This Row],[Close Price]])-1</f>
        <v>0.27802690582959633</v>
      </c>
      <c r="AI245">
        <v>59.641255605381097</v>
      </c>
      <c r="AJ245">
        <v>129.23225184709199</v>
      </c>
      <c r="AK245" t="str">
        <f>IF(AND(Table2[[#This Row],[20D EMA]]&gt;Table2[[#This Row],[50D EMA]],Table2[[#This Row],[50D EMA]]&gt;Table2[[#This Row],[200D EMA]]),"Uptrend","Downtrend/NoTrend")</f>
        <v>Downtrend/NoTrend</v>
      </c>
      <c r="AL245">
        <v>-0.2</v>
      </c>
      <c r="AM245" t="s">
        <v>3173</v>
      </c>
      <c r="AN245">
        <v>-20.05</v>
      </c>
      <c r="AO245" t="s">
        <v>3173</v>
      </c>
      <c r="AP245">
        <v>9.4657406196381993E-2</v>
      </c>
      <c r="AQ245">
        <f>(Table2[[#This Row],[Sharpe Ratio]]-AVERAGE(Table2[Sharpe Ratio]))/_xlfn.STDEV.P(Table2[Sharpe Ratio])</f>
        <v>0.44757295866283558</v>
      </c>
      <c r="AR2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5">
        <f>_xlfn.RANK.AVG(Table2[[#This Row],[1Y Return vs Nifty Z-Score]],Table2[1Y Return vs Nifty Z-Score])</f>
        <v>47</v>
      </c>
      <c r="AT245">
        <f>_xlfn.RANK.AVG(Table2[[#This Row],[6M Return vs Nifty Z-Score]],Table2[6M Return vs Nifty Z-Score])</f>
        <v>564</v>
      </c>
      <c r="AU245">
        <f>_xlfn.RANK.AVG(Table2[[#This Row],[Sharpe Ratio Z-Score]],Table2[Sharpe Ratio Z-Score])</f>
        <v>233</v>
      </c>
      <c r="AV245">
        <f>(Table2[[#This Row],[Rank 1Y]]+Table2[[#This Row],[Rank 6M]]+Table2[[#This Row],[Rank Sharpe]])/3</f>
        <v>281.33333333333331</v>
      </c>
    </row>
    <row r="246" spans="1:48" x14ac:dyDescent="0.3">
      <c r="A246" t="s">
        <v>808</v>
      </c>
      <c r="B246" t="s">
        <v>809</v>
      </c>
      <c r="C246" t="s">
        <v>3143</v>
      </c>
      <c r="D246" t="s">
        <v>565</v>
      </c>
      <c r="E246">
        <v>19330.88615962</v>
      </c>
      <c r="F246">
        <v>616.70000000000005</v>
      </c>
      <c r="G246">
        <v>20.709447292777401</v>
      </c>
      <c r="H246">
        <f>(Table2[[#This Row],[1Y Return vs Nifty]]-AVERAGE(Table2[1Y Return vs Nifty]))/_xlfn.STDEV.P(Table2[1Y Return vs Nifty])</f>
        <v>0.13542674409542521</v>
      </c>
      <c r="I246">
        <v>26.4207846992044</v>
      </c>
      <c r="J246">
        <f>(Table2[[#This Row],[1M Return vs Nifty]]-AVERAGE(Table2[1M Return vs Nifty]))/_xlfn.STDEV.P(Table2[1M Return vs Nifty])</f>
        <v>2.3873704737326085</v>
      </c>
      <c r="K246">
        <v>-8.6983007211595496</v>
      </c>
      <c r="L246">
        <f>(Table2[[#This Row],[6M Return vs Nifty]]-AVERAGE(Table2[6M Return vs Nifty]))/_xlfn.STDEV.P(Table2[6M Return vs Nifty])</f>
        <v>-0.41938931017981079</v>
      </c>
      <c r="M246">
        <v>4.2480208135166402</v>
      </c>
      <c r="N246">
        <f>(Table2[[#This Row],[1W Return vs Nifty]]-AVERAGE(Table2[1W Return vs Nifty]))/_xlfn.STDEV.P(Table2[1W Return vs Nifty])</f>
        <v>1.0353020378912914</v>
      </c>
      <c r="O246">
        <v>542.57000000000005</v>
      </c>
      <c r="P246">
        <v>554.24230055797602</v>
      </c>
      <c r="Q246">
        <v>573.75366848656904</v>
      </c>
      <c r="R246">
        <v>77.828516281243907</v>
      </c>
      <c r="S246" s="1">
        <f>(Table2[[#This Row],[Close Price]]-Table2[[#This Row],[20D EMA]])/Table2[[#This Row],[20D EMA]]</f>
        <v>0.13662753193136368</v>
      </c>
      <c r="T246" s="1">
        <f>(Table2[[#This Row],[Close Price]]-Table2[[#This Row],[50D EMA]])/Table2[[#This Row],[50D EMA]]</f>
        <v>0.11269024283990155</v>
      </c>
      <c r="U246" s="1">
        <f>(Table2[[#This Row],[Close Price]]-Table2[[#This Row],[200D EMA]])/Table2[[#This Row],[200D EMA]]</f>
        <v>7.4851515331855925E-2</v>
      </c>
      <c r="V246">
        <v>2.4864462901375202</v>
      </c>
      <c r="W246">
        <v>593.04999999999995</v>
      </c>
      <c r="X246">
        <v>632</v>
      </c>
      <c r="Y246">
        <v>593</v>
      </c>
      <c r="Z246">
        <v>632</v>
      </c>
      <c r="AA246">
        <v>477</v>
      </c>
      <c r="AB246">
        <v>632</v>
      </c>
      <c r="AC246" s="1">
        <f>(Table2[[#This Row],[Close Price]]/Table2[[#This Row],[Day Low]])-1</f>
        <v>3.987859371047997E-2</v>
      </c>
      <c r="AD246" s="1">
        <f>(Table2[[#This Row],[Day High]]/Table2[[#This Row],[Close Price]])-1</f>
        <v>2.4809469758391378E-2</v>
      </c>
      <c r="AE246" s="1">
        <f>(Table2[[#This Row],[Close Price]]/Table2[[#This Row],[Current Week Low]])-1</f>
        <v>3.9966273187183932E-2</v>
      </c>
      <c r="AF246" s="1">
        <f>(Table2[[#This Row],[Current Week High]]/Table2[[#This Row],[Close Price]])-1</f>
        <v>2.4809469758391378E-2</v>
      </c>
      <c r="AG246" s="1">
        <f>(Table2[[#This Row],[Close Price]]/Table2[[#This Row],[Current Month Low]])-1</f>
        <v>0.29287211740041941</v>
      </c>
      <c r="AH246" s="1">
        <f>(Table2[[#This Row],[Current Month High]]/Table2[[#This Row],[Close Price]])-1</f>
        <v>2.4809469758391378E-2</v>
      </c>
      <c r="AI246">
        <v>26.844494892167901</v>
      </c>
      <c r="AJ246">
        <v>49.322033898305001</v>
      </c>
      <c r="AK246" t="str">
        <f>IF(AND(Table2[[#This Row],[20D EMA]]&gt;Table2[[#This Row],[50D EMA]],Table2[[#This Row],[50D EMA]]&gt;Table2[[#This Row],[200D EMA]]),"Uptrend","Downtrend/NoTrend")</f>
        <v>Downtrend/NoTrend</v>
      </c>
      <c r="AL246">
        <v>0.02</v>
      </c>
      <c r="AM246" t="s">
        <v>3172</v>
      </c>
      <c r="AN246">
        <v>24.36</v>
      </c>
      <c r="AO246" t="s">
        <v>3172</v>
      </c>
      <c r="AP246">
        <v>0.144065334582891</v>
      </c>
      <c r="AQ246">
        <f>(Table2[[#This Row],[Sharpe Ratio]]-AVERAGE(Table2[Sharpe Ratio]))/_xlfn.STDEV.P(Table2[Sharpe Ratio])</f>
        <v>1.0204454662506082</v>
      </c>
      <c r="AR2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6">
        <f>_xlfn.RANK.AVG(Table2[[#This Row],[1Y Return vs Nifty Z-Score]],Table2[1Y Return vs Nifty Z-Score])</f>
        <v>266</v>
      </c>
      <c r="AT246">
        <f>_xlfn.RANK.AVG(Table2[[#This Row],[6M Return vs Nifty Z-Score]],Table2[6M Return vs Nifty Z-Score])</f>
        <v>465</v>
      </c>
      <c r="AU246">
        <f>_xlfn.RANK.AVG(Table2[[#This Row],[Sharpe Ratio Z-Score]],Table2[Sharpe Ratio Z-Score])</f>
        <v>114</v>
      </c>
      <c r="AV246">
        <f>(Table2[[#This Row],[Rank 1Y]]+Table2[[#This Row],[Rank 6M]]+Table2[[#This Row],[Rank Sharpe]])/3</f>
        <v>281.66666666666669</v>
      </c>
    </row>
    <row r="247" spans="1:48" x14ac:dyDescent="0.3">
      <c r="A247" t="s">
        <v>319</v>
      </c>
      <c r="B247" t="s">
        <v>320</v>
      </c>
      <c r="C247" t="s">
        <v>3125</v>
      </c>
      <c r="D247" t="s">
        <v>18</v>
      </c>
      <c r="E247">
        <v>80772.142745320001</v>
      </c>
      <c r="F247">
        <v>379.6</v>
      </c>
      <c r="G247">
        <v>42.696251750697897</v>
      </c>
      <c r="H247">
        <f>(Table2[[#This Row],[1Y Return vs Nifty]]-AVERAGE(Table2[1Y Return vs Nifty]))/_xlfn.STDEV.P(Table2[1Y Return vs Nifty])</f>
        <v>0.56780250888604145</v>
      </c>
      <c r="I247">
        <v>-1.0159206470258599</v>
      </c>
      <c r="J247">
        <f>(Table2[[#This Row],[1M Return vs Nifty]]-AVERAGE(Table2[1M Return vs Nifty]))/_xlfn.STDEV.P(Table2[1M Return vs Nifty])</f>
        <v>-0.21471170641293705</v>
      </c>
      <c r="K247">
        <v>-3.1913638613676598</v>
      </c>
      <c r="L247">
        <f>(Table2[[#This Row],[6M Return vs Nifty]]-AVERAGE(Table2[6M Return vs Nifty]))/_xlfn.STDEV.P(Table2[6M Return vs Nifty])</f>
        <v>-0.23822614886359658</v>
      </c>
      <c r="M247">
        <v>-0.74696169820298197</v>
      </c>
      <c r="N247">
        <f>(Table2[[#This Row],[1W Return vs Nifty]]-AVERAGE(Table2[1W Return vs Nifty]))/_xlfn.STDEV.P(Table2[1W Return vs Nifty])</f>
        <v>-2.964120091117025E-2</v>
      </c>
      <c r="O247">
        <v>378.49</v>
      </c>
      <c r="P247">
        <v>389.522450809335</v>
      </c>
      <c r="Q247">
        <v>355.83826460556799</v>
      </c>
      <c r="R247">
        <v>55.995199765781599</v>
      </c>
      <c r="S247" s="1">
        <f>(Table2[[#This Row],[Close Price]]-Table2[[#This Row],[20D EMA]])/Table2[[#This Row],[20D EMA]]</f>
        <v>2.9327062802188002E-3</v>
      </c>
      <c r="T247" s="1">
        <f>(Table2[[#This Row],[Close Price]]-Table2[[#This Row],[50D EMA]])/Table2[[#This Row],[50D EMA]]</f>
        <v>-2.5473373328593726E-2</v>
      </c>
      <c r="U247" s="1">
        <f>(Table2[[#This Row],[Close Price]]-Table2[[#This Row],[200D EMA]])/Table2[[#This Row],[200D EMA]]</f>
        <v>6.6776785292528729E-2</v>
      </c>
      <c r="V247">
        <v>0.65717389094698098</v>
      </c>
      <c r="W247">
        <v>378</v>
      </c>
      <c r="X247">
        <v>389.7</v>
      </c>
      <c r="Y247">
        <v>367.95</v>
      </c>
      <c r="Z247">
        <v>389.7</v>
      </c>
      <c r="AA247">
        <v>354.9</v>
      </c>
      <c r="AB247">
        <v>400</v>
      </c>
      <c r="AC247" s="1">
        <f>(Table2[[#This Row],[Close Price]]/Table2[[#This Row],[Day Low]])-1</f>
        <v>4.2328042328043658E-3</v>
      </c>
      <c r="AD247" s="1">
        <f>(Table2[[#This Row],[Day High]]/Table2[[#This Row],[Close Price]])-1</f>
        <v>2.6606954689146312E-2</v>
      </c>
      <c r="AE247" s="1">
        <f>(Table2[[#This Row],[Close Price]]/Table2[[#This Row],[Current Week Low]])-1</f>
        <v>3.1661910585677466E-2</v>
      </c>
      <c r="AF247" s="1">
        <f>(Table2[[#This Row],[Current Week High]]/Table2[[#This Row],[Close Price]])-1</f>
        <v>2.6606954689146312E-2</v>
      </c>
      <c r="AG247" s="1">
        <f>(Table2[[#This Row],[Close Price]]/Table2[[#This Row],[Current Month Low]])-1</f>
        <v>6.9597069597069794E-2</v>
      </c>
      <c r="AH247" s="1">
        <f>(Table2[[#This Row],[Current Month High]]/Table2[[#This Row],[Close Price]])-1</f>
        <v>5.3740779768177038E-2</v>
      </c>
      <c r="AI247">
        <v>20.429399367755501</v>
      </c>
      <c r="AJ247">
        <v>75.146108889572403</v>
      </c>
      <c r="AK247" t="str">
        <f>IF(AND(Table2[[#This Row],[20D EMA]]&gt;Table2[[#This Row],[50D EMA]],Table2[[#This Row],[50D EMA]]&gt;Table2[[#This Row],[200D EMA]]),"Uptrend","Downtrend/NoTrend")</f>
        <v>Downtrend/NoTrend</v>
      </c>
      <c r="AL247">
        <v>-0.01</v>
      </c>
      <c r="AM247" t="s">
        <v>3173</v>
      </c>
      <c r="AN247">
        <v>-3.06</v>
      </c>
      <c r="AO247" t="s">
        <v>3173</v>
      </c>
      <c r="AP247">
        <v>6.5529801191681003E-2</v>
      </c>
      <c r="AQ247">
        <f>(Table2[[#This Row],[Sharpe Ratio]]-AVERAGE(Table2[Sharpe Ratio]))/_xlfn.STDEV.P(Table2[Sharpe Ratio])</f>
        <v>0.10984570184416088</v>
      </c>
      <c r="AR2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7">
        <f>_xlfn.RANK.AVG(Table2[[#This Row],[1Y Return vs Nifty Z-Score]],Table2[1Y Return vs Nifty Z-Score])</f>
        <v>148</v>
      </c>
      <c r="AT247">
        <f>_xlfn.RANK.AVG(Table2[[#This Row],[6M Return vs Nifty Z-Score]],Table2[6M Return vs Nifty Z-Score])</f>
        <v>382</v>
      </c>
      <c r="AU247">
        <f>_xlfn.RANK.AVG(Table2[[#This Row],[Sharpe Ratio Z-Score]],Table2[Sharpe Ratio Z-Score])</f>
        <v>319</v>
      </c>
      <c r="AV247">
        <f>(Table2[[#This Row],[Rank 1Y]]+Table2[[#This Row],[Rank 6M]]+Table2[[#This Row],[Rank Sharpe]])/3</f>
        <v>283</v>
      </c>
    </row>
    <row r="248" spans="1:48" x14ac:dyDescent="0.3">
      <c r="A248" t="s">
        <v>1752</v>
      </c>
      <c r="B248" t="s">
        <v>1753</v>
      </c>
      <c r="C248" t="s">
        <v>3137</v>
      </c>
      <c r="D248" t="s">
        <v>126</v>
      </c>
      <c r="E248">
        <v>4599.54</v>
      </c>
      <c r="F248">
        <v>7665.9</v>
      </c>
      <c r="G248">
        <v>-21.641299916746899</v>
      </c>
      <c r="H248">
        <f>(Table2[[#This Row],[1Y Return vs Nifty]]-AVERAGE(Table2[1Y Return vs Nifty]))/_xlfn.STDEV.P(Table2[1Y Return vs Nifty])</f>
        <v>-0.69741082214652317</v>
      </c>
      <c r="I248">
        <v>-2.3018716100515899</v>
      </c>
      <c r="J248">
        <f>(Table2[[#This Row],[1M Return vs Nifty]]-AVERAGE(Table2[1M Return vs Nifty]))/_xlfn.STDEV.P(Table2[1M Return vs Nifty])</f>
        <v>-0.33667059481460182</v>
      </c>
      <c r="K248">
        <v>26.053165801779802</v>
      </c>
      <c r="L248">
        <f>(Table2[[#This Row],[6M Return vs Nifty]]-AVERAGE(Table2[6M Return vs Nifty]))/_xlfn.STDEV.P(Table2[6M Return vs Nifty])</f>
        <v>0.72383889380366429</v>
      </c>
      <c r="M248">
        <v>-1.7724811200638699</v>
      </c>
      <c r="N248">
        <f>(Table2[[#This Row],[1W Return vs Nifty]]-AVERAGE(Table2[1W Return vs Nifty]))/_xlfn.STDEV.P(Table2[1W Return vs Nifty])</f>
        <v>-0.24828460396792648</v>
      </c>
      <c r="O248">
        <v>7816.82</v>
      </c>
      <c r="P248">
        <v>8041.8147101099203</v>
      </c>
      <c r="Q248">
        <v>7357.9652696204103</v>
      </c>
      <c r="R248">
        <v>46.3434704188493</v>
      </c>
      <c r="S248" s="1">
        <f>(Table2[[#This Row],[Close Price]]-Table2[[#This Row],[20D EMA]])/Table2[[#This Row],[20D EMA]]</f>
        <v>-1.9307083954856332E-2</v>
      </c>
      <c r="T248" s="1">
        <f>(Table2[[#This Row],[Close Price]]-Table2[[#This Row],[50D EMA]])/Table2[[#This Row],[50D EMA]]</f>
        <v>-4.6745010132766711E-2</v>
      </c>
      <c r="U248" s="1">
        <f>(Table2[[#This Row],[Close Price]]-Table2[[#This Row],[200D EMA]])/Table2[[#This Row],[200D EMA]]</f>
        <v>4.1850527842390239E-2</v>
      </c>
      <c r="V248">
        <v>0.294059023710523</v>
      </c>
      <c r="W248">
        <v>7627.75</v>
      </c>
      <c r="X248">
        <v>7775</v>
      </c>
      <c r="Y248">
        <v>7610.15</v>
      </c>
      <c r="Z248">
        <v>7775</v>
      </c>
      <c r="AA248">
        <v>7305.05</v>
      </c>
      <c r="AB248">
        <v>8349.9500000000007</v>
      </c>
      <c r="AC248" s="1">
        <f>(Table2[[#This Row],[Close Price]]/Table2[[#This Row],[Day Low]])-1</f>
        <v>5.0014748779128038E-3</v>
      </c>
      <c r="AD248" s="1">
        <f>(Table2[[#This Row],[Day High]]/Table2[[#This Row],[Close Price]])-1</f>
        <v>1.4231857968405537E-2</v>
      </c>
      <c r="AE248" s="1">
        <f>(Table2[[#This Row],[Close Price]]/Table2[[#This Row],[Current Week Low]])-1</f>
        <v>7.3257425937727216E-3</v>
      </c>
      <c r="AF248" s="1">
        <f>(Table2[[#This Row],[Current Week High]]/Table2[[#This Row],[Close Price]])-1</f>
        <v>1.4231857968405537E-2</v>
      </c>
      <c r="AG248" s="1">
        <f>(Table2[[#This Row],[Close Price]]/Table2[[#This Row],[Current Month Low]])-1</f>
        <v>4.9397334720501451E-2</v>
      </c>
      <c r="AH248" s="1">
        <f>(Table2[[#This Row],[Current Month High]]/Table2[[#This Row],[Close Price]])-1</f>
        <v>8.9232836327111098E-2</v>
      </c>
      <c r="AI248">
        <v>26.808985246350701</v>
      </c>
      <c r="AJ248">
        <v>61.931116063412901</v>
      </c>
      <c r="AK248" t="str">
        <f>IF(AND(Table2[[#This Row],[20D EMA]]&gt;Table2[[#This Row],[50D EMA]],Table2[[#This Row],[50D EMA]]&gt;Table2[[#This Row],[200D EMA]]),"Uptrend","Downtrend/NoTrend")</f>
        <v>Downtrend/NoTrend</v>
      </c>
      <c r="AL248">
        <v>0</v>
      </c>
      <c r="AM248" t="s">
        <v>3174</v>
      </c>
      <c r="AN248">
        <v>-7.45</v>
      </c>
      <c r="AO248" t="s">
        <v>3173</v>
      </c>
      <c r="AP248">
        <v>0.122472438106279</v>
      </c>
      <c r="AQ248">
        <f>(Table2[[#This Row],[Sharpe Ratio]]-AVERAGE(Table2[Sharpe Ratio]))/_xlfn.STDEV.P(Table2[Sharpe Ratio])</f>
        <v>0.77008126045205949</v>
      </c>
      <c r="AR2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8">
        <f>_xlfn.RANK.AVG(Table2[[#This Row],[1Y Return vs Nifty Z-Score]],Table2[1Y Return vs Nifty Z-Score])</f>
        <v>560</v>
      </c>
      <c r="AT248">
        <f>_xlfn.RANK.AVG(Table2[[#This Row],[6M Return vs Nifty Z-Score]],Table2[6M Return vs Nifty Z-Score])</f>
        <v>138</v>
      </c>
      <c r="AU248">
        <f>_xlfn.RANK.AVG(Table2[[#This Row],[Sharpe Ratio Z-Score]],Table2[Sharpe Ratio Z-Score])</f>
        <v>151</v>
      </c>
      <c r="AV248">
        <f>(Table2[[#This Row],[Rank 1Y]]+Table2[[#This Row],[Rank 6M]]+Table2[[#This Row],[Rank Sharpe]])/3</f>
        <v>283</v>
      </c>
    </row>
    <row r="249" spans="1:48" x14ac:dyDescent="0.3">
      <c r="A249" t="s">
        <v>755</v>
      </c>
      <c r="B249" t="s">
        <v>756</v>
      </c>
      <c r="C249" t="s">
        <v>3126</v>
      </c>
      <c r="D249" t="s">
        <v>757</v>
      </c>
      <c r="E249">
        <v>22328.001104800001</v>
      </c>
      <c r="F249">
        <v>1590.8</v>
      </c>
      <c r="G249">
        <v>19.856340049042998</v>
      </c>
      <c r="H249">
        <f>(Table2[[#This Row],[1Y Return vs Nifty]]-AVERAGE(Table2[1Y Return vs Nifty]))/_xlfn.STDEV.P(Table2[1Y Return vs Nifty])</f>
        <v>0.11865018624391813</v>
      </c>
      <c r="I249">
        <v>8.9605848584342702</v>
      </c>
      <c r="J249">
        <f>(Table2[[#This Row],[1M Return vs Nifty]]-AVERAGE(Table2[1M Return vs Nifty]))/_xlfn.STDEV.P(Table2[1M Return vs Nifty])</f>
        <v>0.73145463784342735</v>
      </c>
      <c r="K249">
        <v>21.619926418164699</v>
      </c>
      <c r="L249">
        <f>(Table2[[#This Row],[6M Return vs Nifty]]-AVERAGE(Table2[6M Return vs Nifty]))/_xlfn.STDEV.P(Table2[6M Return vs Nifty])</f>
        <v>0.57799744291083388</v>
      </c>
      <c r="M249">
        <v>-0.70920128666770499</v>
      </c>
      <c r="N249">
        <f>(Table2[[#This Row],[1W Return vs Nifty]]-AVERAGE(Table2[1W Return vs Nifty]))/_xlfn.STDEV.P(Table2[1W Return vs Nifty])</f>
        <v>-2.1590583143331923E-2</v>
      </c>
      <c r="O249">
        <v>1565.59</v>
      </c>
      <c r="P249">
        <v>1551.6742553143999</v>
      </c>
      <c r="Q249">
        <v>1395.6871669024699</v>
      </c>
      <c r="R249">
        <v>56.375834785414703</v>
      </c>
      <c r="S249" s="1">
        <f>(Table2[[#This Row],[Close Price]]-Table2[[#This Row],[20D EMA]])/Table2[[#This Row],[20D EMA]]</f>
        <v>1.6102555586073007E-2</v>
      </c>
      <c r="T249" s="1">
        <f>(Table2[[#This Row],[Close Price]]-Table2[[#This Row],[50D EMA]])/Table2[[#This Row],[50D EMA]]</f>
        <v>2.5215179379045868E-2</v>
      </c>
      <c r="U249" s="1">
        <f>(Table2[[#This Row],[Close Price]]-Table2[[#This Row],[200D EMA]])/Table2[[#This Row],[200D EMA]]</f>
        <v>0.13979696720329909</v>
      </c>
      <c r="V249">
        <v>1.21141796229784</v>
      </c>
      <c r="W249">
        <v>1569.55</v>
      </c>
      <c r="X249">
        <v>1602.8</v>
      </c>
      <c r="Y249">
        <v>1569.55</v>
      </c>
      <c r="Z249">
        <v>1625</v>
      </c>
      <c r="AA249">
        <v>1501</v>
      </c>
      <c r="AB249">
        <v>1672</v>
      </c>
      <c r="AC249" s="1">
        <f>(Table2[[#This Row],[Close Price]]/Table2[[#This Row],[Day Low]])-1</f>
        <v>1.3538912427128791E-2</v>
      </c>
      <c r="AD249" s="1">
        <f>(Table2[[#This Row],[Day High]]/Table2[[#This Row],[Close Price]])-1</f>
        <v>7.5433744028161609E-3</v>
      </c>
      <c r="AE249" s="1">
        <f>(Table2[[#This Row],[Close Price]]/Table2[[#This Row],[Current Week Low]])-1</f>
        <v>1.3538912427128791E-2</v>
      </c>
      <c r="AF249" s="1">
        <f>(Table2[[#This Row],[Current Week High]]/Table2[[#This Row],[Close Price]])-1</f>
        <v>2.1498617048026247E-2</v>
      </c>
      <c r="AG249" s="1">
        <f>(Table2[[#This Row],[Close Price]]/Table2[[#This Row],[Current Month Low]])-1</f>
        <v>5.9826782145236512E-2</v>
      </c>
      <c r="AH249" s="1">
        <f>(Table2[[#This Row],[Current Month High]]/Table2[[#This Row],[Close Price]])-1</f>
        <v>5.1043500125723007E-2</v>
      </c>
      <c r="AI249">
        <v>7.8073925069147503</v>
      </c>
      <c r="AJ249">
        <v>59.366860348627498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-0.06</v>
      </c>
      <c r="AM249" t="s">
        <v>3173</v>
      </c>
      <c r="AN249">
        <v>-3</v>
      </c>
      <c r="AO249" t="s">
        <v>3173</v>
      </c>
      <c r="AP249">
        <v>2.8720853511043001E-2</v>
      </c>
      <c r="AQ249">
        <f>(Table2[[#This Row],[Sharpe Ratio]]-AVERAGE(Table2[Sharpe Ratio]))/_xlfn.STDEV.P(Table2[Sharpe Ratio])</f>
        <v>-0.31694479207243997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1.0895668917824075</v>
      </c>
      <c r="AS249">
        <f>_xlfn.RANK.AVG(Table2[[#This Row],[1Y Return vs Nifty Z-Score]],Table2[1Y Return vs Nifty Z-Score])</f>
        <v>272</v>
      </c>
      <c r="AT249">
        <f>_xlfn.RANK.AVG(Table2[[#This Row],[6M Return vs Nifty Z-Score]],Table2[6M Return vs Nifty Z-Score])</f>
        <v>154</v>
      </c>
      <c r="AU249">
        <f>_xlfn.RANK.AVG(Table2[[#This Row],[Sharpe Ratio Z-Score]],Table2[Sharpe Ratio Z-Score])</f>
        <v>428</v>
      </c>
      <c r="AV249">
        <f>(Table2[[#This Row],[Rank 1Y]]+Table2[[#This Row],[Rank 6M]]+Table2[[#This Row],[Rank Sharpe]])/3</f>
        <v>284.66666666666669</v>
      </c>
    </row>
    <row r="250" spans="1:48" x14ac:dyDescent="0.3">
      <c r="A250" t="s">
        <v>1254</v>
      </c>
      <c r="B250" t="s">
        <v>1255</v>
      </c>
      <c r="C250" t="s">
        <v>3132</v>
      </c>
      <c r="D250" t="s">
        <v>57</v>
      </c>
      <c r="E250">
        <v>9207.4401229800005</v>
      </c>
      <c r="F250">
        <v>6987.9</v>
      </c>
      <c r="G250">
        <v>52.658340098516398</v>
      </c>
      <c r="H250">
        <f>(Table2[[#This Row],[1Y Return vs Nifty]]-AVERAGE(Table2[1Y Return vs Nifty]))/_xlfn.STDEV.P(Table2[1Y Return vs Nifty])</f>
        <v>0.76370935731157663</v>
      </c>
      <c r="I250">
        <v>11.3522506857183</v>
      </c>
      <c r="J250">
        <f>(Table2[[#This Row],[1M Return vs Nifty]]-AVERAGE(Table2[1M Return vs Nifty]))/_xlfn.STDEV.P(Table2[1M Return vs Nifty])</f>
        <v>0.95827892128072045</v>
      </c>
      <c r="K250">
        <v>-21.781230778560001</v>
      </c>
      <c r="L250">
        <f>(Table2[[#This Row],[6M Return vs Nifty]]-AVERAGE(Table2[6M Return vs Nifty]))/_xlfn.STDEV.P(Table2[6M Return vs Nifty])</f>
        <v>-0.84978192749541148</v>
      </c>
      <c r="M250">
        <v>-0.43798271437341202</v>
      </c>
      <c r="N250">
        <f>(Table2[[#This Row],[1W Return vs Nifty]]-AVERAGE(Table2[1W Return vs Nifty]))/_xlfn.STDEV.P(Table2[1W Return vs Nifty])</f>
        <v>3.6233920571102037E-2</v>
      </c>
      <c r="O250">
        <v>6961.07</v>
      </c>
      <c r="P250">
        <v>7171.2362839101097</v>
      </c>
      <c r="Q250">
        <v>7071.4623812831196</v>
      </c>
      <c r="R250">
        <v>53.194530325628499</v>
      </c>
      <c r="S250" s="1">
        <f>(Table2[[#This Row],[Close Price]]-Table2[[#This Row],[20D EMA]])/Table2[[#This Row],[20D EMA]]</f>
        <v>3.8542925153747811E-3</v>
      </c>
      <c r="T250" s="1">
        <f>(Table2[[#This Row],[Close Price]]-Table2[[#This Row],[50D EMA]])/Table2[[#This Row],[50D EMA]]</f>
        <v>-2.5565505953479215E-2</v>
      </c>
      <c r="U250" s="1">
        <f>(Table2[[#This Row],[Close Price]]-Table2[[#This Row],[200D EMA]])/Table2[[#This Row],[200D EMA]]</f>
        <v>-1.1816845905069717E-2</v>
      </c>
      <c r="V250">
        <v>0.55634505835099601</v>
      </c>
      <c r="W250">
        <v>6931.4</v>
      </c>
      <c r="X250">
        <v>7069.1</v>
      </c>
      <c r="Y250">
        <v>6790</v>
      </c>
      <c r="Z250">
        <v>7078.6</v>
      </c>
      <c r="AA250">
        <v>6521</v>
      </c>
      <c r="AB250">
        <v>7998.95</v>
      </c>
      <c r="AC250" s="1">
        <f>(Table2[[#This Row],[Close Price]]/Table2[[#This Row],[Day Low]])-1</f>
        <v>8.1513114233777717E-3</v>
      </c>
      <c r="AD250" s="1">
        <f>(Table2[[#This Row],[Day High]]/Table2[[#This Row],[Close Price]])-1</f>
        <v>1.1620086148914632E-2</v>
      </c>
      <c r="AE250" s="1">
        <f>(Table2[[#This Row],[Close Price]]/Table2[[#This Row],[Current Week Low]])-1</f>
        <v>2.9145802650957231E-2</v>
      </c>
      <c r="AF250" s="1">
        <f>(Table2[[#This Row],[Current Week High]]/Table2[[#This Row],[Close Price]])-1</f>
        <v>1.2979578986533902E-2</v>
      </c>
      <c r="AG250" s="1">
        <f>(Table2[[#This Row],[Close Price]]/Table2[[#This Row],[Current Month Low]])-1</f>
        <v>7.1599447937432892E-2</v>
      </c>
      <c r="AH250" s="1">
        <f>(Table2[[#This Row],[Current Month High]]/Table2[[#This Row],[Close Price]])-1</f>
        <v>0.14468581405000069</v>
      </c>
      <c r="AI250">
        <v>47.080668011848999</v>
      </c>
      <c r="AJ250">
        <v>109.65796579657901</v>
      </c>
      <c r="AK250" t="str">
        <f>IF(AND(Table2[[#This Row],[20D EMA]]&gt;Table2[[#This Row],[50D EMA]],Table2[[#This Row],[50D EMA]]&gt;Table2[[#This Row],[200D EMA]]),"Uptrend","Downtrend/NoTrend")</f>
        <v>Downtrend/NoTrend</v>
      </c>
      <c r="AL250">
        <v>-0.04</v>
      </c>
      <c r="AM250" t="s">
        <v>3173</v>
      </c>
      <c r="AN250">
        <v>-6.63</v>
      </c>
      <c r="AO250" t="s">
        <v>3173</v>
      </c>
      <c r="AP250">
        <v>0.14403012006944199</v>
      </c>
      <c r="AQ250">
        <f>(Table2[[#This Row],[Sharpe Ratio]]-AVERAGE(Table2[Sharpe Ratio]))/_xlfn.STDEV.P(Table2[Sharpe Ratio])</f>
        <v>1.0200371628207376</v>
      </c>
      <c r="AR2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0">
        <f>_xlfn.RANK.AVG(Table2[[#This Row],[1Y Return vs Nifty Z-Score]],Table2[1Y Return vs Nifty Z-Score])</f>
        <v>125</v>
      </c>
      <c r="AT250">
        <f>_xlfn.RANK.AVG(Table2[[#This Row],[6M Return vs Nifty Z-Score]],Table2[6M Return vs Nifty Z-Score])</f>
        <v>620</v>
      </c>
      <c r="AU250">
        <f>_xlfn.RANK.AVG(Table2[[#This Row],[Sharpe Ratio Z-Score]],Table2[Sharpe Ratio Z-Score])</f>
        <v>115</v>
      </c>
      <c r="AV250">
        <f>(Table2[[#This Row],[Rank 1Y]]+Table2[[#This Row],[Rank 6M]]+Table2[[#This Row],[Rank Sharpe]])/3</f>
        <v>286.66666666666669</v>
      </c>
    </row>
    <row r="251" spans="1:48" x14ac:dyDescent="0.3">
      <c r="A251" t="s">
        <v>625</v>
      </c>
      <c r="B251" t="s">
        <v>626</v>
      </c>
      <c r="C251" t="s">
        <v>3140</v>
      </c>
      <c r="D251" t="s">
        <v>134</v>
      </c>
      <c r="E251">
        <v>29480.0161409299</v>
      </c>
      <c r="F251">
        <v>1206.95</v>
      </c>
      <c r="G251">
        <v>36.467507004636801</v>
      </c>
      <c r="H251">
        <f>(Table2[[#This Row],[1Y Return vs Nifty]]-AVERAGE(Table2[1Y Return vs Nifty]))/_xlfn.STDEV.P(Table2[1Y Return vs Nifty])</f>
        <v>0.44531275470561898</v>
      </c>
      <c r="I251">
        <v>4.8965466074627502</v>
      </c>
      <c r="J251">
        <f>(Table2[[#This Row],[1M Return vs Nifty]]-AVERAGE(Table2[1M Return vs Nifty]))/_xlfn.STDEV.P(Table2[1M Return vs Nifty])</f>
        <v>0.34602346530157407</v>
      </c>
      <c r="K251">
        <v>-10.864463301827399</v>
      </c>
      <c r="L251">
        <f>(Table2[[#This Row],[6M Return vs Nifty]]-AVERAGE(Table2[6M Return vs Nifty]))/_xlfn.STDEV.P(Table2[6M Return vs Nifty])</f>
        <v>-0.49065013466899998</v>
      </c>
      <c r="M251">
        <v>5.9193586065186796</v>
      </c>
      <c r="N251">
        <f>(Table2[[#This Row],[1W Return vs Nifty]]-AVERAGE(Table2[1W Return vs Nifty]))/_xlfn.STDEV.P(Table2[1W Return vs Nifty])</f>
        <v>1.391635594262401</v>
      </c>
      <c r="O251">
        <v>1182.1500000000001</v>
      </c>
      <c r="P251">
        <v>1218.48919176409</v>
      </c>
      <c r="Q251">
        <v>1143.62108948686</v>
      </c>
      <c r="R251">
        <v>58.957481511036598</v>
      </c>
      <c r="S251" s="1">
        <f>(Table2[[#This Row],[Close Price]]-Table2[[#This Row],[20D EMA]])/Table2[[#This Row],[20D EMA]]</f>
        <v>2.0978725204077276E-2</v>
      </c>
      <c r="T251" s="1">
        <f>(Table2[[#This Row],[Close Price]]-Table2[[#This Row],[50D EMA]])/Table2[[#This Row],[50D EMA]]</f>
        <v>-9.4700813450662742E-3</v>
      </c>
      <c r="U251" s="1">
        <f>(Table2[[#This Row],[Close Price]]-Table2[[#This Row],[200D EMA]])/Table2[[#This Row],[200D EMA]]</f>
        <v>5.5375780575676138E-2</v>
      </c>
      <c r="V251">
        <v>1.0933810984344601</v>
      </c>
      <c r="W251">
        <v>1201</v>
      </c>
      <c r="X251">
        <v>1250.95</v>
      </c>
      <c r="Y251">
        <v>1196.3499999999999</v>
      </c>
      <c r="Z251">
        <v>1265</v>
      </c>
      <c r="AA251">
        <v>1049.05</v>
      </c>
      <c r="AB251">
        <v>1284.7</v>
      </c>
      <c r="AC251" s="1">
        <f>(Table2[[#This Row],[Close Price]]/Table2[[#This Row],[Day Low]])-1</f>
        <v>4.9542048293089724E-3</v>
      </c>
      <c r="AD251" s="1">
        <f>(Table2[[#This Row],[Day High]]/Table2[[#This Row],[Close Price]])-1</f>
        <v>3.6455528398028125E-2</v>
      </c>
      <c r="AE251" s="1">
        <f>(Table2[[#This Row],[Close Price]]/Table2[[#This Row],[Current Week Low]])-1</f>
        <v>8.8602833618924848E-3</v>
      </c>
      <c r="AF251" s="1">
        <f>(Table2[[#This Row],[Current Week High]]/Table2[[#This Row],[Close Price]])-1</f>
        <v>4.8096441443307381E-2</v>
      </c>
      <c r="AG251" s="1">
        <f>(Table2[[#This Row],[Close Price]]/Table2[[#This Row],[Current Month Low]])-1</f>
        <v>0.15051713455030757</v>
      </c>
      <c r="AH251" s="1">
        <f>(Table2[[#This Row],[Current Month High]]/Table2[[#This Row],[Close Price]])-1</f>
        <v>6.4418575748788287E-2</v>
      </c>
      <c r="AI251">
        <v>20.394382534487701</v>
      </c>
      <c r="AJ251">
        <v>63.024245289390102</v>
      </c>
      <c r="AK251" t="str">
        <f>IF(AND(Table2[[#This Row],[20D EMA]]&gt;Table2[[#This Row],[50D EMA]],Table2[[#This Row],[50D EMA]]&gt;Table2[[#This Row],[200D EMA]]),"Uptrend","Downtrend/NoTrend")</f>
        <v>Downtrend/NoTrend</v>
      </c>
      <c r="AL251">
        <v>-0.06</v>
      </c>
      <c r="AM251" t="s">
        <v>3173</v>
      </c>
      <c r="AN251">
        <v>0.11</v>
      </c>
      <c r="AO251" t="s">
        <v>3172</v>
      </c>
      <c r="AP251">
        <v>0.109613662040123</v>
      </c>
      <c r="AQ251">
        <f>(Table2[[#This Row],[Sharpe Ratio]]-AVERAGE(Table2[Sharpe Ratio]))/_xlfn.STDEV.P(Table2[Sharpe Ratio])</f>
        <v>0.62098698489567228</v>
      </c>
      <c r="AR2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1">
        <f>_xlfn.RANK.AVG(Table2[[#This Row],[1Y Return vs Nifty Z-Score]],Table2[1Y Return vs Nifty Z-Score])</f>
        <v>184</v>
      </c>
      <c r="AT251">
        <f>_xlfn.RANK.AVG(Table2[[#This Row],[6M Return vs Nifty Z-Score]],Table2[6M Return vs Nifty Z-Score])</f>
        <v>489</v>
      </c>
      <c r="AU251">
        <f>_xlfn.RANK.AVG(Table2[[#This Row],[Sharpe Ratio Z-Score]],Table2[Sharpe Ratio Z-Score])</f>
        <v>190</v>
      </c>
      <c r="AV251">
        <f>(Table2[[#This Row],[Rank 1Y]]+Table2[[#This Row],[Rank 6M]]+Table2[[#This Row],[Rank Sharpe]])/3</f>
        <v>287.66666666666669</v>
      </c>
    </row>
    <row r="252" spans="1:48" x14ac:dyDescent="0.3">
      <c r="A252" t="s">
        <v>1237</v>
      </c>
      <c r="B252" t="s">
        <v>1238</v>
      </c>
      <c r="C252" t="s">
        <v>3146</v>
      </c>
      <c r="D252" t="s">
        <v>1239</v>
      </c>
      <c r="E252">
        <v>9433.5950687999994</v>
      </c>
      <c r="F252">
        <v>643.20000000000005</v>
      </c>
      <c r="G252">
        <v>-12.797470914866199</v>
      </c>
      <c r="H252">
        <f>(Table2[[#This Row],[1Y Return vs Nifty]]-AVERAGE(Table2[1Y Return vs Nifty]))/_xlfn.STDEV.P(Table2[1Y Return vs Nifty])</f>
        <v>-0.52349481103704609</v>
      </c>
      <c r="I252">
        <v>-1.4686427147888399</v>
      </c>
      <c r="J252">
        <f>(Table2[[#This Row],[1M Return vs Nifty]]-AVERAGE(Table2[1M Return vs Nifty]))/_xlfn.STDEV.P(Table2[1M Return vs Nifty])</f>
        <v>-0.25764762055492246</v>
      </c>
      <c r="K252">
        <v>10.501838270136499</v>
      </c>
      <c r="L252">
        <f>(Table2[[#This Row],[6M Return vs Nifty]]-AVERAGE(Table2[6M Return vs Nifty]))/_xlfn.STDEV.P(Table2[6M Return vs Nifty])</f>
        <v>0.2122427506071273</v>
      </c>
      <c r="M252">
        <v>-4.6868329719157202</v>
      </c>
      <c r="N252">
        <f>(Table2[[#This Row],[1W Return vs Nifty]]-AVERAGE(Table2[1W Return vs Nifty]))/_xlfn.STDEV.P(Table2[1W Return vs Nifty])</f>
        <v>-0.86963198463224411</v>
      </c>
      <c r="O252">
        <v>647.65</v>
      </c>
      <c r="P252">
        <v>651.95512510263995</v>
      </c>
      <c r="Q252">
        <v>605.85831310827996</v>
      </c>
      <c r="R252">
        <v>49.162669637982603</v>
      </c>
      <c r="S252" s="1">
        <f>(Table2[[#This Row],[Close Price]]-Table2[[#This Row],[20D EMA]])/Table2[[#This Row],[20D EMA]]</f>
        <v>-6.8709951362617644E-3</v>
      </c>
      <c r="T252" s="1">
        <f>(Table2[[#This Row],[Close Price]]-Table2[[#This Row],[50D EMA]])/Table2[[#This Row],[50D EMA]]</f>
        <v>-1.3429030259193918E-2</v>
      </c>
      <c r="U252" s="1">
        <f>(Table2[[#This Row],[Close Price]]-Table2[[#This Row],[200D EMA]])/Table2[[#This Row],[200D EMA]]</f>
        <v>6.1634355894438837E-2</v>
      </c>
      <c r="V252">
        <v>0.48569938973569499</v>
      </c>
      <c r="W252">
        <v>628.45000000000005</v>
      </c>
      <c r="X252">
        <v>648</v>
      </c>
      <c r="Y252">
        <v>625</v>
      </c>
      <c r="Z252">
        <v>648</v>
      </c>
      <c r="AA252">
        <v>621.20000000000005</v>
      </c>
      <c r="AB252">
        <v>723.1</v>
      </c>
      <c r="AC252" s="1">
        <f>(Table2[[#This Row],[Close Price]]/Table2[[#This Row],[Day Low]])-1</f>
        <v>2.3470443153791098E-2</v>
      </c>
      <c r="AD252" s="1">
        <f>(Table2[[#This Row],[Day High]]/Table2[[#This Row],[Close Price]])-1</f>
        <v>7.4626865671640896E-3</v>
      </c>
      <c r="AE252" s="1">
        <f>(Table2[[#This Row],[Close Price]]/Table2[[#This Row],[Current Week Low]])-1</f>
        <v>2.9120000000000035E-2</v>
      </c>
      <c r="AF252" s="1">
        <f>(Table2[[#This Row],[Current Week High]]/Table2[[#This Row],[Close Price]])-1</f>
        <v>7.4626865671640896E-3</v>
      </c>
      <c r="AG252" s="1">
        <f>(Table2[[#This Row],[Close Price]]/Table2[[#This Row],[Current Month Low]])-1</f>
        <v>3.5415325177076573E-2</v>
      </c>
      <c r="AH252" s="1">
        <f>(Table2[[#This Row],[Current Month High]]/Table2[[#This Row],[Close Price]])-1</f>
        <v>0.12422263681592027</v>
      </c>
      <c r="AI252">
        <v>19.465174129353201</v>
      </c>
      <c r="AJ252">
        <v>58.053814964983403</v>
      </c>
      <c r="AK252" t="str">
        <f>IF(AND(Table2[[#This Row],[20D EMA]]&gt;Table2[[#This Row],[50D EMA]],Table2[[#This Row],[50D EMA]]&gt;Table2[[#This Row],[200D EMA]]),"Uptrend","Downtrend/NoTrend")</f>
        <v>Downtrend/NoTrend</v>
      </c>
      <c r="AL252">
        <v>0.04</v>
      </c>
      <c r="AM252" t="s">
        <v>3172</v>
      </c>
      <c r="AN252">
        <v>-9.02</v>
      </c>
      <c r="AO252" t="s">
        <v>3173</v>
      </c>
      <c r="AP252">
        <v>0.13033135978882901</v>
      </c>
      <c r="AQ252">
        <f>(Table2[[#This Row],[Sharpe Ratio]]-AVERAGE(Table2[Sharpe Ratio]))/_xlfn.STDEV.P(Table2[Sharpe Ratio])</f>
        <v>0.8612034814850642</v>
      </c>
      <c r="AR2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2">
        <f>_xlfn.RANK.AVG(Table2[[#This Row],[1Y Return vs Nifty Z-Score]],Table2[1Y Return vs Nifty Z-Score])</f>
        <v>498</v>
      </c>
      <c r="AT252">
        <f>_xlfn.RANK.AVG(Table2[[#This Row],[6M Return vs Nifty Z-Score]],Table2[6M Return vs Nifty Z-Score])</f>
        <v>230</v>
      </c>
      <c r="AU252">
        <f>_xlfn.RANK.AVG(Table2[[#This Row],[Sharpe Ratio Z-Score]],Table2[Sharpe Ratio Z-Score])</f>
        <v>136</v>
      </c>
      <c r="AV252">
        <f>(Table2[[#This Row],[Rank 1Y]]+Table2[[#This Row],[Rank 6M]]+Table2[[#This Row],[Rank Sharpe]])/3</f>
        <v>288</v>
      </c>
    </row>
    <row r="253" spans="1:48" x14ac:dyDescent="0.3">
      <c r="A253" t="s">
        <v>1044</v>
      </c>
      <c r="B253" t="s">
        <v>1045</v>
      </c>
      <c r="C253" t="s">
        <v>3136</v>
      </c>
      <c r="D253" t="s">
        <v>163</v>
      </c>
      <c r="E253">
        <v>12799.772007199999</v>
      </c>
      <c r="F253">
        <v>570.4</v>
      </c>
      <c r="G253">
        <v>5.5971508987349496</v>
      </c>
      <c r="H253">
        <f>(Table2[[#This Row],[1Y Return vs Nifty]]-AVERAGE(Table2[1Y Return vs Nifty]))/_xlfn.STDEV.P(Table2[1Y Return vs Nifty])</f>
        <v>-0.16176017652426083</v>
      </c>
      <c r="I253">
        <v>8.0737940605192797</v>
      </c>
      <c r="J253">
        <f>(Table2[[#This Row],[1M Return vs Nifty]]-AVERAGE(Table2[1M Return vs Nifty]))/_xlfn.STDEV.P(Table2[1M Return vs Nifty])</f>
        <v>0.64735188193112925</v>
      </c>
      <c r="K253">
        <v>-7.3494898541376203</v>
      </c>
      <c r="L253">
        <f>(Table2[[#This Row],[6M Return vs Nifty]]-AVERAGE(Table2[6M Return vs Nifty]))/_xlfn.STDEV.P(Table2[6M Return vs Nifty])</f>
        <v>-0.37501712162768153</v>
      </c>
      <c r="M253">
        <v>5.0600159580806396</v>
      </c>
      <c r="N253">
        <f>(Table2[[#This Row],[1W Return vs Nifty]]-AVERAGE(Table2[1W Return vs Nifty]))/_xlfn.STDEV.P(Table2[1W Return vs Nifty])</f>
        <v>1.2084215107052529</v>
      </c>
      <c r="O253">
        <v>579.04999999999995</v>
      </c>
      <c r="P253">
        <v>602.64179225859903</v>
      </c>
      <c r="Q253">
        <v>572.10075876810595</v>
      </c>
      <c r="R253">
        <v>48.716421812289603</v>
      </c>
      <c r="S253" s="1">
        <f>(Table2[[#This Row],[Close Price]]-Table2[[#This Row],[20D EMA]])/Table2[[#This Row],[20D EMA]]</f>
        <v>-1.4938260944650682E-2</v>
      </c>
      <c r="T253" s="1">
        <f>(Table2[[#This Row],[Close Price]]-Table2[[#This Row],[50D EMA]])/Table2[[#This Row],[50D EMA]]</f>
        <v>-5.3500757286948669E-2</v>
      </c>
      <c r="U253" s="1">
        <f>(Table2[[#This Row],[Close Price]]-Table2[[#This Row],[200D EMA]])/Table2[[#This Row],[200D EMA]]</f>
        <v>-2.9728308205152236E-3</v>
      </c>
      <c r="V253">
        <v>0.70948175290730997</v>
      </c>
      <c r="W253">
        <v>556</v>
      </c>
      <c r="X253">
        <v>576.29999999999995</v>
      </c>
      <c r="Y253">
        <v>556</v>
      </c>
      <c r="Z253">
        <v>602</v>
      </c>
      <c r="AA253">
        <v>530.15</v>
      </c>
      <c r="AB253">
        <v>613</v>
      </c>
      <c r="AC253" s="1">
        <f>(Table2[[#This Row],[Close Price]]/Table2[[#This Row],[Day Low]])-1</f>
        <v>2.5899280575539585E-2</v>
      </c>
      <c r="AD253" s="1">
        <f>(Table2[[#This Row],[Day High]]/Table2[[#This Row],[Close Price]])-1</f>
        <v>1.0343618513323882E-2</v>
      </c>
      <c r="AE253" s="1">
        <f>(Table2[[#This Row],[Close Price]]/Table2[[#This Row],[Current Week Low]])-1</f>
        <v>2.5899280575539585E-2</v>
      </c>
      <c r="AF253" s="1">
        <f>(Table2[[#This Row],[Current Week High]]/Table2[[#This Row],[Close Price]])-1</f>
        <v>5.539971949509126E-2</v>
      </c>
      <c r="AG253" s="1">
        <f>(Table2[[#This Row],[Close Price]]/Table2[[#This Row],[Current Month Low]])-1</f>
        <v>7.5921908893709311E-2</v>
      </c>
      <c r="AH253" s="1">
        <f>(Table2[[#This Row],[Current Month High]]/Table2[[#This Row],[Close Price]])-1</f>
        <v>7.4684431977559695E-2</v>
      </c>
      <c r="AI253">
        <v>29.575736325385702</v>
      </c>
      <c r="AJ253">
        <v>44.350246741743597</v>
      </c>
      <c r="AK253" t="str">
        <f>IF(AND(Table2[[#This Row],[20D EMA]]&gt;Table2[[#This Row],[50D EMA]],Table2[[#This Row],[50D EMA]]&gt;Table2[[#This Row],[200D EMA]]),"Uptrend","Downtrend/NoTrend")</f>
        <v>Downtrend/NoTrend</v>
      </c>
      <c r="AL253">
        <v>-0.02</v>
      </c>
      <c r="AM253" t="s">
        <v>3173</v>
      </c>
      <c r="AN253">
        <v>-6.61</v>
      </c>
      <c r="AO253" t="s">
        <v>3173</v>
      </c>
      <c r="AP253">
        <v>0.177379770573731</v>
      </c>
      <c r="AQ253">
        <f>(Table2[[#This Row],[Sharpe Ratio]]-AVERAGE(Table2[Sharpe Ratio]))/_xlfn.STDEV.P(Table2[Sharpe Ratio])</f>
        <v>1.4067179757079378</v>
      </c>
      <c r="AR2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3">
        <f>_xlfn.RANK.AVG(Table2[[#This Row],[1Y Return vs Nifty Z-Score]],Table2[1Y Return vs Nifty Z-Score])</f>
        <v>362</v>
      </c>
      <c r="AT253">
        <f>_xlfn.RANK.AVG(Table2[[#This Row],[6M Return vs Nifty Z-Score]],Table2[6M Return vs Nifty Z-Score])</f>
        <v>447</v>
      </c>
      <c r="AU253">
        <f>_xlfn.RANK.AVG(Table2[[#This Row],[Sharpe Ratio Z-Score]],Table2[Sharpe Ratio Z-Score])</f>
        <v>56</v>
      </c>
      <c r="AV253">
        <f>(Table2[[#This Row],[Rank 1Y]]+Table2[[#This Row],[Rank 6M]]+Table2[[#This Row],[Rank Sharpe]])/3</f>
        <v>288.33333333333331</v>
      </c>
    </row>
    <row r="254" spans="1:48" x14ac:dyDescent="0.3">
      <c r="A254" t="s">
        <v>520</v>
      </c>
      <c r="B254" t="s">
        <v>521</v>
      </c>
      <c r="C254" t="s">
        <v>3131</v>
      </c>
      <c r="D254" t="s">
        <v>51</v>
      </c>
      <c r="E254">
        <v>39733.886102069999</v>
      </c>
      <c r="F254">
        <v>1566.15</v>
      </c>
      <c r="G254">
        <v>24.190184332548402</v>
      </c>
      <c r="H254">
        <f>(Table2[[#This Row],[1Y Return vs Nifty]]-AVERAGE(Table2[1Y Return vs Nifty]))/_xlfn.STDEV.P(Table2[1Y Return vs Nifty])</f>
        <v>0.20387626992289751</v>
      </c>
      <c r="I254">
        <v>1.40483337811383</v>
      </c>
      <c r="J254">
        <f>(Table2[[#This Row],[1M Return vs Nifty]]-AVERAGE(Table2[1M Return vs Nifty]))/_xlfn.STDEV.P(Table2[1M Return vs Nifty])</f>
        <v>1.4871285853918968E-2</v>
      </c>
      <c r="K254">
        <v>15.3989329585315</v>
      </c>
      <c r="L254">
        <f>(Table2[[#This Row],[6M Return vs Nifty]]-AVERAGE(Table2[6M Return vs Nifty]))/_xlfn.STDEV.P(Table2[6M Return vs Nifty])</f>
        <v>0.37334377239149658</v>
      </c>
      <c r="M254">
        <v>8.5403086253981103E-2</v>
      </c>
      <c r="N254">
        <f>(Table2[[#This Row],[1W Return vs Nifty]]-AVERAGE(Table2[1W Return vs Nifty]))/_xlfn.STDEV.P(Table2[1W Return vs Nifty])</f>
        <v>0.14782113200889896</v>
      </c>
      <c r="O254">
        <v>1571.15</v>
      </c>
      <c r="P254">
        <v>1536.8320566172799</v>
      </c>
      <c r="Q254">
        <v>1348.0492777207201</v>
      </c>
      <c r="R254">
        <v>47.915385836883701</v>
      </c>
      <c r="S254" s="1">
        <f>(Table2[[#This Row],[Close Price]]-Table2[[#This Row],[20D EMA]])/Table2[[#This Row],[20D EMA]]</f>
        <v>-3.1823823314132958E-3</v>
      </c>
      <c r="T254" s="1">
        <f>(Table2[[#This Row],[Close Price]]-Table2[[#This Row],[50D EMA]])/Table2[[#This Row],[50D EMA]]</f>
        <v>1.9076868716059882E-2</v>
      </c>
      <c r="U254" s="1">
        <f>(Table2[[#This Row],[Close Price]]-Table2[[#This Row],[200D EMA]])/Table2[[#This Row],[200D EMA]]</f>
        <v>0.16178987362245723</v>
      </c>
      <c r="V254">
        <v>1.1999571257924</v>
      </c>
      <c r="W254">
        <v>1558</v>
      </c>
      <c r="X254">
        <v>1617.35</v>
      </c>
      <c r="Y254">
        <v>1558</v>
      </c>
      <c r="Z254">
        <v>1621.8</v>
      </c>
      <c r="AA254">
        <v>1489.25</v>
      </c>
      <c r="AB254">
        <v>1621.8</v>
      </c>
      <c r="AC254" s="1">
        <f>(Table2[[#This Row],[Close Price]]/Table2[[#This Row],[Day Low]])-1</f>
        <v>5.2310654685494562E-3</v>
      </c>
      <c r="AD254" s="1">
        <f>(Table2[[#This Row],[Day High]]/Table2[[#This Row],[Close Price]])-1</f>
        <v>3.2691632346837585E-2</v>
      </c>
      <c r="AE254" s="1">
        <f>(Table2[[#This Row],[Close Price]]/Table2[[#This Row],[Current Week Low]])-1</f>
        <v>5.2310654685494562E-3</v>
      </c>
      <c r="AF254" s="1">
        <f>(Table2[[#This Row],[Current Week High]]/Table2[[#This Row],[Close Price]])-1</f>
        <v>3.5532994923857864E-2</v>
      </c>
      <c r="AG254" s="1">
        <f>(Table2[[#This Row],[Close Price]]/Table2[[#This Row],[Current Month Low]])-1</f>
        <v>5.1636729897599487E-2</v>
      </c>
      <c r="AH254" s="1">
        <f>(Table2[[#This Row],[Current Month High]]/Table2[[#This Row],[Close Price]])-1</f>
        <v>3.5532994923857864E-2</v>
      </c>
      <c r="AI254">
        <v>9.0987453309069899</v>
      </c>
      <c r="AJ254">
        <v>50.446685878962498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0.14000000000000001</v>
      </c>
      <c r="AM254" t="s">
        <v>3172</v>
      </c>
      <c r="AN254">
        <v>-1.1000000000000001</v>
      </c>
      <c r="AO254" t="s">
        <v>3173</v>
      </c>
      <c r="AP254">
        <v>3.0340785513507999E-2</v>
      </c>
      <c r="AQ254">
        <f>(Table2[[#This Row],[Sharpe Ratio]]-AVERAGE(Table2[Sharpe Ratio]))/_xlfn.STDEV.P(Table2[Sharpe Ratio])</f>
        <v>-0.29816208778429171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0.44175037239292031</v>
      </c>
      <c r="AS254">
        <f>_xlfn.RANK.AVG(Table2[[#This Row],[1Y Return vs Nifty Z-Score]],Table2[1Y Return vs Nifty Z-Score])</f>
        <v>248</v>
      </c>
      <c r="AT254">
        <f>_xlfn.RANK.AVG(Table2[[#This Row],[6M Return vs Nifty Z-Score]],Table2[6M Return vs Nifty Z-Score])</f>
        <v>196</v>
      </c>
      <c r="AU254">
        <f>_xlfn.RANK.AVG(Table2[[#This Row],[Sharpe Ratio Z-Score]],Table2[Sharpe Ratio Z-Score])</f>
        <v>423</v>
      </c>
      <c r="AV254">
        <f>(Table2[[#This Row],[Rank 1Y]]+Table2[[#This Row],[Rank 6M]]+Table2[[#This Row],[Rank Sharpe]])/3</f>
        <v>289</v>
      </c>
    </row>
    <row r="255" spans="1:48" x14ac:dyDescent="0.3">
      <c r="A255" t="s">
        <v>1671</v>
      </c>
      <c r="B255" t="s">
        <v>1672</v>
      </c>
      <c r="C255" t="s">
        <v>3135</v>
      </c>
      <c r="D255" t="s">
        <v>1624</v>
      </c>
      <c r="E255">
        <v>5403.1635103799999</v>
      </c>
      <c r="F255">
        <v>452.45</v>
      </c>
      <c r="G255">
        <v>3.6481909569396298</v>
      </c>
      <c r="H255">
        <f>(Table2[[#This Row],[1Y Return vs Nifty]]-AVERAGE(Table2[1Y Return vs Nifty]))/_xlfn.STDEV.P(Table2[1Y Return vs Nifty])</f>
        <v>-0.20008693960585358</v>
      </c>
      <c r="I255">
        <v>-1.8771427520086801</v>
      </c>
      <c r="J255">
        <f>(Table2[[#This Row],[1M Return vs Nifty]]-AVERAGE(Table2[1M Return vs Nifty]))/_xlfn.STDEV.P(Table2[1M Return vs Nifty])</f>
        <v>-0.29638954142424379</v>
      </c>
      <c r="K255">
        <v>28.490697968716599</v>
      </c>
      <c r="L255">
        <f>(Table2[[#This Row],[6M Return vs Nifty]]-AVERAGE(Table2[6M Return vs Nifty]))/_xlfn.STDEV.P(Table2[6M Return vs Nifty])</f>
        <v>0.80402703549027887</v>
      </c>
      <c r="M255">
        <v>-1.6748080312981399</v>
      </c>
      <c r="N255">
        <f>(Table2[[#This Row],[1W Return vs Nifty]]-AVERAGE(Table2[1W Return vs Nifty]))/_xlfn.STDEV.P(Table2[1W Return vs Nifty])</f>
        <v>-0.22746044787729647</v>
      </c>
      <c r="O255">
        <v>441.91</v>
      </c>
      <c r="P255">
        <v>433.42111119478301</v>
      </c>
      <c r="Q255">
        <v>392.99030490076899</v>
      </c>
      <c r="R255">
        <v>56.492893177064303</v>
      </c>
      <c r="S255" s="1">
        <f>(Table2[[#This Row],[Close Price]]-Table2[[#This Row],[20D EMA]])/Table2[[#This Row],[20D EMA]]</f>
        <v>2.3851010386730247E-2</v>
      </c>
      <c r="T255" s="1">
        <f>(Table2[[#This Row],[Close Price]]-Table2[[#This Row],[50D EMA]])/Table2[[#This Row],[50D EMA]]</f>
        <v>4.3903926951692117E-2</v>
      </c>
      <c r="U255" s="1">
        <f>(Table2[[#This Row],[Close Price]]-Table2[[#This Row],[200D EMA]])/Table2[[#This Row],[200D EMA]]</f>
        <v>0.15130066660103667</v>
      </c>
      <c r="V255">
        <v>1.0674507980924</v>
      </c>
      <c r="W255">
        <v>423.05</v>
      </c>
      <c r="X255">
        <v>466</v>
      </c>
      <c r="Y255">
        <v>422.55</v>
      </c>
      <c r="Z255">
        <v>466</v>
      </c>
      <c r="AA255">
        <v>409.55</v>
      </c>
      <c r="AB255">
        <v>515.9</v>
      </c>
      <c r="AC255" s="1">
        <f>(Table2[[#This Row],[Close Price]]/Table2[[#This Row],[Day Low]])-1</f>
        <v>6.9495331521096659E-2</v>
      </c>
      <c r="AD255" s="1">
        <f>(Table2[[#This Row],[Day High]]/Table2[[#This Row],[Close Price]])-1</f>
        <v>2.9948060559177758E-2</v>
      </c>
      <c r="AE255" s="1">
        <f>(Table2[[#This Row],[Close Price]]/Table2[[#This Row],[Current Week Low]])-1</f>
        <v>7.076085670334864E-2</v>
      </c>
      <c r="AF255" s="1">
        <f>(Table2[[#This Row],[Current Week High]]/Table2[[#This Row],[Close Price]])-1</f>
        <v>2.9948060559177758E-2</v>
      </c>
      <c r="AG255" s="1">
        <f>(Table2[[#This Row],[Close Price]]/Table2[[#This Row],[Current Month Low]])-1</f>
        <v>0.10474911488218774</v>
      </c>
      <c r="AH255" s="1">
        <f>(Table2[[#This Row],[Current Month High]]/Table2[[#This Row],[Close Price]])-1</f>
        <v>0.1402364902199138</v>
      </c>
      <c r="AI255">
        <v>14.0236490219913</v>
      </c>
      <c r="AJ255">
        <v>58.615249780893897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0.16</v>
      </c>
      <c r="AM255" t="s">
        <v>3172</v>
      </c>
      <c r="AN255">
        <v>-9.6</v>
      </c>
      <c r="AO255" t="s">
        <v>3173</v>
      </c>
      <c r="AP255">
        <v>5.2342463615911002E-2</v>
      </c>
      <c r="AQ255">
        <f>(Table2[[#This Row],[Sharpe Ratio]]-AVERAGE(Table2[Sharpe Ratio]))/_xlfn.STDEV.P(Table2[Sharpe Ratio])</f>
        <v>-4.3058161809848242E-2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3.7031944773036729E-2</v>
      </c>
      <c r="AS255">
        <f>_xlfn.RANK.AVG(Table2[[#This Row],[1Y Return vs Nifty Z-Score]],Table2[1Y Return vs Nifty Z-Score])</f>
        <v>377</v>
      </c>
      <c r="AT255">
        <f>_xlfn.RANK.AVG(Table2[[#This Row],[6M Return vs Nifty Z-Score]],Table2[6M Return vs Nifty Z-Score])</f>
        <v>123</v>
      </c>
      <c r="AU255">
        <f>_xlfn.RANK.AVG(Table2[[#This Row],[Sharpe Ratio Z-Score]],Table2[Sharpe Ratio Z-Score])</f>
        <v>369</v>
      </c>
      <c r="AV255">
        <f>(Table2[[#This Row],[Rank 1Y]]+Table2[[#This Row],[Rank 6M]]+Table2[[#This Row],[Rank Sharpe]])/3</f>
        <v>289.66666666666669</v>
      </c>
    </row>
    <row r="256" spans="1:48" x14ac:dyDescent="0.3">
      <c r="A256" t="s">
        <v>453</v>
      </c>
      <c r="B256" t="s">
        <v>454</v>
      </c>
      <c r="C256" t="s">
        <v>3125</v>
      </c>
      <c r="D256" t="s">
        <v>455</v>
      </c>
      <c r="E256">
        <v>49335.002894320001</v>
      </c>
      <c r="F256">
        <v>328.9</v>
      </c>
      <c r="G256">
        <v>47.800849388440099</v>
      </c>
      <c r="H256">
        <f>(Table2[[#This Row],[1Y Return vs Nifty]]-AVERAGE(Table2[1Y Return vs Nifty]))/_xlfn.STDEV.P(Table2[1Y Return vs Nifty])</f>
        <v>0.66818564149593163</v>
      </c>
      <c r="I256">
        <v>-0.146436559780739</v>
      </c>
      <c r="J256">
        <f>(Table2[[#This Row],[1M Return vs Nifty]]-AVERAGE(Table2[1M Return vs Nifty]))/_xlfn.STDEV.P(Table2[1M Return vs Nifty])</f>
        <v>-0.13225030950722214</v>
      </c>
      <c r="K256">
        <v>3.6074608770018699</v>
      </c>
      <c r="L256">
        <f>(Table2[[#This Row],[6M Return vs Nifty]]-AVERAGE(Table2[6M Return vs Nifty]))/_xlfn.STDEV.P(Table2[6M Return vs Nifty])</f>
        <v>-1.4563409631744611E-2</v>
      </c>
      <c r="M256">
        <v>3.9405766425459601</v>
      </c>
      <c r="N256">
        <f>(Table2[[#This Row],[1W Return vs Nifty]]-AVERAGE(Table2[1W Return vs Nifty]))/_xlfn.STDEV.P(Table2[1W Return vs Nifty])</f>
        <v>0.96975414249500969</v>
      </c>
      <c r="O256">
        <v>328.74</v>
      </c>
      <c r="P256">
        <v>336.04718725804099</v>
      </c>
      <c r="Q256">
        <v>317.471463813779</v>
      </c>
      <c r="R256">
        <v>53.637575911046</v>
      </c>
      <c r="S256" s="1">
        <f>(Table2[[#This Row],[Close Price]]-Table2[[#This Row],[20D EMA]])/Table2[[#This Row],[20D EMA]]</f>
        <v>4.867068199792181E-4</v>
      </c>
      <c r="T256" s="1">
        <f>(Table2[[#This Row],[Close Price]]-Table2[[#This Row],[50D EMA]])/Table2[[#This Row],[50D EMA]]</f>
        <v>-2.1268403751146098E-2</v>
      </c>
      <c r="U256" s="1">
        <f>(Table2[[#This Row],[Close Price]]-Table2[[#This Row],[200D EMA]])/Table2[[#This Row],[200D EMA]]</f>
        <v>3.5998625038389846E-2</v>
      </c>
      <c r="V256">
        <v>0.858492890434427</v>
      </c>
      <c r="W256">
        <v>327.7</v>
      </c>
      <c r="X256">
        <v>337.25</v>
      </c>
      <c r="Y256">
        <v>326.14999999999998</v>
      </c>
      <c r="Z256">
        <v>337.25</v>
      </c>
      <c r="AA256">
        <v>308.85000000000002</v>
      </c>
      <c r="AB256">
        <v>349.9</v>
      </c>
      <c r="AC256" s="1">
        <f>(Table2[[#This Row],[Close Price]]/Table2[[#This Row],[Day Low]])-1</f>
        <v>3.6618858712236246E-3</v>
      </c>
      <c r="AD256" s="1">
        <f>(Table2[[#This Row],[Day High]]/Table2[[#This Row],[Close Price]])-1</f>
        <v>2.5387655822438404E-2</v>
      </c>
      <c r="AE256" s="1">
        <f>(Table2[[#This Row],[Close Price]]/Table2[[#This Row],[Current Week Low]])-1</f>
        <v>8.4317032040472917E-3</v>
      </c>
      <c r="AF256" s="1">
        <f>(Table2[[#This Row],[Current Week High]]/Table2[[#This Row],[Close Price]])-1</f>
        <v>2.5387655822438404E-2</v>
      </c>
      <c r="AG256" s="1">
        <f>(Table2[[#This Row],[Close Price]]/Table2[[#This Row],[Current Month Low]])-1</f>
        <v>6.4918245102800531E-2</v>
      </c>
      <c r="AH256" s="1">
        <f>(Table2[[#This Row],[Current Month High]]/Table2[[#This Row],[Close Price]])-1</f>
        <v>6.3849194283976951E-2</v>
      </c>
      <c r="AI256">
        <v>16.813621161447202</v>
      </c>
      <c r="AJ256">
        <v>68.321392016376606</v>
      </c>
      <c r="AK256" t="str">
        <f>IF(AND(Table2[[#This Row],[20D EMA]]&gt;Table2[[#This Row],[50D EMA]],Table2[[#This Row],[50D EMA]]&gt;Table2[[#This Row],[200D EMA]]),"Uptrend","Downtrend/NoTrend")</f>
        <v>Downtrend/NoTrend</v>
      </c>
      <c r="AL256">
        <v>0.05</v>
      </c>
      <c r="AM256" t="s">
        <v>3172</v>
      </c>
      <c r="AN256">
        <v>-4.57</v>
      </c>
      <c r="AO256" t="s">
        <v>3173</v>
      </c>
      <c r="AP256">
        <v>3.0240224584939E-2</v>
      </c>
      <c r="AQ256">
        <f>(Table2[[#This Row],[Sharpe Ratio]]-AVERAGE(Table2[Sharpe Ratio]))/_xlfn.STDEV.P(Table2[Sharpe Ratio])</f>
        <v>-0.29932806646819882</v>
      </c>
      <c r="AR2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6">
        <f>_xlfn.RANK.AVG(Table2[[#This Row],[1Y Return vs Nifty Z-Score]],Table2[1Y Return vs Nifty Z-Score])</f>
        <v>138</v>
      </c>
      <c r="AT256">
        <f>_xlfn.RANK.AVG(Table2[[#This Row],[6M Return vs Nifty Z-Score]],Table2[6M Return vs Nifty Z-Score])</f>
        <v>309</v>
      </c>
      <c r="AU256">
        <f>_xlfn.RANK.AVG(Table2[[#This Row],[Sharpe Ratio Z-Score]],Table2[Sharpe Ratio Z-Score])</f>
        <v>424</v>
      </c>
      <c r="AV256">
        <f>(Table2[[#This Row],[Rank 1Y]]+Table2[[#This Row],[Rank 6M]]+Table2[[#This Row],[Rank Sharpe]])/3</f>
        <v>290.33333333333331</v>
      </c>
    </row>
    <row r="257" spans="1:48" x14ac:dyDescent="0.3">
      <c r="A257" t="s">
        <v>581</v>
      </c>
      <c r="B257" t="s">
        <v>582</v>
      </c>
      <c r="C257" t="s">
        <v>3132</v>
      </c>
      <c r="D257" t="s">
        <v>417</v>
      </c>
      <c r="E257">
        <v>33022.07368727</v>
      </c>
      <c r="F257">
        <v>519.95000000000005</v>
      </c>
      <c r="G257">
        <v>-3.0127746887345199</v>
      </c>
      <c r="H257">
        <f>(Table2[[#This Row],[1Y Return vs Nifty]]-AVERAGE(Table2[1Y Return vs Nifty]))/_xlfn.STDEV.P(Table2[1Y Return vs Nifty])</f>
        <v>-0.3310764210834532</v>
      </c>
      <c r="I257">
        <v>4.6616972517283699</v>
      </c>
      <c r="J257">
        <f>(Table2[[#This Row],[1M Return vs Nifty]]-AVERAGE(Table2[1M Return vs Nifty]))/_xlfn.STDEV.P(Table2[1M Return vs Nifty])</f>
        <v>0.32375048041277232</v>
      </c>
      <c r="K257">
        <v>3.6255664642075298</v>
      </c>
      <c r="L257">
        <f>(Table2[[#This Row],[6M Return vs Nifty]]-AVERAGE(Table2[6M Return vs Nifty]))/_xlfn.STDEV.P(Table2[6M Return vs Nifty])</f>
        <v>-1.3967785331126116E-2</v>
      </c>
      <c r="M257">
        <v>3.8742632776869899</v>
      </c>
      <c r="N257">
        <f>(Table2[[#This Row],[1W Return vs Nifty]]-AVERAGE(Table2[1W Return vs Nifty]))/_xlfn.STDEV.P(Table2[1W Return vs Nifty])</f>
        <v>0.95561596095321122</v>
      </c>
      <c r="O257">
        <v>492.09</v>
      </c>
      <c r="P257">
        <v>499.25448171579302</v>
      </c>
      <c r="Q257">
        <v>491.43220370645201</v>
      </c>
      <c r="R257">
        <v>70.706162531399102</v>
      </c>
      <c r="S257" s="1">
        <f>(Table2[[#This Row],[Close Price]]-Table2[[#This Row],[20D EMA]])/Table2[[#This Row],[20D EMA]]</f>
        <v>5.6615659737040115E-2</v>
      </c>
      <c r="T257" s="1">
        <f>(Table2[[#This Row],[Close Price]]-Table2[[#This Row],[50D EMA]])/Table2[[#This Row],[50D EMA]]</f>
        <v>4.1452844275092986E-2</v>
      </c>
      <c r="U257" s="1">
        <f>(Table2[[#This Row],[Close Price]]-Table2[[#This Row],[200D EMA]])/Table2[[#This Row],[200D EMA]]</f>
        <v>5.8029970519763927E-2</v>
      </c>
      <c r="V257">
        <v>0.96102549410151505</v>
      </c>
      <c r="W257">
        <v>504.35</v>
      </c>
      <c r="X257">
        <v>521.35</v>
      </c>
      <c r="Y257">
        <v>495.1</v>
      </c>
      <c r="Z257">
        <v>521.35</v>
      </c>
      <c r="AA257">
        <v>448.15</v>
      </c>
      <c r="AB257">
        <v>521.35</v>
      </c>
      <c r="AC257" s="1">
        <f>(Table2[[#This Row],[Close Price]]/Table2[[#This Row],[Day Low]])-1</f>
        <v>3.0930901159908819E-2</v>
      </c>
      <c r="AD257" s="1">
        <f>(Table2[[#This Row],[Day High]]/Table2[[#This Row],[Close Price]])-1</f>
        <v>2.6925665929415921E-3</v>
      </c>
      <c r="AE257" s="1">
        <f>(Table2[[#This Row],[Close Price]]/Table2[[#This Row],[Current Week Low]])-1</f>
        <v>5.0191880428196445E-2</v>
      </c>
      <c r="AF257" s="1">
        <f>(Table2[[#This Row],[Current Week High]]/Table2[[#This Row],[Close Price]])-1</f>
        <v>2.6925665929415921E-3</v>
      </c>
      <c r="AG257" s="1">
        <f>(Table2[[#This Row],[Close Price]]/Table2[[#This Row],[Current Month Low]])-1</f>
        <v>0.16021421399085134</v>
      </c>
      <c r="AH257" s="1">
        <f>(Table2[[#This Row],[Current Month High]]/Table2[[#This Row],[Close Price]])-1</f>
        <v>2.6925665929415921E-3</v>
      </c>
      <c r="AI257">
        <v>12.491585729397</v>
      </c>
      <c r="AJ257">
        <v>25.410033767486699</v>
      </c>
      <c r="AK257" t="str">
        <f>IF(AND(Table2[[#This Row],[20D EMA]]&gt;Table2[[#This Row],[50D EMA]],Table2[[#This Row],[50D EMA]]&gt;Table2[[#This Row],[200D EMA]]),"Uptrend","Downtrend/NoTrend")</f>
        <v>Downtrend/NoTrend</v>
      </c>
      <c r="AL257">
        <v>0.12</v>
      </c>
      <c r="AM257" t="s">
        <v>3172</v>
      </c>
      <c r="AN257">
        <v>6.03</v>
      </c>
      <c r="AO257" t="s">
        <v>3172</v>
      </c>
      <c r="AP257">
        <v>0.12605839230136601</v>
      </c>
      <c r="AQ257">
        <f>(Table2[[#This Row],[Sharpe Ratio]]-AVERAGE(Table2[Sharpe Ratio]))/_xlfn.STDEV.P(Table2[Sharpe Ratio])</f>
        <v>0.81165949776984425</v>
      </c>
      <c r="AR2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7">
        <f>_xlfn.RANK.AVG(Table2[[#This Row],[1Y Return vs Nifty Z-Score]],Table2[1Y Return vs Nifty Z-Score])</f>
        <v>427</v>
      </c>
      <c r="AT257">
        <f>_xlfn.RANK.AVG(Table2[[#This Row],[6M Return vs Nifty Z-Score]],Table2[6M Return vs Nifty Z-Score])</f>
        <v>307</v>
      </c>
      <c r="AU257">
        <f>_xlfn.RANK.AVG(Table2[[#This Row],[Sharpe Ratio Z-Score]],Table2[Sharpe Ratio Z-Score])</f>
        <v>141</v>
      </c>
      <c r="AV257">
        <f>(Table2[[#This Row],[Rank 1Y]]+Table2[[#This Row],[Rank 6M]]+Table2[[#This Row],[Rank Sharpe]])/3</f>
        <v>291.66666666666669</v>
      </c>
    </row>
    <row r="258" spans="1:48" x14ac:dyDescent="0.3">
      <c r="A258" t="s">
        <v>875</v>
      </c>
      <c r="B258" t="s">
        <v>876</v>
      </c>
      <c r="C258" t="s">
        <v>3126</v>
      </c>
      <c r="D258" t="s">
        <v>21</v>
      </c>
      <c r="E258">
        <v>16965.700047024999</v>
      </c>
      <c r="F258">
        <v>747.85</v>
      </c>
      <c r="G258">
        <v>14.022134223004601</v>
      </c>
      <c r="H258">
        <f>(Table2[[#This Row],[1Y Return vs Nifty]]-AVERAGE(Table2[1Y Return vs Nifty]))/_xlfn.STDEV.P(Table2[1Y Return vs Nifty])</f>
        <v>3.9191342255565295E-3</v>
      </c>
      <c r="I258">
        <v>5.9019681877486301</v>
      </c>
      <c r="J258">
        <f>(Table2[[#This Row],[1M Return vs Nifty]]-AVERAGE(Table2[1M Return vs Nifty]))/_xlfn.STDEV.P(Table2[1M Return vs Nifty])</f>
        <v>0.44137709995199398</v>
      </c>
      <c r="K258">
        <v>14.544193832338101</v>
      </c>
      <c r="L258">
        <f>(Table2[[#This Row],[6M Return vs Nifty]]-AVERAGE(Table2[6M Return vs Nifty]))/_xlfn.STDEV.P(Table2[6M Return vs Nifty])</f>
        <v>0.34522519283550968</v>
      </c>
      <c r="M258">
        <v>1.00340751226623</v>
      </c>
      <c r="N258">
        <f>(Table2[[#This Row],[1W Return vs Nifty]]-AVERAGE(Table2[1W Return vs Nifty]))/_xlfn.STDEV.P(Table2[1W Return vs Nifty])</f>
        <v>0.34354205883470945</v>
      </c>
      <c r="O258">
        <v>716.29</v>
      </c>
      <c r="P258">
        <v>716.13546530568203</v>
      </c>
      <c r="Q258">
        <v>671.65153064172898</v>
      </c>
      <c r="R258">
        <v>68.348459755326601</v>
      </c>
      <c r="S258" s="1">
        <f>(Table2[[#This Row],[Close Price]]-Table2[[#This Row],[20D EMA]])/Table2[[#This Row],[20D EMA]]</f>
        <v>4.4060366611288808E-2</v>
      </c>
      <c r="T258" s="1">
        <f>(Table2[[#This Row],[Close Price]]-Table2[[#This Row],[50D EMA]])/Table2[[#This Row],[50D EMA]]</f>
        <v>4.428566413867055E-2</v>
      </c>
      <c r="U258" s="1">
        <f>(Table2[[#This Row],[Close Price]]-Table2[[#This Row],[200D EMA]])/Table2[[#This Row],[200D EMA]]</f>
        <v>0.1134494092278287</v>
      </c>
      <c r="V258">
        <v>0.61667283936337502</v>
      </c>
      <c r="W258">
        <v>725.55</v>
      </c>
      <c r="X258">
        <v>752</v>
      </c>
      <c r="Y258">
        <v>722.65</v>
      </c>
      <c r="Z258">
        <v>752</v>
      </c>
      <c r="AA258">
        <v>682.1</v>
      </c>
      <c r="AB258">
        <v>758.95</v>
      </c>
      <c r="AC258" s="1">
        <f>(Table2[[#This Row],[Close Price]]/Table2[[#This Row],[Day Low]])-1</f>
        <v>3.0735304251946927E-2</v>
      </c>
      <c r="AD258" s="1">
        <f>(Table2[[#This Row],[Day High]]/Table2[[#This Row],[Close Price]])-1</f>
        <v>5.5492411579862733E-3</v>
      </c>
      <c r="AE258" s="1">
        <f>(Table2[[#This Row],[Close Price]]/Table2[[#This Row],[Current Week Low]])-1</f>
        <v>3.4871652944025611E-2</v>
      </c>
      <c r="AF258" s="1">
        <f>(Table2[[#This Row],[Current Week High]]/Table2[[#This Row],[Close Price]])-1</f>
        <v>5.5492411579862733E-3</v>
      </c>
      <c r="AG258" s="1">
        <f>(Table2[[#This Row],[Close Price]]/Table2[[#This Row],[Current Month Low]])-1</f>
        <v>9.6393490690514616E-2</v>
      </c>
      <c r="AH258" s="1">
        <f>(Table2[[#This Row],[Current Month High]]/Table2[[#This Row],[Close Price]])-1</f>
        <v>1.4842548639433017E-2</v>
      </c>
      <c r="AI258">
        <v>12.2551313766129</v>
      </c>
      <c r="AJ258">
        <v>45.496108949416303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-0.09</v>
      </c>
      <c r="AM258" t="s">
        <v>3173</v>
      </c>
      <c r="AN258">
        <v>0.03</v>
      </c>
      <c r="AO258" t="s">
        <v>3172</v>
      </c>
      <c r="AP258">
        <v>5.0849182099650003E-2</v>
      </c>
      <c r="AQ258">
        <f>(Table2[[#This Row],[Sharpe Ratio]]-AVERAGE(Table2[Sharpe Ratio]))/_xlfn.STDEV.P(Table2[Sharpe Ratio])</f>
        <v>-6.037238555270194E-2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1.0736911002950675</v>
      </c>
      <c r="AS258">
        <f>_xlfn.RANK.AVG(Table2[[#This Row],[1Y Return vs Nifty Z-Score]],Table2[1Y Return vs Nifty Z-Score])</f>
        <v>299</v>
      </c>
      <c r="AT258">
        <f>_xlfn.RANK.AVG(Table2[[#This Row],[6M Return vs Nifty Z-Score]],Table2[6M Return vs Nifty Z-Score])</f>
        <v>203</v>
      </c>
      <c r="AU258">
        <f>_xlfn.RANK.AVG(Table2[[#This Row],[Sharpe Ratio Z-Score]],Table2[Sharpe Ratio Z-Score])</f>
        <v>375</v>
      </c>
      <c r="AV258">
        <f>(Table2[[#This Row],[Rank 1Y]]+Table2[[#This Row],[Rank 6M]]+Table2[[#This Row],[Rank Sharpe]])/3</f>
        <v>292.33333333333331</v>
      </c>
    </row>
    <row r="259" spans="1:48" x14ac:dyDescent="0.3">
      <c r="A259" t="s">
        <v>323</v>
      </c>
      <c r="B259" t="s">
        <v>324</v>
      </c>
      <c r="C259" t="s">
        <v>3129</v>
      </c>
      <c r="D259" t="s">
        <v>197</v>
      </c>
      <c r="E259">
        <v>80306.478294839995</v>
      </c>
      <c r="F259">
        <v>2952.6</v>
      </c>
      <c r="G259">
        <v>7.78017662362259</v>
      </c>
      <c r="H259">
        <f>(Table2[[#This Row],[1Y Return vs Nifty]]-AVERAGE(Table2[1Y Return vs Nifty]))/_xlfn.STDEV.P(Table2[1Y Return vs Nifty])</f>
        <v>-0.11883045387346158</v>
      </c>
      <c r="I259">
        <v>-8.6210345147793905</v>
      </c>
      <c r="J259">
        <f>(Table2[[#This Row],[1M Return vs Nifty]]-AVERAGE(Table2[1M Return vs Nifty]))/_xlfn.STDEV.P(Table2[1M Return vs Nifty])</f>
        <v>-0.93597656032070453</v>
      </c>
      <c r="K259">
        <v>5.30200606183163</v>
      </c>
      <c r="L259">
        <f>(Table2[[#This Row],[6M Return vs Nifty]]-AVERAGE(Table2[6M Return vs Nifty]))/_xlfn.STDEV.P(Table2[6M Return vs Nifty])</f>
        <v>4.1182492399267454E-2</v>
      </c>
      <c r="M259">
        <v>-0.51998989502041504</v>
      </c>
      <c r="N259">
        <f>(Table2[[#This Row],[1W Return vs Nifty]]-AVERAGE(Table2[1W Return vs Nifty]))/_xlfn.STDEV.P(Table2[1W Return vs Nifty])</f>
        <v>1.8749776761114632E-2</v>
      </c>
      <c r="O259">
        <v>2926.66</v>
      </c>
      <c r="P259">
        <v>3152.3347902005498</v>
      </c>
      <c r="Q259">
        <v>3013.74601906921</v>
      </c>
      <c r="R259">
        <v>62.286753943693498</v>
      </c>
      <c r="S259" s="1">
        <f>(Table2[[#This Row],[Close Price]]-Table2[[#This Row],[20D EMA]])/Table2[[#This Row],[20D EMA]]</f>
        <v>8.8633459301729802E-3</v>
      </c>
      <c r="T259" s="1">
        <f>(Table2[[#This Row],[Close Price]]-Table2[[#This Row],[50D EMA]])/Table2[[#This Row],[50D EMA]]</f>
        <v>-6.3360906595787969E-2</v>
      </c>
      <c r="U259" s="1">
        <f>(Table2[[#This Row],[Close Price]]-Table2[[#This Row],[200D EMA]])/Table2[[#This Row],[200D EMA]]</f>
        <v>-2.0289041837737509E-2</v>
      </c>
      <c r="V259">
        <v>1.14735613331443</v>
      </c>
      <c r="W259">
        <v>2835</v>
      </c>
      <c r="X259">
        <v>2965.45</v>
      </c>
      <c r="Y259">
        <v>2743.8</v>
      </c>
      <c r="Z259">
        <v>2965.45</v>
      </c>
      <c r="AA259">
        <v>2668.85</v>
      </c>
      <c r="AB259">
        <v>3096.6</v>
      </c>
      <c r="AC259" s="1">
        <f>(Table2[[#This Row],[Close Price]]/Table2[[#This Row],[Day Low]])-1</f>
        <v>4.1481481481481453E-2</v>
      </c>
      <c r="AD259" s="1">
        <f>(Table2[[#This Row],[Day High]]/Table2[[#This Row],[Close Price]])-1</f>
        <v>4.3520964573595666E-3</v>
      </c>
      <c r="AE259" s="1">
        <f>(Table2[[#This Row],[Close Price]]/Table2[[#This Row],[Current Week Low]])-1</f>
        <v>7.6098841023398034E-2</v>
      </c>
      <c r="AF259" s="1">
        <f>(Table2[[#This Row],[Current Week High]]/Table2[[#This Row],[Close Price]])-1</f>
        <v>4.3520964573595666E-3</v>
      </c>
      <c r="AG259" s="1">
        <f>(Table2[[#This Row],[Close Price]]/Table2[[#This Row],[Current Month Low]])-1</f>
        <v>0.10631920115405502</v>
      </c>
      <c r="AH259" s="1">
        <f>(Table2[[#This Row],[Current Month High]]/Table2[[#This Row],[Close Price]])-1</f>
        <v>4.8770575086364509E-2</v>
      </c>
      <c r="AI259">
        <v>31.7482896430264</v>
      </c>
      <c r="AJ259">
        <v>37.550953856187803</v>
      </c>
      <c r="AK259" t="str">
        <f>IF(AND(Table2[[#This Row],[20D EMA]]&gt;Table2[[#This Row],[50D EMA]],Table2[[#This Row],[50D EMA]]&gt;Table2[[#This Row],[200D EMA]]),"Uptrend","Downtrend/NoTrend")</f>
        <v>Downtrend/NoTrend</v>
      </c>
      <c r="AL259">
        <v>-0.11</v>
      </c>
      <c r="AM259" t="s">
        <v>3173</v>
      </c>
      <c r="AN259">
        <v>-0.72</v>
      </c>
      <c r="AO259" t="s">
        <v>3173</v>
      </c>
      <c r="AP259">
        <v>9.2432550574500005E-2</v>
      </c>
      <c r="AQ259">
        <f>(Table2[[#This Row],[Sharpe Ratio]]-AVERAGE(Table2[Sharpe Ratio]))/_xlfn.STDEV.P(Table2[Sharpe Ratio])</f>
        <v>0.4217763170963717</v>
      </c>
      <c r="AR2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9">
        <f>_xlfn.RANK.AVG(Table2[[#This Row],[1Y Return vs Nifty Z-Score]],Table2[1Y Return vs Nifty Z-Score])</f>
        <v>349</v>
      </c>
      <c r="AT259">
        <f>_xlfn.RANK.AVG(Table2[[#This Row],[6M Return vs Nifty Z-Score]],Table2[6M Return vs Nifty Z-Score])</f>
        <v>287</v>
      </c>
      <c r="AU259">
        <f>_xlfn.RANK.AVG(Table2[[#This Row],[Sharpe Ratio Z-Score]],Table2[Sharpe Ratio Z-Score])</f>
        <v>243</v>
      </c>
      <c r="AV259">
        <f>(Table2[[#This Row],[Rank 1Y]]+Table2[[#This Row],[Rank 6M]]+Table2[[#This Row],[Rank Sharpe]])/3</f>
        <v>293</v>
      </c>
    </row>
    <row r="260" spans="1:48" x14ac:dyDescent="0.3">
      <c r="A260" t="s">
        <v>241</v>
      </c>
      <c r="B260" t="s">
        <v>242</v>
      </c>
      <c r="C260" t="s">
        <v>3136</v>
      </c>
      <c r="D260" t="s">
        <v>232</v>
      </c>
      <c r="E260">
        <v>103370.404971725</v>
      </c>
      <c r="F260">
        <v>6872.65</v>
      </c>
      <c r="G260">
        <v>7.8973634015168601</v>
      </c>
      <c r="H260">
        <f>(Table2[[#This Row],[1Y Return vs Nifty]]-AVERAGE(Table2[1Y Return vs Nifty]))/_xlfn.STDEV.P(Table2[1Y Return vs Nifty])</f>
        <v>-0.11652594787704197</v>
      </c>
      <c r="I260">
        <v>3.876462786047</v>
      </c>
      <c r="J260">
        <f>(Table2[[#This Row],[1M Return vs Nifty]]-AVERAGE(Table2[1M Return vs Nifty]))/_xlfn.STDEV.P(Table2[1M Return vs Nifty])</f>
        <v>0.24927927169432687</v>
      </c>
      <c r="K260">
        <v>-4.9046344725547701</v>
      </c>
      <c r="L260">
        <f>(Table2[[#This Row],[6M Return vs Nifty]]-AVERAGE(Table2[6M Return vs Nifty]))/_xlfn.STDEV.P(Table2[6M Return vs Nifty])</f>
        <v>-0.29458806620806904</v>
      </c>
      <c r="M260">
        <v>1.6867858659763999</v>
      </c>
      <c r="N260">
        <f>(Table2[[#This Row],[1W Return vs Nifty]]-AVERAGE(Table2[1W Return vs Nifty]))/_xlfn.STDEV.P(Table2[1W Return vs Nifty])</f>
        <v>0.4892400979409679</v>
      </c>
      <c r="O260">
        <v>6634.17</v>
      </c>
      <c r="P260">
        <v>6706.3250375440202</v>
      </c>
      <c r="Q260">
        <v>6244.8848665946198</v>
      </c>
      <c r="R260">
        <v>66.626555321166606</v>
      </c>
      <c r="S260" s="1">
        <f>(Table2[[#This Row],[Close Price]]-Table2[[#This Row],[20D EMA]])/Table2[[#This Row],[20D EMA]]</f>
        <v>3.5947224747029327E-2</v>
      </c>
      <c r="T260" s="1">
        <f>(Table2[[#This Row],[Close Price]]-Table2[[#This Row],[50D EMA]])/Table2[[#This Row],[50D EMA]]</f>
        <v>2.4801208042384219E-2</v>
      </c>
      <c r="U260" s="1">
        <f>(Table2[[#This Row],[Close Price]]-Table2[[#This Row],[200D EMA]])/Table2[[#This Row],[200D EMA]]</f>
        <v>0.10052469289921508</v>
      </c>
      <c r="V260">
        <v>0.62841281505858004</v>
      </c>
      <c r="W260">
        <v>6740</v>
      </c>
      <c r="X260">
        <v>6885</v>
      </c>
      <c r="Y260">
        <v>6701.2</v>
      </c>
      <c r="Z260">
        <v>6885</v>
      </c>
      <c r="AA260">
        <v>6257.5</v>
      </c>
      <c r="AB260">
        <v>6950</v>
      </c>
      <c r="AC260" s="1">
        <f>(Table2[[#This Row],[Close Price]]/Table2[[#This Row],[Day Low]])-1</f>
        <v>1.9681008902077135E-2</v>
      </c>
      <c r="AD260" s="1">
        <f>(Table2[[#This Row],[Day High]]/Table2[[#This Row],[Close Price]])-1</f>
        <v>1.796977876074024E-3</v>
      </c>
      <c r="AE260" s="1">
        <f>(Table2[[#This Row],[Close Price]]/Table2[[#This Row],[Current Week Low]])-1</f>
        <v>2.5584969856145223E-2</v>
      </c>
      <c r="AF260" s="1">
        <f>(Table2[[#This Row],[Current Week High]]/Table2[[#This Row],[Close Price]])-1</f>
        <v>1.796977876074024E-3</v>
      </c>
      <c r="AG260" s="1">
        <f>(Table2[[#This Row],[Close Price]]/Table2[[#This Row],[Current Month Low]])-1</f>
        <v>9.8306032760687057E-2</v>
      </c>
      <c r="AH260" s="1">
        <f>(Table2[[#This Row],[Current Month High]]/Table2[[#This Row],[Close Price]])-1</f>
        <v>1.125475617120042E-2</v>
      </c>
      <c r="AI260">
        <v>10.6560060529781</v>
      </c>
      <c r="AJ260">
        <v>80.811628518810807</v>
      </c>
      <c r="AK260" t="str">
        <f>IF(AND(Table2[[#This Row],[20D EMA]]&gt;Table2[[#This Row],[50D EMA]],Table2[[#This Row],[50D EMA]]&gt;Table2[[#This Row],[200D EMA]]),"Uptrend","Downtrend/NoTrend")</f>
        <v>Downtrend/NoTrend</v>
      </c>
      <c r="AL260">
        <v>0.1</v>
      </c>
      <c r="AM260" t="s">
        <v>3172</v>
      </c>
      <c r="AN260">
        <v>-0.16</v>
      </c>
      <c r="AO260" t="s">
        <v>3173</v>
      </c>
      <c r="AP260">
        <v>0.13632963274763801</v>
      </c>
      <c r="AQ260">
        <f>(Table2[[#This Row],[Sharpe Ratio]]-AVERAGE(Table2[Sharpe Ratio]))/_xlfn.STDEV.P(Table2[Sharpe Ratio])</f>
        <v>0.9307519483672968</v>
      </c>
      <c r="AR2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0">
        <f>_xlfn.RANK.AVG(Table2[[#This Row],[1Y Return vs Nifty Z-Score]],Table2[1Y Return vs Nifty Z-Score])</f>
        <v>348</v>
      </c>
      <c r="AT260">
        <f>_xlfn.RANK.AVG(Table2[[#This Row],[6M Return vs Nifty Z-Score]],Table2[6M Return vs Nifty Z-Score])</f>
        <v>411</v>
      </c>
      <c r="AU260">
        <f>_xlfn.RANK.AVG(Table2[[#This Row],[Sharpe Ratio Z-Score]],Table2[Sharpe Ratio Z-Score])</f>
        <v>123</v>
      </c>
      <c r="AV260">
        <f>(Table2[[#This Row],[Rank 1Y]]+Table2[[#This Row],[Rank 6M]]+Table2[[#This Row],[Rank Sharpe]])/3</f>
        <v>294</v>
      </c>
    </row>
    <row r="261" spans="1:48" x14ac:dyDescent="0.3">
      <c r="A261" t="s">
        <v>661</v>
      </c>
      <c r="B261" t="s">
        <v>662</v>
      </c>
      <c r="C261" t="s">
        <v>3141</v>
      </c>
      <c r="D261" t="s">
        <v>280</v>
      </c>
      <c r="E261">
        <v>27116.092108199999</v>
      </c>
      <c r="F261">
        <v>543.25</v>
      </c>
      <c r="G261">
        <v>19.244192350624999</v>
      </c>
      <c r="H261">
        <f>(Table2[[#This Row],[1Y Return vs Nifty]]-AVERAGE(Table2[1Y Return vs Nifty]))/_xlfn.STDEV.P(Table2[1Y Return vs Nifty])</f>
        <v>0.10661215544345086</v>
      </c>
      <c r="I261">
        <v>11.7706527160717</v>
      </c>
      <c r="J261">
        <f>(Table2[[#This Row],[1M Return vs Nifty]]-AVERAGE(Table2[1M Return vs Nifty]))/_xlfn.STDEV.P(Table2[1M Return vs Nifty])</f>
        <v>0.99795994178156133</v>
      </c>
      <c r="K261">
        <v>17.795887421328501</v>
      </c>
      <c r="L261">
        <f>(Table2[[#This Row],[6M Return vs Nifty]]-AVERAGE(Table2[6M Return vs Nifty]))/_xlfn.STDEV.P(Table2[6M Return vs Nifty])</f>
        <v>0.45219701859118572</v>
      </c>
      <c r="M261">
        <v>4.6249431597318003</v>
      </c>
      <c r="N261">
        <f>(Table2[[#This Row],[1W Return vs Nifty]]-AVERAGE(Table2[1W Return vs Nifty]))/_xlfn.STDEV.P(Table2[1W Return vs Nifty])</f>
        <v>1.1156628606196186</v>
      </c>
      <c r="O261">
        <v>535.88</v>
      </c>
      <c r="P261">
        <v>538.48237536594502</v>
      </c>
      <c r="Q261">
        <v>493.28181029493101</v>
      </c>
      <c r="R261">
        <v>55.437988091812002</v>
      </c>
      <c r="S261" s="1">
        <f>(Table2[[#This Row],[Close Price]]-Table2[[#This Row],[20D EMA]])/Table2[[#This Row],[20D EMA]]</f>
        <v>1.3753079047547967E-2</v>
      </c>
      <c r="T261" s="1">
        <f>(Table2[[#This Row],[Close Price]]-Table2[[#This Row],[50D EMA]])/Table2[[#This Row],[50D EMA]]</f>
        <v>8.8538174175430938E-3</v>
      </c>
      <c r="U261" s="1">
        <f>(Table2[[#This Row],[Close Price]]-Table2[[#This Row],[200D EMA]])/Table2[[#This Row],[200D EMA]]</f>
        <v>0.10129745038681486</v>
      </c>
      <c r="V261">
        <v>0.51590584436559195</v>
      </c>
      <c r="W261">
        <v>540.85</v>
      </c>
      <c r="X261">
        <v>560.9</v>
      </c>
      <c r="Y261">
        <v>522</v>
      </c>
      <c r="Z261">
        <v>560.9</v>
      </c>
      <c r="AA261">
        <v>503</v>
      </c>
      <c r="AB261">
        <v>593</v>
      </c>
      <c r="AC261" s="1">
        <f>(Table2[[#This Row],[Close Price]]/Table2[[#This Row],[Day Low]])-1</f>
        <v>4.4374595544049988E-3</v>
      </c>
      <c r="AD261" s="1">
        <f>(Table2[[#This Row],[Day High]]/Table2[[#This Row],[Close Price]])-1</f>
        <v>3.2489645651173404E-2</v>
      </c>
      <c r="AE261" s="1">
        <f>(Table2[[#This Row],[Close Price]]/Table2[[#This Row],[Current Week Low]])-1</f>
        <v>4.0708812260536353E-2</v>
      </c>
      <c r="AF261" s="1">
        <f>(Table2[[#This Row],[Current Week High]]/Table2[[#This Row],[Close Price]])-1</f>
        <v>3.2489645651173404E-2</v>
      </c>
      <c r="AG261" s="1">
        <f>(Table2[[#This Row],[Close Price]]/Table2[[#This Row],[Current Month Low]])-1</f>
        <v>8.001988071570576E-2</v>
      </c>
      <c r="AH261" s="1">
        <f>(Table2[[#This Row],[Current Month High]]/Table2[[#This Row],[Close Price]])-1</f>
        <v>9.1578462954440942E-2</v>
      </c>
      <c r="AI261">
        <v>15.6557754256787</v>
      </c>
      <c r="AJ261">
        <v>61.633442427848799</v>
      </c>
      <c r="AK261" t="str">
        <f>IF(AND(Table2[[#This Row],[20D EMA]]&gt;Table2[[#This Row],[50D EMA]],Table2[[#This Row],[50D EMA]]&gt;Table2[[#This Row],[200D EMA]]),"Uptrend","Downtrend/NoTrend")</f>
        <v>Downtrend/NoTrend</v>
      </c>
      <c r="AL261">
        <v>0.19</v>
      </c>
      <c r="AM261" t="s">
        <v>3172</v>
      </c>
      <c r="AN261">
        <v>-3.71</v>
      </c>
      <c r="AO261" t="s">
        <v>3173</v>
      </c>
      <c r="AP261">
        <v>2.6570061507702001E-2</v>
      </c>
      <c r="AQ261">
        <f>(Table2[[#This Row],[Sharpe Ratio]]-AVERAGE(Table2[Sharpe Ratio]))/_xlfn.STDEV.P(Table2[Sharpe Ratio])</f>
        <v>-0.34188268460286481</v>
      </c>
      <c r="AR2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1">
        <f>_xlfn.RANK.AVG(Table2[[#This Row],[1Y Return vs Nifty Z-Score]],Table2[1Y Return vs Nifty Z-Score])</f>
        <v>276</v>
      </c>
      <c r="AT261">
        <f>_xlfn.RANK.AVG(Table2[[#This Row],[6M Return vs Nifty Z-Score]],Table2[6M Return vs Nifty Z-Score])</f>
        <v>176</v>
      </c>
      <c r="AU261">
        <f>_xlfn.RANK.AVG(Table2[[#This Row],[Sharpe Ratio Z-Score]],Table2[Sharpe Ratio Z-Score])</f>
        <v>433</v>
      </c>
      <c r="AV261">
        <f>(Table2[[#This Row],[Rank 1Y]]+Table2[[#This Row],[Rank 6M]]+Table2[[#This Row],[Rank Sharpe]])/3</f>
        <v>295</v>
      </c>
    </row>
    <row r="262" spans="1:48" x14ac:dyDescent="0.3">
      <c r="A262" t="s">
        <v>1682</v>
      </c>
      <c r="B262" t="s">
        <v>1683</v>
      </c>
      <c r="C262" t="s">
        <v>3131</v>
      </c>
      <c r="D262" t="s">
        <v>250</v>
      </c>
      <c r="E262">
        <v>5190.5050871800004</v>
      </c>
      <c r="F262">
        <v>604.6</v>
      </c>
      <c r="G262">
        <v>17.645597004085499</v>
      </c>
      <c r="H262">
        <f>(Table2[[#This Row],[1Y Return vs Nifty]]-AVERAGE(Table2[1Y Return vs Nifty]))/_xlfn.STDEV.P(Table2[1Y Return vs Nifty])</f>
        <v>7.5175395869153477E-2</v>
      </c>
      <c r="I262">
        <v>-7.6769366670392696</v>
      </c>
      <c r="J262">
        <f>(Table2[[#This Row],[1M Return vs Nifty]]-AVERAGE(Table2[1M Return vs Nifty]))/_xlfn.STDEV.P(Table2[1M Return vs Nifty])</f>
        <v>-0.84643883503927364</v>
      </c>
      <c r="K262">
        <v>43.269892284317898</v>
      </c>
      <c r="L262">
        <f>(Table2[[#This Row],[6M Return vs Nifty]]-AVERAGE(Table2[6M Return vs Nifty]))/_xlfn.STDEV.P(Table2[6M Return vs Nifty])</f>
        <v>1.2902221076491662</v>
      </c>
      <c r="M262">
        <v>-3.4071198571616201</v>
      </c>
      <c r="N262">
        <f>(Table2[[#This Row],[1W Return vs Nifty]]-AVERAGE(Table2[1W Return vs Nifty]))/_xlfn.STDEV.P(Table2[1W Return vs Nifty])</f>
        <v>-0.59679382634707345</v>
      </c>
      <c r="O262">
        <v>618.79</v>
      </c>
      <c r="P262">
        <v>598.76109521485205</v>
      </c>
      <c r="Q262">
        <v>502.04902874012799</v>
      </c>
      <c r="R262">
        <v>39.428268525458599</v>
      </c>
      <c r="S262" s="1">
        <f>(Table2[[#This Row],[Close Price]]-Table2[[#This Row],[20D EMA]])/Table2[[#This Row],[20D EMA]]</f>
        <v>-2.2931850870246677E-2</v>
      </c>
      <c r="T262" s="1">
        <f>(Table2[[#This Row],[Close Price]]-Table2[[#This Row],[50D EMA]])/Table2[[#This Row],[50D EMA]]</f>
        <v>9.7516435717200593E-3</v>
      </c>
      <c r="U262" s="1">
        <f>(Table2[[#This Row],[Close Price]]-Table2[[#This Row],[200D EMA]])/Table2[[#This Row],[200D EMA]]</f>
        <v>0.20426485340927678</v>
      </c>
      <c r="V262">
        <v>0.63836884222736001</v>
      </c>
      <c r="W262">
        <v>603.1</v>
      </c>
      <c r="X262">
        <v>615.4</v>
      </c>
      <c r="Y262">
        <v>603.1</v>
      </c>
      <c r="Z262">
        <v>625</v>
      </c>
      <c r="AA262">
        <v>581</v>
      </c>
      <c r="AB262">
        <v>693</v>
      </c>
      <c r="AC262" s="1">
        <f>(Table2[[#This Row],[Close Price]]/Table2[[#This Row],[Day Low]])-1</f>
        <v>2.4871497264136178E-3</v>
      </c>
      <c r="AD262" s="1">
        <f>(Table2[[#This Row],[Day High]]/Table2[[#This Row],[Close Price]])-1</f>
        <v>1.7863049950380239E-2</v>
      </c>
      <c r="AE262" s="1">
        <f>(Table2[[#This Row],[Close Price]]/Table2[[#This Row],[Current Week Low]])-1</f>
        <v>2.4871497264136178E-3</v>
      </c>
      <c r="AF262" s="1">
        <f>(Table2[[#This Row],[Current Week High]]/Table2[[#This Row],[Close Price]])-1</f>
        <v>3.3741316572940772E-2</v>
      </c>
      <c r="AG262" s="1">
        <f>(Table2[[#This Row],[Close Price]]/Table2[[#This Row],[Current Month Low]])-1</f>
        <v>4.0619621342512957E-2</v>
      </c>
      <c r="AH262" s="1">
        <f>(Table2[[#This Row],[Current Month High]]/Table2[[#This Row],[Close Price]])-1</f>
        <v>0.1462123718160766</v>
      </c>
      <c r="AI262">
        <v>14.621237181607601</v>
      </c>
      <c r="AJ262">
        <v>67.9444444444444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0.23</v>
      </c>
      <c r="AM262" t="s">
        <v>3172</v>
      </c>
      <c r="AN262">
        <v>-9.52</v>
      </c>
      <c r="AO262" t="s">
        <v>3173</v>
      </c>
      <c r="AQ262">
        <f>(Table2[[#This Row],[Sharpe Ratio]]-AVERAGE(Table2[Sharpe Ratio]))/_xlfn.STDEV.P(Table2[Sharpe Ratio])</f>
        <v>-0.64995586758689006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-0.72779102545491747</v>
      </c>
      <c r="AS262">
        <f>_xlfn.RANK.AVG(Table2[[#This Row],[1Y Return vs Nifty Z-Score]],Table2[1Y Return vs Nifty Z-Score])</f>
        <v>282</v>
      </c>
      <c r="AT262">
        <f>_xlfn.RANK.AVG(Table2[[#This Row],[6M Return vs Nifty Z-Score]],Table2[6M Return vs Nifty Z-Score])</f>
        <v>73</v>
      </c>
      <c r="AU262">
        <f>_xlfn.RANK.AVG(Table2[[#This Row],[Sharpe Ratio Z-Score]],Table2[Sharpe Ratio Z-Score])</f>
        <v>532</v>
      </c>
      <c r="AV262">
        <f>(Table2[[#This Row],[Rank 1Y]]+Table2[[#This Row],[Rank 6M]]+Table2[[#This Row],[Rank Sharpe]])/3</f>
        <v>295.66666666666669</v>
      </c>
    </row>
    <row r="263" spans="1:48" x14ac:dyDescent="0.3">
      <c r="A263" t="s">
        <v>188</v>
      </c>
      <c r="B263" t="s">
        <v>189</v>
      </c>
      <c r="C263" t="s">
        <v>3125</v>
      </c>
      <c r="D263" t="s">
        <v>190</v>
      </c>
      <c r="E263">
        <v>127537.207775271</v>
      </c>
      <c r="F263">
        <v>193.97</v>
      </c>
      <c r="G263">
        <v>36.743309053870497</v>
      </c>
      <c r="H263">
        <f>(Table2[[#This Row],[1Y Return vs Nifty]]-AVERAGE(Table2[1Y Return vs Nifty]))/_xlfn.STDEV.P(Table2[1Y Return vs Nifty])</f>
        <v>0.45073646792399347</v>
      </c>
      <c r="I263">
        <v>-4.0337101267379998</v>
      </c>
      <c r="J263">
        <f>(Table2[[#This Row],[1M Return vs Nifty]]-AVERAGE(Table2[1M Return vs Nifty]))/_xlfn.STDEV.P(Table2[1M Return vs Nifty])</f>
        <v>-0.50091721576606996</v>
      </c>
      <c r="K263">
        <v>-9.5787421868331606</v>
      </c>
      <c r="L263">
        <f>(Table2[[#This Row],[6M Return vs Nifty]]-AVERAGE(Table2[6M Return vs Nifty]))/_xlfn.STDEV.P(Table2[6M Return vs Nifty])</f>
        <v>-0.44835342640927128</v>
      </c>
      <c r="M263">
        <v>3.9013303891134798</v>
      </c>
      <c r="N263">
        <f>(Table2[[#This Row],[1W Return vs Nifty]]-AVERAGE(Table2[1W Return vs Nifty]))/_xlfn.STDEV.P(Table2[1W Return vs Nifty])</f>
        <v>0.9613867393773442</v>
      </c>
      <c r="O263">
        <v>198.68</v>
      </c>
      <c r="P263">
        <v>208.81463580294201</v>
      </c>
      <c r="Q263">
        <v>201.920372330753</v>
      </c>
      <c r="R263">
        <v>46.308946971636097</v>
      </c>
      <c r="S263" s="1">
        <f>(Table2[[#This Row],[Close Price]]-Table2[[#This Row],[20D EMA]])/Table2[[#This Row],[20D EMA]]</f>
        <v>-2.3706462653513227E-2</v>
      </c>
      <c r="T263" s="1">
        <f>(Table2[[#This Row],[Close Price]]-Table2[[#This Row],[50D EMA]])/Table2[[#This Row],[50D EMA]]</f>
        <v>-7.1090016012818488E-2</v>
      </c>
      <c r="U263" s="1">
        <f>(Table2[[#This Row],[Close Price]]-Table2[[#This Row],[200D EMA]])/Table2[[#This Row],[200D EMA]]</f>
        <v>-3.9373799874586182E-2</v>
      </c>
      <c r="V263">
        <v>0.96107981684267796</v>
      </c>
      <c r="W263">
        <v>193.02</v>
      </c>
      <c r="X263">
        <v>199.92</v>
      </c>
      <c r="Y263">
        <v>193.02</v>
      </c>
      <c r="Z263">
        <v>201.2</v>
      </c>
      <c r="AA263">
        <v>180.42</v>
      </c>
      <c r="AB263">
        <v>216.47</v>
      </c>
      <c r="AC263" s="1">
        <f>(Table2[[#This Row],[Close Price]]/Table2[[#This Row],[Day Low]])-1</f>
        <v>4.9217697647911951E-3</v>
      </c>
      <c r="AD263" s="1">
        <f>(Table2[[#This Row],[Day High]]/Table2[[#This Row],[Close Price]])-1</f>
        <v>3.0674846625766916E-2</v>
      </c>
      <c r="AE263" s="1">
        <f>(Table2[[#This Row],[Close Price]]/Table2[[#This Row],[Current Week Low]])-1</f>
        <v>4.9217697647911951E-3</v>
      </c>
      <c r="AF263" s="1">
        <f>(Table2[[#This Row],[Current Week High]]/Table2[[#This Row],[Close Price]])-1</f>
        <v>3.7273805227612478E-2</v>
      </c>
      <c r="AG263" s="1">
        <f>(Table2[[#This Row],[Close Price]]/Table2[[#This Row],[Current Month Low]])-1</f>
        <v>7.5102538521228279E-2</v>
      </c>
      <c r="AH263" s="1">
        <f>(Table2[[#This Row],[Current Month High]]/Table2[[#This Row],[Close Price]])-1</f>
        <v>0.1159973191730681</v>
      </c>
      <c r="AI263">
        <v>26.9783987214517</v>
      </c>
      <c r="AJ263">
        <v>56.870198139910997</v>
      </c>
      <c r="AK263" t="str">
        <f>IF(AND(Table2[[#This Row],[20D EMA]]&gt;Table2[[#This Row],[50D EMA]],Table2[[#This Row],[50D EMA]]&gt;Table2[[#This Row],[200D EMA]]),"Uptrend","Downtrend/NoTrend")</f>
        <v>Downtrend/NoTrend</v>
      </c>
      <c r="AL263">
        <v>-0.01</v>
      </c>
      <c r="AM263" t="s">
        <v>3173</v>
      </c>
      <c r="AN263">
        <v>-7.16</v>
      </c>
      <c r="AO263" t="s">
        <v>3173</v>
      </c>
      <c r="AP263">
        <v>9.4702892352753004E-2</v>
      </c>
      <c r="AQ263">
        <f>(Table2[[#This Row],[Sharpe Ratio]]-AVERAGE(Table2[Sharpe Ratio]))/_xlfn.STDEV.P(Table2[Sharpe Ratio])</f>
        <v>0.44810035920990865</v>
      </c>
      <c r="AR2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3">
        <f>_xlfn.RANK.AVG(Table2[[#This Row],[1Y Return vs Nifty Z-Score]],Table2[1Y Return vs Nifty Z-Score])</f>
        <v>182</v>
      </c>
      <c r="AT263">
        <f>_xlfn.RANK.AVG(Table2[[#This Row],[6M Return vs Nifty Z-Score]],Table2[6M Return vs Nifty Z-Score])</f>
        <v>474</v>
      </c>
      <c r="AU263">
        <f>_xlfn.RANK.AVG(Table2[[#This Row],[Sharpe Ratio Z-Score]],Table2[Sharpe Ratio Z-Score])</f>
        <v>232</v>
      </c>
      <c r="AV263">
        <f>(Table2[[#This Row],[Rank 1Y]]+Table2[[#This Row],[Rank 6M]]+Table2[[#This Row],[Rank Sharpe]])/3</f>
        <v>296</v>
      </c>
    </row>
    <row r="264" spans="1:48" x14ac:dyDescent="0.3">
      <c r="A264" t="s">
        <v>1084</v>
      </c>
      <c r="B264" t="s">
        <v>1085</v>
      </c>
      <c r="C264" t="s">
        <v>3139</v>
      </c>
      <c r="D264" t="s">
        <v>99</v>
      </c>
      <c r="E264">
        <v>11683.5</v>
      </c>
      <c r="F264">
        <v>77.89</v>
      </c>
      <c r="G264">
        <v>28.205909050100001</v>
      </c>
      <c r="H264">
        <f>(Table2[[#This Row],[1Y Return vs Nifty]]-AVERAGE(Table2[1Y Return vs Nifty]))/_xlfn.STDEV.P(Table2[1Y Return vs Nifty])</f>
        <v>0.28284645630277733</v>
      </c>
      <c r="I264">
        <v>4.0577848960176501</v>
      </c>
      <c r="J264">
        <f>(Table2[[#This Row],[1M Return vs Nifty]]-AVERAGE(Table2[1M Return vs Nifty]))/_xlfn.STDEV.P(Table2[1M Return vs Nifty])</f>
        <v>0.26647576177092591</v>
      </c>
      <c r="K264">
        <v>0.72711259077868395</v>
      </c>
      <c r="L264">
        <f>(Table2[[#This Row],[6M Return vs Nifty]]-AVERAGE(Table2[6M Return vs Nifty]))/_xlfn.STDEV.P(Table2[6M Return vs Nifty])</f>
        <v>-0.10931899054894653</v>
      </c>
      <c r="M264">
        <v>-3.23939164205914</v>
      </c>
      <c r="N264">
        <f>(Table2[[#This Row],[1W Return vs Nifty]]-AVERAGE(Table2[1W Return vs Nifty]))/_xlfn.STDEV.P(Table2[1W Return vs Nifty])</f>
        <v>-0.5610337354537227</v>
      </c>
      <c r="O264">
        <v>77.489999999999995</v>
      </c>
      <c r="P264">
        <v>81.803778339906998</v>
      </c>
      <c r="Q264">
        <v>80.249637504138903</v>
      </c>
      <c r="R264">
        <v>56.510357034443402</v>
      </c>
      <c r="S264" s="1">
        <f>(Table2[[#This Row],[Close Price]]-Table2[[#This Row],[20D EMA]])/Table2[[#This Row],[20D EMA]]</f>
        <v>5.1619563814686506E-3</v>
      </c>
      <c r="T264" s="1">
        <f>(Table2[[#This Row],[Close Price]]-Table2[[#This Row],[50D EMA]])/Table2[[#This Row],[50D EMA]]</f>
        <v>-4.7843491087229004E-2</v>
      </c>
      <c r="U264" s="1">
        <f>(Table2[[#This Row],[Close Price]]-Table2[[#This Row],[200D EMA]])/Table2[[#This Row],[200D EMA]]</f>
        <v>-2.9403715425097132E-2</v>
      </c>
      <c r="V264">
        <v>1.5433816621535601</v>
      </c>
      <c r="W264">
        <v>76.56</v>
      </c>
      <c r="X264">
        <v>78.83</v>
      </c>
      <c r="Y264">
        <v>75.400000000000006</v>
      </c>
      <c r="Z264">
        <v>78.83</v>
      </c>
      <c r="AA264">
        <v>73.11</v>
      </c>
      <c r="AB264">
        <v>85.44</v>
      </c>
      <c r="AC264" s="1">
        <f>(Table2[[#This Row],[Close Price]]/Table2[[#This Row],[Day Low]])-1</f>
        <v>1.7371995820271602E-2</v>
      </c>
      <c r="AD264" s="1">
        <f>(Table2[[#This Row],[Day High]]/Table2[[#This Row],[Close Price]])-1</f>
        <v>1.2068301450763874E-2</v>
      </c>
      <c r="AE264" s="1">
        <f>(Table2[[#This Row],[Close Price]]/Table2[[#This Row],[Current Week Low]])-1</f>
        <v>3.3023872679045052E-2</v>
      </c>
      <c r="AF264" s="1">
        <f>(Table2[[#This Row],[Current Week High]]/Table2[[#This Row],[Close Price]])-1</f>
        <v>1.2068301450763874E-2</v>
      </c>
      <c r="AG264" s="1">
        <f>(Table2[[#This Row],[Close Price]]/Table2[[#This Row],[Current Month Low]])-1</f>
        <v>6.5380932840924721E-2</v>
      </c>
      <c r="AH264" s="1">
        <f>(Table2[[#This Row],[Current Month High]]/Table2[[#This Row],[Close Price]])-1</f>
        <v>9.6931570163050429E-2</v>
      </c>
      <c r="AI264">
        <v>69.212992681987402</v>
      </c>
      <c r="AJ264">
        <v>56.092184368737399</v>
      </c>
      <c r="AK264" t="str">
        <f>IF(AND(Table2[[#This Row],[20D EMA]]&gt;Table2[[#This Row],[50D EMA]],Table2[[#This Row],[50D EMA]]&gt;Table2[[#This Row],[200D EMA]]),"Uptrend","Downtrend/NoTrend")</f>
        <v>Downtrend/NoTrend</v>
      </c>
      <c r="AL264">
        <v>-0.21</v>
      </c>
      <c r="AM264" t="s">
        <v>3173</v>
      </c>
      <c r="AN264">
        <v>-3.54</v>
      </c>
      <c r="AO264" t="s">
        <v>3173</v>
      </c>
      <c r="AP264">
        <v>6.5022095504850996E-2</v>
      </c>
      <c r="AQ264">
        <f>(Table2[[#This Row],[Sharpe Ratio]]-AVERAGE(Table2[Sharpe Ratio]))/_xlfn.STDEV.P(Table2[Sharpe Ratio])</f>
        <v>0.10395898205183103</v>
      </c>
      <c r="AR2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4">
        <f>_xlfn.RANK.AVG(Table2[[#This Row],[1Y Return vs Nifty Z-Score]],Table2[1Y Return vs Nifty Z-Score])</f>
        <v>225</v>
      </c>
      <c r="AT264">
        <f>_xlfn.RANK.AVG(Table2[[#This Row],[6M Return vs Nifty Z-Score]],Table2[6M Return vs Nifty Z-Score])</f>
        <v>339</v>
      </c>
      <c r="AU264">
        <f>_xlfn.RANK.AVG(Table2[[#This Row],[Sharpe Ratio Z-Score]],Table2[Sharpe Ratio Z-Score])</f>
        <v>324</v>
      </c>
      <c r="AV264">
        <f>(Table2[[#This Row],[Rank 1Y]]+Table2[[#This Row],[Rank 6M]]+Table2[[#This Row],[Rank Sharpe]])/3</f>
        <v>296</v>
      </c>
    </row>
    <row r="265" spans="1:48" x14ac:dyDescent="0.3">
      <c r="A265" t="s">
        <v>1100</v>
      </c>
      <c r="B265" t="s">
        <v>1101</v>
      </c>
      <c r="C265" t="s">
        <v>3129</v>
      </c>
      <c r="D265" t="s">
        <v>971</v>
      </c>
      <c r="E265">
        <v>11375.179582139999</v>
      </c>
      <c r="F265">
        <v>563.4</v>
      </c>
      <c r="G265">
        <v>-7.7370390183908304</v>
      </c>
      <c r="H265">
        <f>(Table2[[#This Row],[1Y Return vs Nifty]]-AVERAGE(Table2[1Y Return vs Nifty]))/_xlfn.STDEV.P(Table2[1Y Return vs Nifty])</f>
        <v>-0.42398020828534155</v>
      </c>
      <c r="I265">
        <v>-12.401326239646499</v>
      </c>
      <c r="J265">
        <f>(Table2[[#This Row],[1M Return vs Nifty]]-AVERAGE(Table2[1M Return vs Nifty]))/_xlfn.STDEV.P(Table2[1M Return vs Nifty])</f>
        <v>-1.2944973669881823</v>
      </c>
      <c r="K265">
        <v>42.795112080506598</v>
      </c>
      <c r="L265">
        <f>(Table2[[#This Row],[6M Return vs Nifty]]-AVERAGE(Table2[6M Return vs Nifty]))/_xlfn.STDEV.P(Table2[6M Return vs Nifty])</f>
        <v>1.274603137458892</v>
      </c>
      <c r="M265">
        <v>-1.7996723384315501</v>
      </c>
      <c r="N265">
        <f>(Table2[[#This Row],[1W Return vs Nifty]]-AVERAGE(Table2[1W Return vs Nifty]))/_xlfn.STDEV.P(Table2[1W Return vs Nifty])</f>
        <v>-0.25408184231411102</v>
      </c>
      <c r="O265">
        <v>568.22</v>
      </c>
      <c r="P265">
        <v>581.91914821195201</v>
      </c>
      <c r="Q265">
        <v>505.47512607217499</v>
      </c>
      <c r="R265">
        <v>53.628368382578302</v>
      </c>
      <c r="S265" s="1">
        <f>(Table2[[#This Row],[Close Price]]-Table2[[#This Row],[20D EMA]])/Table2[[#This Row],[20D EMA]]</f>
        <v>-8.4826299672662881E-3</v>
      </c>
      <c r="T265" s="1">
        <f>(Table2[[#This Row],[Close Price]]-Table2[[#This Row],[50D EMA]])/Table2[[#This Row],[50D EMA]]</f>
        <v>-3.1824263334271331E-2</v>
      </c>
      <c r="U265" s="1">
        <f>(Table2[[#This Row],[Close Price]]-Table2[[#This Row],[200D EMA]])/Table2[[#This Row],[200D EMA]]</f>
        <v>0.11459490475413443</v>
      </c>
      <c r="V265">
        <v>0.388574147437246</v>
      </c>
      <c r="W265">
        <v>532.85</v>
      </c>
      <c r="X265">
        <v>568.29999999999995</v>
      </c>
      <c r="Y265">
        <v>520.25</v>
      </c>
      <c r="Z265">
        <v>568.29999999999995</v>
      </c>
      <c r="AA265">
        <v>505.95</v>
      </c>
      <c r="AB265">
        <v>633.54999999999995</v>
      </c>
      <c r="AC265" s="1">
        <f>(Table2[[#This Row],[Close Price]]/Table2[[#This Row],[Day Low]])-1</f>
        <v>5.7333208219949139E-2</v>
      </c>
      <c r="AD265" s="1">
        <f>(Table2[[#This Row],[Day High]]/Table2[[#This Row],[Close Price]])-1</f>
        <v>8.6971955981540727E-3</v>
      </c>
      <c r="AE265" s="1">
        <f>(Table2[[#This Row],[Close Price]]/Table2[[#This Row],[Current Week Low]])-1</f>
        <v>8.2940893801057181E-2</v>
      </c>
      <c r="AF265" s="1">
        <f>(Table2[[#This Row],[Current Week High]]/Table2[[#This Row],[Close Price]])-1</f>
        <v>8.6971955981540727E-3</v>
      </c>
      <c r="AG265" s="1">
        <f>(Table2[[#This Row],[Close Price]]/Table2[[#This Row],[Current Month Low]])-1</f>
        <v>0.11354876964126892</v>
      </c>
      <c r="AH265" s="1">
        <f>(Table2[[#This Row],[Current Month High]]/Table2[[#This Row],[Close Price]])-1</f>
        <v>0.12451189208377711</v>
      </c>
      <c r="AI265">
        <v>22.790202342917901</v>
      </c>
      <c r="AJ265">
        <v>64.017467248908204</v>
      </c>
      <c r="AK265" t="str">
        <f>IF(AND(Table2[[#This Row],[20D EMA]]&gt;Table2[[#This Row],[50D EMA]],Table2[[#This Row],[50D EMA]]&gt;Table2[[#This Row],[200D EMA]]),"Uptrend","Downtrend/NoTrend")</f>
        <v>Downtrend/NoTrend</v>
      </c>
      <c r="AL265">
        <v>0.06</v>
      </c>
      <c r="AM265" t="s">
        <v>3172</v>
      </c>
      <c r="AN265">
        <v>-7.33</v>
      </c>
      <c r="AO265" t="s">
        <v>3173</v>
      </c>
      <c r="AP265">
        <v>5.4105602269491002E-2</v>
      </c>
      <c r="AQ265">
        <f>(Table2[[#This Row],[Sharpe Ratio]]-AVERAGE(Table2[Sharpe Ratio]))/_xlfn.STDEV.P(Table2[Sharpe Ratio])</f>
        <v>-2.2615012406783971E-2</v>
      </c>
      <c r="AR2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5">
        <f>_xlfn.RANK.AVG(Table2[[#This Row],[1Y Return vs Nifty Z-Score]],Table2[1Y Return vs Nifty Z-Score])</f>
        <v>457</v>
      </c>
      <c r="AT265">
        <f>_xlfn.RANK.AVG(Table2[[#This Row],[6M Return vs Nifty Z-Score]],Table2[6M Return vs Nifty Z-Score])</f>
        <v>74</v>
      </c>
      <c r="AU265">
        <f>_xlfn.RANK.AVG(Table2[[#This Row],[Sharpe Ratio Z-Score]],Table2[Sharpe Ratio Z-Score])</f>
        <v>359</v>
      </c>
      <c r="AV265">
        <f>(Table2[[#This Row],[Rank 1Y]]+Table2[[#This Row],[Rank 6M]]+Table2[[#This Row],[Rank Sharpe]])/3</f>
        <v>296.66666666666669</v>
      </c>
    </row>
    <row r="266" spans="1:48" x14ac:dyDescent="0.3">
      <c r="A266" t="s">
        <v>1188</v>
      </c>
      <c r="B266" t="s">
        <v>1189</v>
      </c>
      <c r="C266" t="s">
        <v>3129</v>
      </c>
      <c r="D266" t="s">
        <v>268</v>
      </c>
      <c r="E266">
        <v>10062.664051199999</v>
      </c>
      <c r="F266">
        <v>753.6</v>
      </c>
      <c r="G266">
        <v>-4.3012943081552297</v>
      </c>
      <c r="H266">
        <f>(Table2[[#This Row],[1Y Return vs Nifty]]-AVERAGE(Table2[1Y Return vs Nifty]))/_xlfn.STDEV.P(Table2[1Y Return vs Nifty])</f>
        <v>-0.35641546737192126</v>
      </c>
      <c r="I266">
        <v>18.5802841328846</v>
      </c>
      <c r="J266">
        <f>(Table2[[#This Row],[1M Return vs Nifty]]-AVERAGE(Table2[1M Return vs Nifty]))/_xlfn.STDEV.P(Table2[1M Return vs Nifty])</f>
        <v>1.6437816736347519</v>
      </c>
      <c r="K266">
        <v>20.651090382258602</v>
      </c>
      <c r="L266">
        <f>(Table2[[#This Row],[6M Return vs Nifty]]-AVERAGE(Table2[6M Return vs Nifty]))/_xlfn.STDEV.P(Table2[6M Return vs Nifty])</f>
        <v>0.54612538707824687</v>
      </c>
      <c r="M266">
        <v>3.62851603093327</v>
      </c>
      <c r="N266">
        <f>(Table2[[#This Row],[1W Return vs Nifty]]-AVERAGE(Table2[1W Return vs Nifty]))/_xlfn.STDEV.P(Table2[1W Return vs Nifty])</f>
        <v>0.90322200996926738</v>
      </c>
      <c r="O266">
        <v>702.82</v>
      </c>
      <c r="P266">
        <v>689.75731956923505</v>
      </c>
      <c r="Q266">
        <v>653.71749599837301</v>
      </c>
      <c r="R266">
        <v>77.985084308397205</v>
      </c>
      <c r="S266" s="1">
        <f>(Table2[[#This Row],[Close Price]]-Table2[[#This Row],[20D EMA]])/Table2[[#This Row],[20D EMA]]</f>
        <v>7.2251785663469972E-2</v>
      </c>
      <c r="T266" s="1">
        <f>(Table2[[#This Row],[Close Price]]-Table2[[#This Row],[50D EMA]])/Table2[[#This Row],[50D EMA]]</f>
        <v>9.2558177520516621E-2</v>
      </c>
      <c r="U266" s="1">
        <f>(Table2[[#This Row],[Close Price]]-Table2[[#This Row],[200D EMA]])/Table2[[#This Row],[200D EMA]]</f>
        <v>0.15279154162622505</v>
      </c>
      <c r="V266">
        <v>0.50421080756425896</v>
      </c>
      <c r="W266">
        <v>742</v>
      </c>
      <c r="X266">
        <v>759.9</v>
      </c>
      <c r="Y266">
        <v>736.25</v>
      </c>
      <c r="Z266">
        <v>768.8</v>
      </c>
      <c r="AA266">
        <v>659.65</v>
      </c>
      <c r="AB266">
        <v>768.8</v>
      </c>
      <c r="AC266" s="1">
        <f>(Table2[[#This Row],[Close Price]]/Table2[[#This Row],[Day Low]])-1</f>
        <v>1.563342318059302E-2</v>
      </c>
      <c r="AD266" s="1">
        <f>(Table2[[#This Row],[Day High]]/Table2[[#This Row],[Close Price]])-1</f>
        <v>8.3598726114648692E-3</v>
      </c>
      <c r="AE266" s="1">
        <f>(Table2[[#This Row],[Close Price]]/Table2[[#This Row],[Current Week Low]])-1</f>
        <v>2.3565365025467022E-2</v>
      </c>
      <c r="AF266" s="1">
        <f>(Table2[[#This Row],[Current Week High]]/Table2[[#This Row],[Close Price]])-1</f>
        <v>2.0169851380042347E-2</v>
      </c>
      <c r="AG266" s="1">
        <f>(Table2[[#This Row],[Close Price]]/Table2[[#This Row],[Current Month Low]])-1</f>
        <v>0.14242401273402572</v>
      </c>
      <c r="AH266" s="1">
        <f>(Table2[[#This Row],[Current Month High]]/Table2[[#This Row],[Close Price]])-1</f>
        <v>2.0169851380042347E-2</v>
      </c>
      <c r="AI266">
        <v>13.4554140127388</v>
      </c>
      <c r="AJ266">
        <v>36.620739666424903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0.06</v>
      </c>
      <c r="AM266" t="s">
        <v>3172</v>
      </c>
      <c r="AN266">
        <v>4.7</v>
      </c>
      <c r="AO266" t="s">
        <v>3172</v>
      </c>
      <c r="AP266">
        <v>7.2754479222427004E-2</v>
      </c>
      <c r="AQ266">
        <f>(Table2[[#This Row],[Sharpe Ratio]]-AVERAGE(Table2[Sharpe Ratio]))/_xlfn.STDEV.P(Table2[Sharpe Ratio])</f>
        <v>0.19361402719491314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2.9303276305052579</v>
      </c>
      <c r="AS266">
        <f>_xlfn.RANK.AVG(Table2[[#This Row],[1Y Return vs Nifty Z-Score]],Table2[1Y Return vs Nifty Z-Score])</f>
        <v>434</v>
      </c>
      <c r="AT266">
        <f>_xlfn.RANK.AVG(Table2[[#This Row],[6M Return vs Nifty Z-Score]],Table2[6M Return vs Nifty Z-Score])</f>
        <v>159</v>
      </c>
      <c r="AU266">
        <f>_xlfn.RANK.AVG(Table2[[#This Row],[Sharpe Ratio Z-Score]],Table2[Sharpe Ratio Z-Score])</f>
        <v>297</v>
      </c>
      <c r="AV266">
        <f>(Table2[[#This Row],[Rank 1Y]]+Table2[[#This Row],[Rank 6M]]+Table2[[#This Row],[Rank Sharpe]])/3</f>
        <v>296.66666666666669</v>
      </c>
    </row>
    <row r="267" spans="1:48" x14ac:dyDescent="0.3">
      <c r="A267" t="s">
        <v>1592</v>
      </c>
      <c r="B267" t="s">
        <v>1593</v>
      </c>
      <c r="C267" t="s">
        <v>3136</v>
      </c>
      <c r="D267" t="s">
        <v>1308</v>
      </c>
      <c r="E267">
        <v>5926.2800995999996</v>
      </c>
      <c r="F267">
        <v>916</v>
      </c>
      <c r="G267">
        <v>-30.753537079280601</v>
      </c>
      <c r="H267">
        <f>(Table2[[#This Row],[1Y Return vs Nifty]]-AVERAGE(Table2[1Y Return vs Nifty]))/_xlfn.STDEV.P(Table2[1Y Return vs Nifty])</f>
        <v>-0.87660514388820199</v>
      </c>
      <c r="I267">
        <v>4.4562542772459999</v>
      </c>
      <c r="J267">
        <f>(Table2[[#This Row],[1M Return vs Nifty]]-AVERAGE(Table2[1M Return vs Nifty]))/_xlfn.STDEV.P(Table2[1M Return vs Nifty])</f>
        <v>0.3042663806934115</v>
      </c>
      <c r="K267">
        <v>27.962690591376099</v>
      </c>
      <c r="L267">
        <f>(Table2[[#This Row],[6M Return vs Nifty]]-AVERAGE(Table2[6M Return vs Nifty]))/_xlfn.STDEV.P(Table2[6M Return vs Nifty])</f>
        <v>0.78665703686623378</v>
      </c>
      <c r="M267">
        <v>-6.8223400912728103</v>
      </c>
      <c r="N267">
        <f>(Table2[[#This Row],[1W Return vs Nifty]]-AVERAGE(Table2[1W Return vs Nifty]))/_xlfn.STDEV.P(Table2[1W Return vs Nifty])</f>
        <v>-1.3249276463964168</v>
      </c>
      <c r="O267">
        <v>922.62</v>
      </c>
      <c r="P267">
        <v>918.88047590357905</v>
      </c>
      <c r="Q267">
        <v>844.56362686405305</v>
      </c>
      <c r="R267">
        <v>48.455461603684903</v>
      </c>
      <c r="S267" s="1">
        <f>(Table2[[#This Row],[Close Price]]-Table2[[#This Row],[20D EMA]])/Table2[[#This Row],[20D EMA]]</f>
        <v>-7.1752183997745604E-3</v>
      </c>
      <c r="T267" s="1">
        <f>(Table2[[#This Row],[Close Price]]-Table2[[#This Row],[50D EMA]])/Table2[[#This Row],[50D EMA]]</f>
        <v>-3.1347666852389526E-3</v>
      </c>
      <c r="U267" s="1">
        <f>(Table2[[#This Row],[Close Price]]-Table2[[#This Row],[200D EMA]])/Table2[[#This Row],[200D EMA]]</f>
        <v>8.4583767123854431E-2</v>
      </c>
      <c r="V267">
        <v>0.74912703793899604</v>
      </c>
      <c r="W267">
        <v>887.9</v>
      </c>
      <c r="X267">
        <v>931</v>
      </c>
      <c r="Y267">
        <v>884.05</v>
      </c>
      <c r="Z267">
        <v>931</v>
      </c>
      <c r="AA267">
        <v>884.05</v>
      </c>
      <c r="AB267">
        <v>1015</v>
      </c>
      <c r="AC267" s="1">
        <f>(Table2[[#This Row],[Close Price]]/Table2[[#This Row],[Day Low]])-1</f>
        <v>3.164770807523376E-2</v>
      </c>
      <c r="AD267" s="1">
        <f>(Table2[[#This Row],[Day High]]/Table2[[#This Row],[Close Price]])-1</f>
        <v>1.637554585152845E-2</v>
      </c>
      <c r="AE267" s="1">
        <f>(Table2[[#This Row],[Close Price]]/Table2[[#This Row],[Current Week Low]])-1</f>
        <v>3.6140489791301356E-2</v>
      </c>
      <c r="AF267" s="1">
        <f>(Table2[[#This Row],[Current Week High]]/Table2[[#This Row],[Close Price]])-1</f>
        <v>1.637554585152845E-2</v>
      </c>
      <c r="AG267" s="1">
        <f>(Table2[[#This Row],[Close Price]]/Table2[[#This Row],[Current Month Low]])-1</f>
        <v>3.6140489791301356E-2</v>
      </c>
      <c r="AH267" s="1">
        <f>(Table2[[#This Row],[Current Month High]]/Table2[[#This Row],[Close Price]])-1</f>
        <v>0.10807860262008728</v>
      </c>
      <c r="AI267">
        <v>15.169213973799099</v>
      </c>
      <c r="AJ267">
        <v>50.065530799475702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0.12</v>
      </c>
      <c r="AM267" t="s">
        <v>3172</v>
      </c>
      <c r="AN267">
        <v>-3</v>
      </c>
      <c r="AO267" t="s">
        <v>3173</v>
      </c>
      <c r="AP267">
        <v>0.12948910327306601</v>
      </c>
      <c r="AQ267">
        <f>(Table2[[#This Row],[Sharpe Ratio]]-AVERAGE(Table2[Sharpe Ratio]))/_xlfn.STDEV.P(Table2[Sharpe Ratio])</f>
        <v>0.85143772894343284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-0.25917164378154056</v>
      </c>
      <c r="AS267">
        <f>_xlfn.RANK.AVG(Table2[[#This Row],[1Y Return vs Nifty Z-Score]],Table2[1Y Return vs Nifty Z-Score])</f>
        <v>628</v>
      </c>
      <c r="AT267">
        <f>_xlfn.RANK.AVG(Table2[[#This Row],[6M Return vs Nifty Z-Score]],Table2[6M Return vs Nifty Z-Score])</f>
        <v>125</v>
      </c>
      <c r="AU267">
        <f>_xlfn.RANK.AVG(Table2[[#This Row],[Sharpe Ratio Z-Score]],Table2[Sharpe Ratio Z-Score])</f>
        <v>137</v>
      </c>
      <c r="AV267">
        <f>(Table2[[#This Row],[Rank 1Y]]+Table2[[#This Row],[Rank 6M]]+Table2[[#This Row],[Rank Sharpe]])/3</f>
        <v>296.66666666666669</v>
      </c>
    </row>
    <row r="268" spans="1:48" x14ac:dyDescent="0.3">
      <c r="A268" t="s">
        <v>1606</v>
      </c>
      <c r="B268" t="s">
        <v>1607</v>
      </c>
      <c r="C268" t="s">
        <v>3136</v>
      </c>
      <c r="D268" t="s">
        <v>261</v>
      </c>
      <c r="E268">
        <v>5817.3865108399996</v>
      </c>
      <c r="F268">
        <v>2565.8000000000002</v>
      </c>
      <c r="G268">
        <v>-3.0815848483147001</v>
      </c>
      <c r="H268">
        <f>(Table2[[#This Row],[1Y Return vs Nifty]]-AVERAGE(Table2[1Y Return vs Nifty]))/_xlfn.STDEV.P(Table2[1Y Return vs Nifty])</f>
        <v>-0.33242958931809985</v>
      </c>
      <c r="I268">
        <v>-15.3240910829551</v>
      </c>
      <c r="J268">
        <f>(Table2[[#This Row],[1M Return vs Nifty]]-AVERAGE(Table2[1M Return vs Nifty]))/_xlfn.STDEV.P(Table2[1M Return vs Nifty])</f>
        <v>-1.571690791619764</v>
      </c>
      <c r="K268">
        <v>5.4747680344332004</v>
      </c>
      <c r="L268">
        <f>(Table2[[#This Row],[6M Return vs Nifty]]-AVERAGE(Table2[6M Return vs Nifty]))/_xlfn.STDEV.P(Table2[6M Return vs Nifty])</f>
        <v>4.6865888797044279E-2</v>
      </c>
      <c r="M268">
        <v>-4.6635934764478604</v>
      </c>
      <c r="N268">
        <f>(Table2[[#This Row],[1W Return vs Nifty]]-AVERAGE(Table2[1W Return vs Nifty]))/_xlfn.STDEV.P(Table2[1W Return vs Nifty])</f>
        <v>-0.86467726386723431</v>
      </c>
      <c r="O268">
        <v>2741.87</v>
      </c>
      <c r="P268">
        <v>2936.8152985656302</v>
      </c>
      <c r="Q268">
        <v>2775.4051811349</v>
      </c>
      <c r="R268">
        <v>36.717292785150697</v>
      </c>
      <c r="S268" s="1">
        <f>(Table2[[#This Row],[Close Price]]-Table2[[#This Row],[20D EMA]])/Table2[[#This Row],[20D EMA]]</f>
        <v>-6.4215298318300904E-2</v>
      </c>
      <c r="T268" s="1">
        <f>(Table2[[#This Row],[Close Price]]-Table2[[#This Row],[50D EMA]])/Table2[[#This Row],[50D EMA]]</f>
        <v>-0.1263325271925809</v>
      </c>
      <c r="U268" s="1">
        <f>(Table2[[#This Row],[Close Price]]-Table2[[#This Row],[200D EMA]])/Table2[[#This Row],[200D EMA]]</f>
        <v>-7.5522371493588356E-2</v>
      </c>
      <c r="V268">
        <v>1.15295681161963</v>
      </c>
      <c r="W268">
        <v>2485.1999999999998</v>
      </c>
      <c r="X268">
        <v>2579.6999999999998</v>
      </c>
      <c r="Y268">
        <v>2475</v>
      </c>
      <c r="Z268">
        <v>2579.6999999999998</v>
      </c>
      <c r="AA268">
        <v>2475</v>
      </c>
      <c r="AB268">
        <v>3146</v>
      </c>
      <c r="AC268" s="1">
        <f>(Table2[[#This Row],[Close Price]]/Table2[[#This Row],[Day Low]])-1</f>
        <v>3.2431997424754666E-2</v>
      </c>
      <c r="AD268" s="1">
        <f>(Table2[[#This Row],[Day High]]/Table2[[#This Row],[Close Price]])-1</f>
        <v>5.4174136721489852E-3</v>
      </c>
      <c r="AE268" s="1">
        <f>(Table2[[#This Row],[Close Price]]/Table2[[#This Row],[Current Week Low]])-1</f>
        <v>3.6686868686868657E-2</v>
      </c>
      <c r="AF268" s="1">
        <f>(Table2[[#This Row],[Current Week High]]/Table2[[#This Row],[Close Price]])-1</f>
        <v>5.4174136721489852E-3</v>
      </c>
      <c r="AG268" s="1">
        <f>(Table2[[#This Row],[Close Price]]/Table2[[#This Row],[Current Month Low]])-1</f>
        <v>3.6686868686868657E-2</v>
      </c>
      <c r="AH268" s="1">
        <f>(Table2[[#This Row],[Current Month High]]/Table2[[#This Row],[Close Price]])-1</f>
        <v>0.22612830306337206</v>
      </c>
      <c r="AI268">
        <v>53.285524982461503</v>
      </c>
      <c r="AJ268">
        <v>67.425774877650895</v>
      </c>
      <c r="AK268" t="str">
        <f>IF(AND(Table2[[#This Row],[20D EMA]]&gt;Table2[[#This Row],[50D EMA]],Table2[[#This Row],[50D EMA]]&gt;Table2[[#This Row],[200D EMA]]),"Uptrend","Downtrend/NoTrend")</f>
        <v>Downtrend/NoTrend</v>
      </c>
      <c r="AL268">
        <v>-0.22</v>
      </c>
      <c r="AM268" t="s">
        <v>3173</v>
      </c>
      <c r="AN268">
        <v>-17.579999999999998</v>
      </c>
      <c r="AO268" t="s">
        <v>3173</v>
      </c>
      <c r="AP268">
        <v>0.112574935329666</v>
      </c>
      <c r="AQ268">
        <f>(Table2[[#This Row],[Sharpe Ratio]]-AVERAGE(Table2[Sharpe Ratio]))/_xlfn.STDEV.P(Table2[Sharpe Ratio])</f>
        <v>0.65532220416984066</v>
      </c>
      <c r="AR2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8">
        <f>_xlfn.RANK.AVG(Table2[[#This Row],[1Y Return vs Nifty Z-Score]],Table2[1Y Return vs Nifty Z-Score])</f>
        <v>428</v>
      </c>
      <c r="AT268">
        <f>_xlfn.RANK.AVG(Table2[[#This Row],[6M Return vs Nifty Z-Score]],Table2[6M Return vs Nifty Z-Score])</f>
        <v>283</v>
      </c>
      <c r="AU268">
        <f>_xlfn.RANK.AVG(Table2[[#This Row],[Sharpe Ratio Z-Score]],Table2[Sharpe Ratio Z-Score])</f>
        <v>181</v>
      </c>
      <c r="AV268">
        <f>(Table2[[#This Row],[Rank 1Y]]+Table2[[#This Row],[Rank 6M]]+Table2[[#This Row],[Rank Sharpe]])/3</f>
        <v>297.33333333333331</v>
      </c>
    </row>
    <row r="269" spans="1:48" x14ac:dyDescent="0.3">
      <c r="A269" t="s">
        <v>1268</v>
      </c>
      <c r="B269" t="s">
        <v>1269</v>
      </c>
      <c r="C269" t="s">
        <v>3131</v>
      </c>
      <c r="D269" t="s">
        <v>51</v>
      </c>
      <c r="E269">
        <v>9119.9447193750002</v>
      </c>
      <c r="F269">
        <v>525.75</v>
      </c>
      <c r="G269">
        <v>21.912659979708799</v>
      </c>
      <c r="H269">
        <f>(Table2[[#This Row],[1Y Return vs Nifty]]-AVERAGE(Table2[1Y Return vs Nifty]))/_xlfn.STDEV.P(Table2[1Y Return vs Nifty])</f>
        <v>0.15908820916705024</v>
      </c>
      <c r="I269">
        <v>11.4249813009897</v>
      </c>
      <c r="J269">
        <f>(Table2[[#This Row],[1M Return vs Nifty]]-AVERAGE(Table2[1M Return vs Nifty]))/_xlfn.STDEV.P(Table2[1M Return vs Nifty])</f>
        <v>0.96517665318987389</v>
      </c>
      <c r="K269">
        <v>33.220544849112002</v>
      </c>
      <c r="L269">
        <f>(Table2[[#This Row],[6M Return vs Nifty]]-AVERAGE(Table2[6M Return vs Nifty]))/_xlfn.STDEV.P(Table2[6M Return vs Nifty])</f>
        <v>0.95962606181113741</v>
      </c>
      <c r="M269">
        <v>-7.6001626977454304</v>
      </c>
      <c r="N269">
        <f>(Table2[[#This Row],[1W Return vs Nifty]]-AVERAGE(Table2[1W Return vs Nifty]))/_xlfn.STDEV.P(Table2[1W Return vs Nifty])</f>
        <v>-1.490761445375135</v>
      </c>
      <c r="O269">
        <v>522.19000000000005</v>
      </c>
      <c r="P269">
        <v>508.366399768691</v>
      </c>
      <c r="Q269">
        <v>445.25358070658501</v>
      </c>
      <c r="R269">
        <v>49.639137204574098</v>
      </c>
      <c r="S269" s="1">
        <f>(Table2[[#This Row],[Close Price]]-Table2[[#This Row],[20D EMA]])/Table2[[#This Row],[20D EMA]]</f>
        <v>6.8174419272677474E-3</v>
      </c>
      <c r="T269" s="1">
        <f>(Table2[[#This Row],[Close Price]]-Table2[[#This Row],[50D EMA]])/Table2[[#This Row],[50D EMA]]</f>
        <v>3.4195022014080041E-2</v>
      </c>
      <c r="U269" s="1">
        <f>(Table2[[#This Row],[Close Price]]-Table2[[#This Row],[200D EMA]])/Table2[[#This Row],[200D EMA]]</f>
        <v>0.18078780897319913</v>
      </c>
      <c r="V269">
        <v>1.1640572455828699</v>
      </c>
      <c r="W269">
        <v>520</v>
      </c>
      <c r="X269">
        <v>544.75</v>
      </c>
      <c r="Y269">
        <v>520</v>
      </c>
      <c r="Z269">
        <v>550</v>
      </c>
      <c r="AA269">
        <v>468.5</v>
      </c>
      <c r="AB269">
        <v>579.4</v>
      </c>
      <c r="AC269" s="1">
        <f>(Table2[[#This Row],[Close Price]]/Table2[[#This Row],[Day Low]])-1</f>
        <v>1.1057692307692379E-2</v>
      </c>
      <c r="AD269" s="1">
        <f>(Table2[[#This Row],[Day High]]/Table2[[#This Row],[Close Price]])-1</f>
        <v>3.613884926295774E-2</v>
      </c>
      <c r="AE269" s="1">
        <f>(Table2[[#This Row],[Close Price]]/Table2[[#This Row],[Current Week Low]])-1</f>
        <v>1.1057692307692379E-2</v>
      </c>
      <c r="AF269" s="1">
        <f>(Table2[[#This Row],[Current Week High]]/Table2[[#This Row],[Close Price]])-1</f>
        <v>4.6124583927722229E-2</v>
      </c>
      <c r="AG269" s="1">
        <f>(Table2[[#This Row],[Close Price]]/Table2[[#This Row],[Current Month Low]])-1</f>
        <v>0.12219850586979719</v>
      </c>
      <c r="AH269" s="1">
        <f>(Table2[[#This Row],[Current Month High]]/Table2[[#This Row],[Close Price]])-1</f>
        <v>0.10204469805040417</v>
      </c>
      <c r="AI269">
        <v>10.2044698050404</v>
      </c>
      <c r="AJ269">
        <v>64.553990610328597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0.16</v>
      </c>
      <c r="AM269" t="s">
        <v>3172</v>
      </c>
      <c r="AN269">
        <v>-3.89</v>
      </c>
      <c r="AO269" t="s">
        <v>3173</v>
      </c>
      <c r="AQ269">
        <f>(Table2[[#This Row],[Sharpe Ratio]]-AVERAGE(Table2[Sharpe Ratio]))/_xlfn.STDEV.P(Table2[Sharpe Ratio])</f>
        <v>-0.64995586758689006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-5.6826388793963512E-2</v>
      </c>
      <c r="AS269">
        <f>_xlfn.RANK.AVG(Table2[[#This Row],[1Y Return vs Nifty Z-Score]],Table2[1Y Return vs Nifty Z-Score])</f>
        <v>260</v>
      </c>
      <c r="AT269">
        <f>_xlfn.RANK.AVG(Table2[[#This Row],[6M Return vs Nifty Z-Score]],Table2[6M Return vs Nifty Z-Score])</f>
        <v>101</v>
      </c>
      <c r="AU269">
        <f>_xlfn.RANK.AVG(Table2[[#This Row],[Sharpe Ratio Z-Score]],Table2[Sharpe Ratio Z-Score])</f>
        <v>532</v>
      </c>
      <c r="AV269">
        <f>(Table2[[#This Row],[Rank 1Y]]+Table2[[#This Row],[Rank 6M]]+Table2[[#This Row],[Rank Sharpe]])/3</f>
        <v>297.66666666666669</v>
      </c>
    </row>
    <row r="270" spans="1:48" x14ac:dyDescent="0.3">
      <c r="A270" t="s">
        <v>522</v>
      </c>
      <c r="B270" t="s">
        <v>523</v>
      </c>
      <c r="C270" t="s">
        <v>3127</v>
      </c>
      <c r="D270" t="s">
        <v>384</v>
      </c>
      <c r="E270">
        <v>39288.173166</v>
      </c>
      <c r="F270">
        <v>5372.4</v>
      </c>
      <c r="G270">
        <v>0.19126606679112601</v>
      </c>
      <c r="H270">
        <f>(Table2[[#This Row],[1Y Return vs Nifty]]-AVERAGE(Table2[1Y Return vs Nifty]))/_xlfn.STDEV.P(Table2[1Y Return vs Nifty])</f>
        <v>-0.26806819381959318</v>
      </c>
      <c r="I270">
        <v>4.1366373647255097</v>
      </c>
      <c r="J270">
        <f>(Table2[[#This Row],[1M Return vs Nifty]]-AVERAGE(Table2[1M Return vs Nifty]))/_xlfn.STDEV.P(Table2[1M Return vs Nifty])</f>
        <v>0.27395408692316203</v>
      </c>
      <c r="K270">
        <v>21.269697415589</v>
      </c>
      <c r="L270">
        <f>(Table2[[#This Row],[6M Return vs Nifty]]-AVERAGE(Table2[6M Return vs Nifty]))/_xlfn.STDEV.P(Table2[6M Return vs Nifty])</f>
        <v>0.56647586659596816</v>
      </c>
      <c r="M270">
        <v>-3.2411722133412</v>
      </c>
      <c r="N270">
        <f>(Table2[[#This Row],[1W Return vs Nifty]]-AVERAGE(Table2[1W Return vs Nifty]))/_xlfn.STDEV.P(Table2[1W Return vs Nifty])</f>
        <v>-0.5614133578735383</v>
      </c>
      <c r="O270">
        <v>5302.8</v>
      </c>
      <c r="P270">
        <v>5050.4311774930902</v>
      </c>
      <c r="Q270">
        <v>4599.8019735805901</v>
      </c>
      <c r="R270">
        <v>51.325336988043397</v>
      </c>
      <c r="S270" s="1">
        <f>(Table2[[#This Row],[Close Price]]-Table2[[#This Row],[20D EMA]])/Table2[[#This Row],[20D EMA]]</f>
        <v>1.3125141434713633E-2</v>
      </c>
      <c r="T270" s="1">
        <f>(Table2[[#This Row],[Close Price]]-Table2[[#This Row],[50D EMA]])/Table2[[#This Row],[50D EMA]]</f>
        <v>6.3750759329568141E-2</v>
      </c>
      <c r="U270" s="1">
        <f>(Table2[[#This Row],[Close Price]]-Table2[[#This Row],[200D EMA]])/Table2[[#This Row],[200D EMA]]</f>
        <v>0.16796332339020276</v>
      </c>
      <c r="V270">
        <v>1.01094336007807</v>
      </c>
      <c r="W270">
        <v>5301</v>
      </c>
      <c r="X270">
        <v>5467.9</v>
      </c>
      <c r="Y270">
        <v>5231.5</v>
      </c>
      <c r="Z270">
        <v>5618.75</v>
      </c>
      <c r="AA270">
        <v>5111</v>
      </c>
      <c r="AB270">
        <v>5685</v>
      </c>
      <c r="AC270" s="1">
        <f>(Table2[[#This Row],[Close Price]]/Table2[[#This Row],[Day Low]])-1</f>
        <v>1.3469156762874857E-2</v>
      </c>
      <c r="AD270" s="1">
        <f>(Table2[[#This Row],[Day High]]/Table2[[#This Row],[Close Price]])-1</f>
        <v>1.7776040503313162E-2</v>
      </c>
      <c r="AE270" s="1">
        <f>(Table2[[#This Row],[Close Price]]/Table2[[#This Row],[Current Week Low]])-1</f>
        <v>2.6933002007072382E-2</v>
      </c>
      <c r="AF270" s="1">
        <f>(Table2[[#This Row],[Current Week High]]/Table2[[#This Row],[Close Price]])-1</f>
        <v>4.5854739036557346E-2</v>
      </c>
      <c r="AG270" s="1">
        <f>(Table2[[#This Row],[Close Price]]/Table2[[#This Row],[Current Month Low]])-1</f>
        <v>5.114459009978467E-2</v>
      </c>
      <c r="AH270" s="1">
        <f>(Table2[[#This Row],[Current Month High]]/Table2[[#This Row],[Close Price]])-1</f>
        <v>5.8186285459012721E-2</v>
      </c>
      <c r="AI270">
        <v>5.8186285459012703</v>
      </c>
      <c r="AJ270">
        <v>46.758816619772098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0.16</v>
      </c>
      <c r="AM270" t="s">
        <v>3172</v>
      </c>
      <c r="AN270">
        <v>-2.4</v>
      </c>
      <c r="AO270" t="s">
        <v>3173</v>
      </c>
      <c r="AP270">
        <v>5.9533931253003998E-2</v>
      </c>
      <c r="AQ270">
        <f>(Table2[[#This Row],[Sharpe Ratio]]-AVERAGE(Table2[Sharpe Ratio]))/_xlfn.STDEV.P(Table2[Sharpe Ratio])</f>
        <v>4.0325097376195725E-2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5.1273499202194373E-2</v>
      </c>
      <c r="AS270">
        <f>_xlfn.RANK.AVG(Table2[[#This Row],[1Y Return vs Nifty Z-Score]],Table2[1Y Return vs Nifty Z-Score])</f>
        <v>400</v>
      </c>
      <c r="AT270">
        <f>_xlfn.RANK.AVG(Table2[[#This Row],[6M Return vs Nifty Z-Score]],Table2[6M Return vs Nifty Z-Score])</f>
        <v>156</v>
      </c>
      <c r="AU270">
        <f>_xlfn.RANK.AVG(Table2[[#This Row],[Sharpe Ratio Z-Score]],Table2[Sharpe Ratio Z-Score])</f>
        <v>343</v>
      </c>
      <c r="AV270">
        <f>(Table2[[#This Row],[Rank 1Y]]+Table2[[#This Row],[Rank 6M]]+Table2[[#This Row],[Rank Sharpe]])/3</f>
        <v>299.66666666666669</v>
      </c>
    </row>
    <row r="271" spans="1:48" x14ac:dyDescent="0.3">
      <c r="A271" t="s">
        <v>1204</v>
      </c>
      <c r="B271" t="s">
        <v>1205</v>
      </c>
      <c r="C271" t="s">
        <v>3127</v>
      </c>
      <c r="D271" t="s">
        <v>570</v>
      </c>
      <c r="E271">
        <v>9895.8630371399995</v>
      </c>
      <c r="F271">
        <v>1108.95</v>
      </c>
      <c r="G271">
        <v>10.699313045917</v>
      </c>
      <c r="H271">
        <f>(Table2[[#This Row],[1Y Return vs Nifty]]-AVERAGE(Table2[1Y Return vs Nifty]))/_xlfn.STDEV.P(Table2[1Y Return vs Nifty])</f>
        <v>-6.1424938418349194E-2</v>
      </c>
      <c r="I271">
        <v>3.5353170262544298</v>
      </c>
      <c r="J271">
        <f>(Table2[[#This Row],[1M Return vs Nifty]]-AVERAGE(Table2[1M Return vs Nifty]))/_xlfn.STDEV.P(Table2[1M Return vs Nifty])</f>
        <v>0.21692519378349542</v>
      </c>
      <c r="K271">
        <v>30.095590849838999</v>
      </c>
      <c r="L271">
        <f>(Table2[[#This Row],[6M Return vs Nifty]]-AVERAGE(Table2[6M Return vs Nifty]))/_xlfn.STDEV.P(Table2[6M Return vs Nifty])</f>
        <v>0.85682362192671901</v>
      </c>
      <c r="M271">
        <v>5.7975605895002804</v>
      </c>
      <c r="N271">
        <f>(Table2[[#This Row],[1W Return vs Nifty]]-AVERAGE(Table2[1W Return vs Nifty]))/_xlfn.STDEV.P(Table2[1W Return vs Nifty])</f>
        <v>1.3656679408383978</v>
      </c>
      <c r="O271">
        <v>1107.6600000000001</v>
      </c>
      <c r="P271">
        <v>1128.86048948966</v>
      </c>
      <c r="Q271">
        <v>1044.06934949839</v>
      </c>
      <c r="R271">
        <v>53.402050689132302</v>
      </c>
      <c r="S271" s="1">
        <f>(Table2[[#This Row],[Close Price]]-Table2[[#This Row],[20D EMA]])/Table2[[#This Row],[20D EMA]]</f>
        <v>1.1646173013379227E-3</v>
      </c>
      <c r="T271" s="1">
        <f>(Table2[[#This Row],[Close Price]]-Table2[[#This Row],[50D EMA]])/Table2[[#This Row],[50D EMA]]</f>
        <v>-1.7637688337078048E-2</v>
      </c>
      <c r="U271" s="1">
        <f>(Table2[[#This Row],[Close Price]]-Table2[[#This Row],[200D EMA]])/Table2[[#This Row],[200D EMA]]</f>
        <v>6.214208906025364E-2</v>
      </c>
      <c r="V271">
        <v>0.286855002273457</v>
      </c>
      <c r="W271">
        <v>1100</v>
      </c>
      <c r="X271">
        <v>1147.95</v>
      </c>
      <c r="Y271">
        <v>1092.55</v>
      </c>
      <c r="Z271">
        <v>1153.4000000000001</v>
      </c>
      <c r="AA271">
        <v>1017.05</v>
      </c>
      <c r="AB271">
        <v>1201.95</v>
      </c>
      <c r="AC271" s="1">
        <f>(Table2[[#This Row],[Close Price]]/Table2[[#This Row],[Day Low]])-1</f>
        <v>8.1363636363636083E-3</v>
      </c>
      <c r="AD271" s="1">
        <f>(Table2[[#This Row],[Day High]]/Table2[[#This Row],[Close Price]])-1</f>
        <v>3.5168402542945953E-2</v>
      </c>
      <c r="AE271" s="1">
        <f>(Table2[[#This Row],[Close Price]]/Table2[[#This Row],[Current Week Low]])-1</f>
        <v>1.5010754656537451E-2</v>
      </c>
      <c r="AF271" s="1">
        <f>(Table2[[#This Row],[Current Week High]]/Table2[[#This Row],[Close Price]])-1</f>
        <v>4.0082961359845015E-2</v>
      </c>
      <c r="AG271" s="1">
        <f>(Table2[[#This Row],[Close Price]]/Table2[[#This Row],[Current Month Low]])-1</f>
        <v>9.0359372695541174E-2</v>
      </c>
      <c r="AH271" s="1">
        <f>(Table2[[#This Row],[Current Month High]]/Table2[[#This Row],[Close Price]])-1</f>
        <v>8.3863113756255991E-2</v>
      </c>
      <c r="AI271">
        <v>24.739618558095401</v>
      </c>
      <c r="AJ271">
        <v>42.786325886821601</v>
      </c>
      <c r="AK271" t="str">
        <f>IF(AND(Table2[[#This Row],[20D EMA]]&gt;Table2[[#This Row],[50D EMA]],Table2[[#This Row],[50D EMA]]&gt;Table2[[#This Row],[200D EMA]]),"Uptrend","Downtrend/NoTrend")</f>
        <v>Downtrend/NoTrend</v>
      </c>
      <c r="AL271">
        <v>-7.0000000000000007E-2</v>
      </c>
      <c r="AM271" t="s">
        <v>3173</v>
      </c>
      <c r="AN271">
        <v>-4.93</v>
      </c>
      <c r="AO271" t="s">
        <v>3173</v>
      </c>
      <c r="AP271">
        <v>1.3777307721464E-2</v>
      </c>
      <c r="AQ271">
        <f>(Table2[[#This Row],[Sharpe Ratio]]-AVERAGE(Table2[Sharpe Ratio]))/_xlfn.STDEV.P(Table2[Sharpe Ratio])</f>
        <v>-0.49021144842280751</v>
      </c>
      <c r="AR2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1">
        <f>_xlfn.RANK.AVG(Table2[[#This Row],[1Y Return vs Nifty Z-Score]],Table2[1Y Return vs Nifty Z-Score])</f>
        <v>318</v>
      </c>
      <c r="AT271">
        <f>_xlfn.RANK.AVG(Table2[[#This Row],[6M Return vs Nifty Z-Score]],Table2[6M Return vs Nifty Z-Score])</f>
        <v>114</v>
      </c>
      <c r="AU271">
        <f>_xlfn.RANK.AVG(Table2[[#This Row],[Sharpe Ratio Z-Score]],Table2[Sharpe Ratio Z-Score])</f>
        <v>470</v>
      </c>
      <c r="AV271">
        <f>(Table2[[#This Row],[Rank 1Y]]+Table2[[#This Row],[Rank 6M]]+Table2[[#This Row],[Rank Sharpe]])/3</f>
        <v>300.66666666666669</v>
      </c>
    </row>
    <row r="272" spans="1:48" x14ac:dyDescent="0.3">
      <c r="A272" t="s">
        <v>430</v>
      </c>
      <c r="B272" t="s">
        <v>431</v>
      </c>
      <c r="C272" t="s">
        <v>3136</v>
      </c>
      <c r="D272" t="s">
        <v>261</v>
      </c>
      <c r="E272">
        <v>52194.064867649999</v>
      </c>
      <c r="F272">
        <v>4633.95</v>
      </c>
      <c r="G272">
        <v>57.763516166518301</v>
      </c>
      <c r="H272">
        <f>(Table2[[#This Row],[1Y Return vs Nifty]]-AVERAGE(Table2[1Y Return vs Nifty]))/_xlfn.STDEV.P(Table2[1Y Return vs Nifty])</f>
        <v>0.86410386489077595</v>
      </c>
      <c r="I272">
        <v>-17.856484675758399</v>
      </c>
      <c r="J272">
        <f>(Table2[[#This Row],[1M Return vs Nifty]]-AVERAGE(Table2[1M Return vs Nifty]))/_xlfn.STDEV.P(Table2[1M Return vs Nifty])</f>
        <v>-1.8118616196325961</v>
      </c>
      <c r="K272">
        <v>-17.886040932214701</v>
      </c>
      <c r="L272">
        <f>(Table2[[#This Row],[6M Return vs Nifty]]-AVERAGE(Table2[6M Return vs Nifty]))/_xlfn.STDEV.P(Table2[6M Return vs Nifty])</f>
        <v>-0.72164083482317742</v>
      </c>
      <c r="M272">
        <v>-11.6949687709687</v>
      </c>
      <c r="N272">
        <f>(Table2[[#This Row],[1W Return vs Nifty]]-AVERAGE(Table2[1W Return vs Nifty]))/_xlfn.STDEV.P(Table2[1W Return vs Nifty])</f>
        <v>-2.3637847305728061</v>
      </c>
      <c r="O272">
        <v>4842.32</v>
      </c>
      <c r="P272">
        <v>4924.9210543765103</v>
      </c>
      <c r="Q272">
        <v>4544.6806877913796</v>
      </c>
      <c r="R272">
        <v>41.817737034367603</v>
      </c>
      <c r="S272" s="1">
        <f>(Table2[[#This Row],[Close Price]]-Table2[[#This Row],[20D EMA]])/Table2[[#This Row],[20D EMA]]</f>
        <v>-4.3031026450131321E-2</v>
      </c>
      <c r="T272" s="1">
        <f>(Table2[[#This Row],[Close Price]]-Table2[[#This Row],[50D EMA]])/Table2[[#This Row],[50D EMA]]</f>
        <v>-5.9081364181044128E-2</v>
      </c>
      <c r="U272" s="1">
        <f>(Table2[[#This Row],[Close Price]]-Table2[[#This Row],[200D EMA]])/Table2[[#This Row],[200D EMA]]</f>
        <v>1.9642592811510214E-2</v>
      </c>
      <c r="V272">
        <v>1.5200526402674901</v>
      </c>
      <c r="W272">
        <v>4448.55</v>
      </c>
      <c r="X272">
        <v>4670</v>
      </c>
      <c r="Y272">
        <v>4357</v>
      </c>
      <c r="Z272">
        <v>4670</v>
      </c>
      <c r="AA272">
        <v>4311.1499999999996</v>
      </c>
      <c r="AB272">
        <v>5355</v>
      </c>
      <c r="AC272" s="1">
        <f>(Table2[[#This Row],[Close Price]]/Table2[[#This Row],[Day Low]])-1</f>
        <v>4.1676501331894489E-2</v>
      </c>
      <c r="AD272" s="1">
        <f>(Table2[[#This Row],[Day High]]/Table2[[#This Row],[Close Price]])-1</f>
        <v>7.7795401331477443E-3</v>
      </c>
      <c r="AE272" s="1">
        <f>(Table2[[#This Row],[Close Price]]/Table2[[#This Row],[Current Week Low]])-1</f>
        <v>6.3564379159972484E-2</v>
      </c>
      <c r="AF272" s="1">
        <f>(Table2[[#This Row],[Current Week High]]/Table2[[#This Row],[Close Price]])-1</f>
        <v>7.7795401331477443E-3</v>
      </c>
      <c r="AG272" s="1">
        <f>(Table2[[#This Row],[Close Price]]/Table2[[#This Row],[Current Month Low]])-1</f>
        <v>7.4875613235447558E-2</v>
      </c>
      <c r="AH272" s="1">
        <f>(Table2[[#This Row],[Current Month High]]/Table2[[#This Row],[Close Price]])-1</f>
        <v>0.15560159259379147</v>
      </c>
      <c r="AI272">
        <v>26.0253131777425</v>
      </c>
      <c r="AJ272">
        <v>85.339466053394602</v>
      </c>
      <c r="AK272" t="str">
        <f>IF(AND(Table2[[#This Row],[20D EMA]]&gt;Table2[[#This Row],[50D EMA]],Table2[[#This Row],[50D EMA]]&gt;Table2[[#This Row],[200D EMA]]),"Uptrend","Downtrend/NoTrend")</f>
        <v>Downtrend/NoTrend</v>
      </c>
      <c r="AL272">
        <v>0.16</v>
      </c>
      <c r="AM272" t="s">
        <v>3172</v>
      </c>
      <c r="AN272">
        <v>-8.89</v>
      </c>
      <c r="AO272" t="s">
        <v>3173</v>
      </c>
      <c r="AP272">
        <v>0.10373175312894101</v>
      </c>
      <c r="AQ272">
        <f>(Table2[[#This Row],[Sharpe Ratio]]-AVERAGE(Table2[Sharpe Ratio]))/_xlfn.STDEV.P(Table2[Sharpe Ratio])</f>
        <v>0.55278772988963221</v>
      </c>
      <c r="AR2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2">
        <f>_xlfn.RANK.AVG(Table2[[#This Row],[1Y Return vs Nifty Z-Score]],Table2[1Y Return vs Nifty Z-Score])</f>
        <v>115</v>
      </c>
      <c r="AT272">
        <f>_xlfn.RANK.AVG(Table2[[#This Row],[6M Return vs Nifty Z-Score]],Table2[6M Return vs Nifty Z-Score])</f>
        <v>578</v>
      </c>
      <c r="AU272">
        <f>_xlfn.RANK.AVG(Table2[[#This Row],[Sharpe Ratio Z-Score]],Table2[Sharpe Ratio Z-Score])</f>
        <v>211</v>
      </c>
      <c r="AV272">
        <f>(Table2[[#This Row],[Rank 1Y]]+Table2[[#This Row],[Rank 6M]]+Table2[[#This Row],[Rank Sharpe]])/3</f>
        <v>301.33333333333331</v>
      </c>
    </row>
    <row r="273" spans="1:48" x14ac:dyDescent="0.3">
      <c r="A273" t="s">
        <v>402</v>
      </c>
      <c r="B273" t="s">
        <v>403</v>
      </c>
      <c r="C273" t="s">
        <v>3137</v>
      </c>
      <c r="D273" t="s">
        <v>117</v>
      </c>
      <c r="E273">
        <v>56709.94007556</v>
      </c>
      <c r="F273">
        <v>688.7</v>
      </c>
      <c r="G273">
        <v>6.4030275851444696</v>
      </c>
      <c r="H273">
        <f>(Table2[[#This Row],[1Y Return vs Nifty]]-AVERAGE(Table2[1Y Return vs Nifty]))/_xlfn.STDEV.P(Table2[1Y Return vs Nifty])</f>
        <v>-0.14591241887125081</v>
      </c>
      <c r="I273">
        <v>1.26954346405348</v>
      </c>
      <c r="J273">
        <f>(Table2[[#This Row],[1M Return vs Nifty]]-AVERAGE(Table2[1M Return vs Nifty]))/_xlfn.STDEV.P(Table2[1M Return vs Nifty])</f>
        <v>2.0404641467409211E-3</v>
      </c>
      <c r="K273">
        <v>-10.055059158853901</v>
      </c>
      <c r="L273">
        <f>(Table2[[#This Row],[6M Return vs Nifty]]-AVERAGE(Table2[6M Return vs Nifty]))/_xlfn.STDEV.P(Table2[6M Return vs Nifty])</f>
        <v>-0.46402295207060329</v>
      </c>
      <c r="M273">
        <v>-4.7210483003828703</v>
      </c>
      <c r="N273">
        <f>(Table2[[#This Row],[1W Return vs Nifty]]-AVERAGE(Table2[1W Return vs Nifty]))/_xlfn.STDEV.P(Table2[1W Return vs Nifty])</f>
        <v>-0.87692678148668846</v>
      </c>
      <c r="O273">
        <v>691.09</v>
      </c>
      <c r="P273">
        <v>711.759856914289</v>
      </c>
      <c r="Q273">
        <v>688.73361909504297</v>
      </c>
      <c r="R273">
        <v>51.6651214678893</v>
      </c>
      <c r="S273" s="1">
        <f>(Table2[[#This Row],[Close Price]]-Table2[[#This Row],[20D EMA]])/Table2[[#This Row],[20D EMA]]</f>
        <v>-3.4583049964548558E-3</v>
      </c>
      <c r="T273" s="1">
        <f>(Table2[[#This Row],[Close Price]]-Table2[[#This Row],[50D EMA]])/Table2[[#This Row],[50D EMA]]</f>
        <v>-3.2398366795032461E-2</v>
      </c>
      <c r="U273" s="1">
        <f>(Table2[[#This Row],[Close Price]]-Table2[[#This Row],[200D EMA]])/Table2[[#This Row],[200D EMA]]</f>
        <v>-4.8812914181677813E-5</v>
      </c>
      <c r="V273">
        <v>0.78527229909917895</v>
      </c>
      <c r="W273">
        <v>664.85</v>
      </c>
      <c r="X273">
        <v>691.6</v>
      </c>
      <c r="Y273">
        <v>663.6</v>
      </c>
      <c r="Z273">
        <v>691.6</v>
      </c>
      <c r="AA273">
        <v>653.79999999999995</v>
      </c>
      <c r="AB273">
        <v>727.9</v>
      </c>
      <c r="AC273" s="1">
        <f>(Table2[[#This Row],[Close Price]]/Table2[[#This Row],[Day Low]])-1</f>
        <v>3.5872753252613299E-2</v>
      </c>
      <c r="AD273" s="1">
        <f>(Table2[[#This Row],[Day High]]/Table2[[#This Row],[Close Price]])-1</f>
        <v>4.2108320023230839E-3</v>
      </c>
      <c r="AE273" s="1">
        <f>(Table2[[#This Row],[Close Price]]/Table2[[#This Row],[Current Week Low]])-1</f>
        <v>3.7823990355635884E-2</v>
      </c>
      <c r="AF273" s="1">
        <f>(Table2[[#This Row],[Current Week High]]/Table2[[#This Row],[Close Price]])-1</f>
        <v>4.2108320023230839E-3</v>
      </c>
      <c r="AG273" s="1">
        <f>(Table2[[#This Row],[Close Price]]/Table2[[#This Row],[Current Month Low]])-1</f>
        <v>5.3380238605078123E-2</v>
      </c>
      <c r="AH273" s="1">
        <f>(Table2[[#This Row],[Current Month High]]/Table2[[#This Row],[Close Price]])-1</f>
        <v>5.6918832583127577E-2</v>
      </c>
      <c r="AI273">
        <v>23.130535792071999</v>
      </c>
      <c r="AJ273">
        <v>39.809175801867603</v>
      </c>
      <c r="AK273" t="str">
        <f>IF(AND(Table2[[#This Row],[20D EMA]]&gt;Table2[[#This Row],[50D EMA]],Table2[[#This Row],[50D EMA]]&gt;Table2[[#This Row],[200D EMA]]),"Uptrend","Downtrend/NoTrend")</f>
        <v>Downtrend/NoTrend</v>
      </c>
      <c r="AL273">
        <v>-0.01</v>
      </c>
      <c r="AM273" t="s">
        <v>3173</v>
      </c>
      <c r="AN273">
        <v>-3.89</v>
      </c>
      <c r="AO273" t="s">
        <v>3173</v>
      </c>
      <c r="AP273">
        <v>0.166658509340217</v>
      </c>
      <c r="AQ273">
        <f>(Table2[[#This Row],[Sharpe Ratio]]-AVERAGE(Table2[Sharpe Ratio]))/_xlfn.STDEV.P(Table2[Sharpe Ratio])</f>
        <v>1.282407647225843</v>
      </c>
      <c r="AR2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3">
        <f>_xlfn.RANK.AVG(Table2[[#This Row],[1Y Return vs Nifty Z-Score]],Table2[1Y Return vs Nifty Z-Score])</f>
        <v>356</v>
      </c>
      <c r="AT273">
        <f>_xlfn.RANK.AVG(Table2[[#This Row],[6M Return vs Nifty Z-Score]],Table2[6M Return vs Nifty Z-Score])</f>
        <v>482</v>
      </c>
      <c r="AU273">
        <f>_xlfn.RANK.AVG(Table2[[#This Row],[Sharpe Ratio Z-Score]],Table2[Sharpe Ratio Z-Score])</f>
        <v>67</v>
      </c>
      <c r="AV273">
        <f>(Table2[[#This Row],[Rank 1Y]]+Table2[[#This Row],[Rank 6M]]+Table2[[#This Row],[Rank Sharpe]])/3</f>
        <v>301.66666666666669</v>
      </c>
    </row>
    <row r="274" spans="1:48" x14ac:dyDescent="0.3">
      <c r="A274" t="s">
        <v>1374</v>
      </c>
      <c r="B274" t="s">
        <v>1375</v>
      </c>
      <c r="C274" t="s">
        <v>3139</v>
      </c>
      <c r="D274" t="s">
        <v>247</v>
      </c>
      <c r="E274">
        <v>7968.4171876800001</v>
      </c>
      <c r="F274">
        <v>484.8</v>
      </c>
      <c r="G274">
        <v>0.70140054914040895</v>
      </c>
      <c r="H274">
        <f>(Table2[[#This Row],[1Y Return vs Nifty]]-AVERAGE(Table2[1Y Return vs Nifty]))/_xlfn.STDEV.P(Table2[1Y Return vs Nifty])</f>
        <v>-0.25803627729557194</v>
      </c>
      <c r="I274">
        <v>-15.230459165127799</v>
      </c>
      <c r="J274">
        <f>(Table2[[#This Row],[1M Return vs Nifty]]-AVERAGE(Table2[1M Return vs Nifty]))/_xlfn.STDEV.P(Table2[1M Return vs Nifty])</f>
        <v>-1.5628107915688561</v>
      </c>
      <c r="K274">
        <v>7.6696478707819402</v>
      </c>
      <c r="L274">
        <f>(Table2[[#This Row],[6M Return vs Nifty]]-AVERAGE(Table2[6M Return vs Nifty]))/_xlfn.STDEV.P(Table2[6M Return vs Nifty])</f>
        <v>0.11907143245696911</v>
      </c>
      <c r="M274">
        <v>3.3653862955478</v>
      </c>
      <c r="N274">
        <f>(Table2[[#This Row],[1W Return vs Nifty]]-AVERAGE(Table2[1W Return vs Nifty]))/_xlfn.STDEV.P(Table2[1W Return vs Nifty])</f>
        <v>0.84712206728294837</v>
      </c>
      <c r="O274">
        <v>507.79</v>
      </c>
      <c r="P274">
        <v>531.95418857428501</v>
      </c>
      <c r="Q274">
        <v>492.44688136044402</v>
      </c>
      <c r="R274">
        <v>37.528815472802599</v>
      </c>
      <c r="S274" s="1">
        <f>(Table2[[#This Row],[Close Price]]-Table2[[#This Row],[20D EMA]])/Table2[[#This Row],[20D EMA]]</f>
        <v>-4.5274621398609681E-2</v>
      </c>
      <c r="T274" s="1">
        <f>(Table2[[#This Row],[Close Price]]-Table2[[#This Row],[50D EMA]])/Table2[[#This Row],[50D EMA]]</f>
        <v>-8.8643326036524153E-2</v>
      </c>
      <c r="U274" s="1">
        <f>(Table2[[#This Row],[Close Price]]-Table2[[#This Row],[200D EMA]])/Table2[[#This Row],[200D EMA]]</f>
        <v>-1.5528337471279297E-2</v>
      </c>
      <c r="V274">
        <v>1.15620684628297</v>
      </c>
      <c r="W274">
        <v>483.25</v>
      </c>
      <c r="X274">
        <v>493</v>
      </c>
      <c r="Y274">
        <v>469.6</v>
      </c>
      <c r="Z274">
        <v>493</v>
      </c>
      <c r="AA274">
        <v>450.2</v>
      </c>
      <c r="AB274">
        <v>547.9</v>
      </c>
      <c r="AC274" s="1">
        <f>(Table2[[#This Row],[Close Price]]/Table2[[#This Row],[Day Low]])-1</f>
        <v>3.2074495602689712E-3</v>
      </c>
      <c r="AD274" s="1">
        <f>(Table2[[#This Row],[Day High]]/Table2[[#This Row],[Close Price]])-1</f>
        <v>1.6914191419141966E-2</v>
      </c>
      <c r="AE274" s="1">
        <f>(Table2[[#This Row],[Close Price]]/Table2[[#This Row],[Current Week Low]])-1</f>
        <v>3.236797274275971E-2</v>
      </c>
      <c r="AF274" s="1">
        <f>(Table2[[#This Row],[Current Week High]]/Table2[[#This Row],[Close Price]])-1</f>
        <v>1.6914191419141966E-2</v>
      </c>
      <c r="AG274" s="1">
        <f>(Table2[[#This Row],[Close Price]]/Table2[[#This Row],[Current Month Low]])-1</f>
        <v>7.6854731230564299E-2</v>
      </c>
      <c r="AH274" s="1">
        <f>(Table2[[#This Row],[Current Month High]]/Table2[[#This Row],[Close Price]])-1</f>
        <v>0.13015676567656764</v>
      </c>
      <c r="AI274">
        <v>27.1658415841584</v>
      </c>
      <c r="AJ274">
        <v>36.524922557026102</v>
      </c>
      <c r="AK274" t="str">
        <f>IF(AND(Table2[[#This Row],[20D EMA]]&gt;Table2[[#This Row],[50D EMA]],Table2[[#This Row],[50D EMA]]&gt;Table2[[#This Row],[200D EMA]]),"Uptrend","Downtrend/NoTrend")</f>
        <v>Downtrend/NoTrend</v>
      </c>
      <c r="AL274">
        <v>-0.12</v>
      </c>
      <c r="AM274" t="s">
        <v>3173</v>
      </c>
      <c r="AN274">
        <v>-9.1999999999999993</v>
      </c>
      <c r="AO274" t="s">
        <v>3173</v>
      </c>
      <c r="AP274">
        <v>9.1892440587887994E-2</v>
      </c>
      <c r="AQ274">
        <f>(Table2[[#This Row],[Sharpe Ratio]]-AVERAGE(Table2[Sharpe Ratio]))/_xlfn.STDEV.P(Table2[Sharpe Ratio])</f>
        <v>0.41551387759510117</v>
      </c>
      <c r="AR2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4">
        <f>_xlfn.RANK.AVG(Table2[[#This Row],[1Y Return vs Nifty Z-Score]],Table2[1Y Return vs Nifty Z-Score])</f>
        <v>399</v>
      </c>
      <c r="AT274">
        <f>_xlfn.RANK.AVG(Table2[[#This Row],[6M Return vs Nifty Z-Score]],Table2[6M Return vs Nifty Z-Score])</f>
        <v>263</v>
      </c>
      <c r="AU274">
        <f>_xlfn.RANK.AVG(Table2[[#This Row],[Sharpe Ratio Z-Score]],Table2[Sharpe Ratio Z-Score])</f>
        <v>247</v>
      </c>
      <c r="AV274">
        <f>(Table2[[#This Row],[Rank 1Y]]+Table2[[#This Row],[Rank 6M]]+Table2[[#This Row],[Rank Sharpe]])/3</f>
        <v>303</v>
      </c>
    </row>
    <row r="275" spans="1:48" x14ac:dyDescent="0.3">
      <c r="A275" t="s">
        <v>496</v>
      </c>
      <c r="B275" t="s">
        <v>497</v>
      </c>
      <c r="C275" t="s">
        <v>3141</v>
      </c>
      <c r="D275" t="s">
        <v>498</v>
      </c>
      <c r="E275">
        <v>42379.580750000001</v>
      </c>
      <c r="F275">
        <v>3857.95</v>
      </c>
      <c r="G275">
        <v>11.187438592022801</v>
      </c>
      <c r="H275">
        <f>(Table2[[#This Row],[1Y Return vs Nifty]]-AVERAGE(Table2[1Y Return vs Nifty]))/_xlfn.STDEV.P(Table2[1Y Return vs Nifty])</f>
        <v>-5.182583288597143E-2</v>
      </c>
      <c r="I275">
        <v>-7.1936953325674899</v>
      </c>
      <c r="J275">
        <f>(Table2[[#This Row],[1M Return vs Nifty]]-AVERAGE(Table2[1M Return vs Nifty]))/_xlfn.STDEV.P(Table2[1M Return vs Nifty])</f>
        <v>-0.80060849027772429</v>
      </c>
      <c r="K275">
        <v>14.9433784831712</v>
      </c>
      <c r="L275">
        <f>(Table2[[#This Row],[6M Return vs Nifty]]-AVERAGE(Table2[6M Return vs Nifty]))/_xlfn.STDEV.P(Table2[6M Return vs Nifty])</f>
        <v>0.35835727608524687</v>
      </c>
      <c r="M275">
        <v>-6.6943848323144799</v>
      </c>
      <c r="N275">
        <f>(Table2[[#This Row],[1W Return vs Nifty]]-AVERAGE(Table2[1W Return vs Nifty]))/_xlfn.STDEV.P(Table2[1W Return vs Nifty])</f>
        <v>-1.2976472530062144</v>
      </c>
      <c r="O275">
        <v>4076.75</v>
      </c>
      <c r="P275">
        <v>4094.7007263320302</v>
      </c>
      <c r="Q275">
        <v>3678.4923308490002</v>
      </c>
      <c r="R275">
        <v>31.1296633059901</v>
      </c>
      <c r="S275" s="1">
        <f>(Table2[[#This Row],[Close Price]]-Table2[[#This Row],[20D EMA]])/Table2[[#This Row],[20D EMA]]</f>
        <v>-5.3670202980315246E-2</v>
      </c>
      <c r="T275" s="1">
        <f>(Table2[[#This Row],[Close Price]]-Table2[[#This Row],[50D EMA]])/Table2[[#This Row],[50D EMA]]</f>
        <v>-5.7818810739828599E-2</v>
      </c>
      <c r="U275" s="1">
        <f>(Table2[[#This Row],[Close Price]]-Table2[[#This Row],[200D EMA]])/Table2[[#This Row],[200D EMA]]</f>
        <v>4.8785658093129868E-2</v>
      </c>
      <c r="V275">
        <v>0.34803117906116599</v>
      </c>
      <c r="W275">
        <v>3839.9</v>
      </c>
      <c r="X275">
        <v>3939</v>
      </c>
      <c r="Y275">
        <v>3759.8</v>
      </c>
      <c r="Z275">
        <v>3970.05</v>
      </c>
      <c r="AA275">
        <v>3734</v>
      </c>
      <c r="AB275">
        <v>4473.95</v>
      </c>
      <c r="AC275" s="1">
        <f>(Table2[[#This Row],[Close Price]]/Table2[[#This Row],[Day Low]])-1</f>
        <v>4.7006432459177905E-3</v>
      </c>
      <c r="AD275" s="1">
        <f>(Table2[[#This Row],[Day High]]/Table2[[#This Row],[Close Price]])-1</f>
        <v>2.100856672585194E-2</v>
      </c>
      <c r="AE275" s="1">
        <f>(Table2[[#This Row],[Close Price]]/Table2[[#This Row],[Current Week Low]])-1</f>
        <v>2.6105111974040973E-2</v>
      </c>
      <c r="AF275" s="1">
        <f>(Table2[[#This Row],[Current Week High]]/Table2[[#This Row],[Close Price]])-1</f>
        <v>2.9056882541246054E-2</v>
      </c>
      <c r="AG275" s="1">
        <f>(Table2[[#This Row],[Close Price]]/Table2[[#This Row],[Current Month Low]])-1</f>
        <v>3.3194965184788483E-2</v>
      </c>
      <c r="AH275" s="1">
        <f>(Table2[[#This Row],[Current Month High]]/Table2[[#This Row],[Close Price]])-1</f>
        <v>0.15967029121683796</v>
      </c>
      <c r="AI275">
        <v>26.5166733627963</v>
      </c>
      <c r="AJ275">
        <v>55.8138126009692</v>
      </c>
      <c r="AK275" t="str">
        <f>IF(AND(Table2[[#This Row],[20D EMA]]&gt;Table2[[#This Row],[50D EMA]],Table2[[#This Row],[50D EMA]]&gt;Table2[[#This Row],[200D EMA]]),"Uptrend","Downtrend/NoTrend")</f>
        <v>Downtrend/NoTrend</v>
      </c>
      <c r="AL275">
        <v>0.24</v>
      </c>
      <c r="AM275" t="s">
        <v>3172</v>
      </c>
      <c r="AN275">
        <v>-10.77</v>
      </c>
      <c r="AO275" t="s">
        <v>3173</v>
      </c>
      <c r="AP275">
        <v>4.1064952983031998E-2</v>
      </c>
      <c r="AQ275">
        <f>(Table2[[#This Row],[Sharpe Ratio]]-AVERAGE(Table2[Sharpe Ratio]))/_xlfn.STDEV.P(Table2[Sharpe Ratio])</f>
        <v>-0.17381806222634183</v>
      </c>
      <c r="AR2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5">
        <f>_xlfn.RANK.AVG(Table2[[#This Row],[1Y Return vs Nifty Z-Score]],Table2[1Y Return vs Nifty Z-Score])</f>
        <v>314</v>
      </c>
      <c r="AT275">
        <f>_xlfn.RANK.AVG(Table2[[#This Row],[6M Return vs Nifty Z-Score]],Table2[6M Return vs Nifty Z-Score])</f>
        <v>200</v>
      </c>
      <c r="AU275">
        <f>_xlfn.RANK.AVG(Table2[[#This Row],[Sharpe Ratio Z-Score]],Table2[Sharpe Ratio Z-Score])</f>
        <v>396</v>
      </c>
      <c r="AV275">
        <f>(Table2[[#This Row],[Rank 1Y]]+Table2[[#This Row],[Rank 6M]]+Table2[[#This Row],[Rank Sharpe]])/3</f>
        <v>303.33333333333331</v>
      </c>
    </row>
    <row r="276" spans="1:48" x14ac:dyDescent="0.3">
      <c r="A276" t="s">
        <v>836</v>
      </c>
      <c r="B276" t="s">
        <v>837</v>
      </c>
      <c r="C276" t="s">
        <v>3135</v>
      </c>
      <c r="D276" t="s">
        <v>232</v>
      </c>
      <c r="E276">
        <v>18076.13898765</v>
      </c>
      <c r="F276">
        <v>415.5</v>
      </c>
      <c r="G276">
        <v>16.019386179300199</v>
      </c>
      <c r="H276">
        <f>(Table2[[#This Row],[1Y Return vs Nifty]]-AVERAGE(Table2[1Y Return vs Nifty]))/_xlfn.STDEV.P(Table2[1Y Return vs Nifty])</f>
        <v>4.3195571314702273E-2</v>
      </c>
      <c r="I276">
        <v>1.6159013104515299E-2</v>
      </c>
      <c r="J276">
        <f>(Table2[[#This Row],[1M Return vs Nifty]]-AVERAGE(Table2[1M Return vs Nifty]))/_xlfn.STDEV.P(Table2[1M Return vs Nifty])</f>
        <v>-0.11682983400055175</v>
      </c>
      <c r="K276">
        <v>5.9443515229391597</v>
      </c>
      <c r="L276">
        <f>(Table2[[#This Row],[6M Return vs Nifty]]-AVERAGE(Table2[6M Return vs Nifty]))/_xlfn.STDEV.P(Table2[6M Return vs Nifty])</f>
        <v>6.231390126669345E-2</v>
      </c>
      <c r="M276">
        <v>1.05810967996227</v>
      </c>
      <c r="N276">
        <f>(Table2[[#This Row],[1W Return vs Nifty]]-AVERAGE(Table2[1W Return vs Nifty]))/_xlfn.STDEV.P(Table2[1W Return vs Nifty])</f>
        <v>0.35520470299793816</v>
      </c>
      <c r="O276">
        <v>421.45</v>
      </c>
      <c r="P276">
        <v>432.03593549585997</v>
      </c>
      <c r="Q276">
        <v>404.91669407286702</v>
      </c>
      <c r="R276">
        <v>46.826049131183602</v>
      </c>
      <c r="S276" s="1">
        <f>(Table2[[#This Row],[Close Price]]-Table2[[#This Row],[20D EMA]])/Table2[[#This Row],[20D EMA]]</f>
        <v>-1.4117926207141984E-2</v>
      </c>
      <c r="T276" s="1">
        <f>(Table2[[#This Row],[Close Price]]-Table2[[#This Row],[50D EMA]])/Table2[[#This Row],[50D EMA]]</f>
        <v>-3.8274444640539466E-2</v>
      </c>
      <c r="U276" s="1">
        <f>(Table2[[#This Row],[Close Price]]-Table2[[#This Row],[200D EMA]])/Table2[[#This Row],[200D EMA]]</f>
        <v>2.6136995787159268E-2</v>
      </c>
      <c r="V276">
        <v>0.64520983358155803</v>
      </c>
      <c r="W276">
        <v>410.5</v>
      </c>
      <c r="X276">
        <v>418.7</v>
      </c>
      <c r="Y276">
        <v>408.25</v>
      </c>
      <c r="Z276">
        <v>420.2</v>
      </c>
      <c r="AA276">
        <v>394.1</v>
      </c>
      <c r="AB276">
        <v>454.55</v>
      </c>
      <c r="AC276" s="1">
        <f>(Table2[[#This Row],[Close Price]]/Table2[[#This Row],[Day Low]])-1</f>
        <v>1.2180267965895331E-2</v>
      </c>
      <c r="AD276" s="1">
        <f>(Table2[[#This Row],[Day High]]/Table2[[#This Row],[Close Price]])-1</f>
        <v>7.7015643802647027E-3</v>
      </c>
      <c r="AE276" s="1">
        <f>(Table2[[#This Row],[Close Price]]/Table2[[#This Row],[Current Week Low]])-1</f>
        <v>1.7758726270667546E-2</v>
      </c>
      <c r="AF276" s="1">
        <f>(Table2[[#This Row],[Current Week High]]/Table2[[#This Row],[Close Price]])-1</f>
        <v>1.1311672683513851E-2</v>
      </c>
      <c r="AG276" s="1">
        <f>(Table2[[#This Row],[Close Price]]/Table2[[#This Row],[Current Month Low]])-1</f>
        <v>5.4300938848008018E-2</v>
      </c>
      <c r="AH276" s="1">
        <f>(Table2[[#This Row],[Current Month High]]/Table2[[#This Row],[Close Price]])-1</f>
        <v>9.3983152827918248E-2</v>
      </c>
      <c r="AI276">
        <v>38.977135980746098</v>
      </c>
      <c r="AJ276">
        <v>46.6384330333509</v>
      </c>
      <c r="AK276" t="str">
        <f>IF(AND(Table2[[#This Row],[20D EMA]]&gt;Table2[[#This Row],[50D EMA]],Table2[[#This Row],[50D EMA]]&gt;Table2[[#This Row],[200D EMA]]),"Uptrend","Downtrend/NoTrend")</f>
        <v>Downtrend/NoTrend</v>
      </c>
      <c r="AL276">
        <v>-0.04</v>
      </c>
      <c r="AM276" t="s">
        <v>3173</v>
      </c>
      <c r="AN276">
        <v>-6.61</v>
      </c>
      <c r="AO276" t="s">
        <v>3173</v>
      </c>
      <c r="AP276">
        <v>5.9592864318323002E-2</v>
      </c>
      <c r="AQ276">
        <f>(Table2[[#This Row],[Sharpe Ratio]]-AVERAGE(Table2[Sharpe Ratio]))/_xlfn.STDEV.P(Table2[Sharpe Ratio])</f>
        <v>4.100841145172273E-2</v>
      </c>
      <c r="AR2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6">
        <f>_xlfn.RANK.AVG(Table2[[#This Row],[1Y Return vs Nifty Z-Score]],Table2[1Y Return vs Nifty Z-Score])</f>
        <v>291</v>
      </c>
      <c r="AT276">
        <f>_xlfn.RANK.AVG(Table2[[#This Row],[6M Return vs Nifty Z-Score]],Table2[6M Return vs Nifty Z-Score])</f>
        <v>278</v>
      </c>
      <c r="AU276">
        <f>_xlfn.RANK.AVG(Table2[[#This Row],[Sharpe Ratio Z-Score]],Table2[Sharpe Ratio Z-Score])</f>
        <v>342</v>
      </c>
      <c r="AV276">
        <f>(Table2[[#This Row],[Rank 1Y]]+Table2[[#This Row],[Rank 6M]]+Table2[[#This Row],[Rank Sharpe]])/3</f>
        <v>303.66666666666669</v>
      </c>
    </row>
    <row r="277" spans="1:48" x14ac:dyDescent="0.3">
      <c r="A277" t="s">
        <v>1560</v>
      </c>
      <c r="B277" t="s">
        <v>1561</v>
      </c>
      <c r="C277" t="s">
        <v>3132</v>
      </c>
      <c r="D277" t="s">
        <v>208</v>
      </c>
      <c r="E277">
        <v>6237.7380945000004</v>
      </c>
      <c r="F277">
        <v>434.25</v>
      </c>
      <c r="G277">
        <v>-16.941672665841601</v>
      </c>
      <c r="H277">
        <f>(Table2[[#This Row],[1Y Return vs Nifty]]-AVERAGE(Table2[1Y Return vs Nifty]))/_xlfn.STDEV.P(Table2[1Y Return vs Nifty])</f>
        <v>-0.60499152898684827</v>
      </c>
      <c r="I277">
        <v>0.27794599441180001</v>
      </c>
      <c r="J277">
        <f>(Table2[[#This Row],[1M Return vs Nifty]]-AVERAGE(Table2[1M Return vs Nifty]))/_xlfn.STDEV.P(Table2[1M Return vs Nifty])</f>
        <v>-9.2002099385273858E-2</v>
      </c>
      <c r="K277">
        <v>8.2433364083375302</v>
      </c>
      <c r="L277">
        <f>(Table2[[#This Row],[6M Return vs Nifty]]-AVERAGE(Table2[6M Return vs Nifty]))/_xlfn.STDEV.P(Table2[6M Return vs Nifty])</f>
        <v>0.13794421631495837</v>
      </c>
      <c r="M277">
        <v>-0.94021036026410199</v>
      </c>
      <c r="N277">
        <f>(Table2[[#This Row],[1W Return vs Nifty]]-AVERAGE(Table2[1W Return vs Nifty]))/_xlfn.STDEV.P(Table2[1W Return vs Nifty])</f>
        <v>-7.084231734886548E-2</v>
      </c>
      <c r="O277">
        <v>438.2</v>
      </c>
      <c r="P277">
        <v>456.59683001608403</v>
      </c>
      <c r="Q277">
        <v>432.93856538882898</v>
      </c>
      <c r="R277">
        <v>50.012747262252702</v>
      </c>
      <c r="S277" s="1">
        <f>(Table2[[#This Row],[Close Price]]-Table2[[#This Row],[20D EMA]])/Table2[[#This Row],[20D EMA]]</f>
        <v>-9.0141487905065921E-3</v>
      </c>
      <c r="T277" s="1">
        <f>(Table2[[#This Row],[Close Price]]-Table2[[#This Row],[50D EMA]])/Table2[[#This Row],[50D EMA]]</f>
        <v>-4.8942148843426792E-2</v>
      </c>
      <c r="U277" s="1">
        <f>(Table2[[#This Row],[Close Price]]-Table2[[#This Row],[200D EMA]])/Table2[[#This Row],[200D EMA]]</f>
        <v>3.0291471262053156E-3</v>
      </c>
      <c r="V277">
        <v>0.46765808524327102</v>
      </c>
      <c r="W277">
        <v>432.95</v>
      </c>
      <c r="X277">
        <v>438.15</v>
      </c>
      <c r="Y277">
        <v>428</v>
      </c>
      <c r="Z277">
        <v>440</v>
      </c>
      <c r="AA277">
        <v>405.05</v>
      </c>
      <c r="AB277">
        <v>470.1</v>
      </c>
      <c r="AC277" s="1">
        <f>(Table2[[#This Row],[Close Price]]/Table2[[#This Row],[Day Low]])-1</f>
        <v>3.002656195865594E-3</v>
      </c>
      <c r="AD277" s="1">
        <f>(Table2[[#This Row],[Day High]]/Table2[[#This Row],[Close Price]])-1</f>
        <v>8.9810017271156894E-3</v>
      </c>
      <c r="AE277" s="1">
        <f>(Table2[[#This Row],[Close Price]]/Table2[[#This Row],[Current Week Low]])-1</f>
        <v>1.4602803738317682E-2</v>
      </c>
      <c r="AF277" s="1">
        <f>(Table2[[#This Row],[Current Week High]]/Table2[[#This Row],[Close Price]])-1</f>
        <v>1.3241220495106454E-2</v>
      </c>
      <c r="AG277" s="1">
        <f>(Table2[[#This Row],[Close Price]]/Table2[[#This Row],[Current Month Low]])-1</f>
        <v>7.20898654487101E-2</v>
      </c>
      <c r="AH277" s="1">
        <f>(Table2[[#This Row],[Current Month High]]/Table2[[#This Row],[Close Price]])-1</f>
        <v>8.255613126079453E-2</v>
      </c>
      <c r="AI277">
        <v>28.854346574553801</v>
      </c>
      <c r="AJ277">
        <v>59.915301049530399</v>
      </c>
      <c r="AK277" t="str">
        <f>IF(AND(Table2[[#This Row],[20D EMA]]&gt;Table2[[#This Row],[50D EMA]],Table2[[#This Row],[50D EMA]]&gt;Table2[[#This Row],[200D EMA]]),"Uptrend","Downtrend/NoTrend")</f>
        <v>Downtrend/NoTrend</v>
      </c>
      <c r="AL277">
        <v>-0.12</v>
      </c>
      <c r="AM277" t="s">
        <v>3173</v>
      </c>
      <c r="AN277">
        <v>-6.71</v>
      </c>
      <c r="AO277" t="s">
        <v>3173</v>
      </c>
      <c r="AP277">
        <v>0.13045831229368601</v>
      </c>
      <c r="AQ277">
        <f>(Table2[[#This Row],[Sharpe Ratio]]-AVERAGE(Table2[Sharpe Ratio]))/_xlfn.STDEV.P(Table2[Sharpe Ratio])</f>
        <v>0.86267546386070737</v>
      </c>
      <c r="AR2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7">
        <f>_xlfn.RANK.AVG(Table2[[#This Row],[1Y Return vs Nifty Z-Score]],Table2[1Y Return vs Nifty Z-Score])</f>
        <v>521</v>
      </c>
      <c r="AT277">
        <f>_xlfn.RANK.AVG(Table2[[#This Row],[6M Return vs Nifty Z-Score]],Table2[6M Return vs Nifty Z-Score])</f>
        <v>256</v>
      </c>
      <c r="AU277">
        <f>_xlfn.RANK.AVG(Table2[[#This Row],[Sharpe Ratio Z-Score]],Table2[Sharpe Ratio Z-Score])</f>
        <v>135</v>
      </c>
      <c r="AV277">
        <f>(Table2[[#This Row],[Rank 1Y]]+Table2[[#This Row],[Rank 6M]]+Table2[[#This Row],[Rank Sharpe]])/3</f>
        <v>304</v>
      </c>
    </row>
    <row r="278" spans="1:48" x14ac:dyDescent="0.3">
      <c r="A278" t="s">
        <v>1434</v>
      </c>
      <c r="B278" t="s">
        <v>1435</v>
      </c>
      <c r="C278" t="s">
        <v>3139</v>
      </c>
      <c r="D278" t="s">
        <v>134</v>
      </c>
      <c r="E278">
        <v>7378.2147113999999</v>
      </c>
      <c r="F278">
        <v>1047.1500000000001</v>
      </c>
      <c r="G278">
        <v>6.3328036181908001</v>
      </c>
      <c r="H278">
        <f>(Table2[[#This Row],[1Y Return vs Nifty]]-AVERAGE(Table2[1Y Return vs Nifty]))/_xlfn.STDEV.P(Table2[1Y Return vs Nifty])</f>
        <v>-0.14729338996581504</v>
      </c>
      <c r="I278">
        <v>17.882188326236001</v>
      </c>
      <c r="J278">
        <f>(Table2[[#This Row],[1M Return vs Nifty]]-AVERAGE(Table2[1M Return vs Nifty]))/_xlfn.STDEV.P(Table2[1M Return vs Nifty])</f>
        <v>1.5775746478424137</v>
      </c>
      <c r="K278">
        <v>14.359503242559301</v>
      </c>
      <c r="L278">
        <f>(Table2[[#This Row],[6M Return vs Nifty]]-AVERAGE(Table2[6M Return vs Nifty]))/_xlfn.STDEV.P(Table2[6M Return vs Nifty])</f>
        <v>0.33914937755715041</v>
      </c>
      <c r="M278">
        <v>1.25004837088286</v>
      </c>
      <c r="N278">
        <f>(Table2[[#This Row],[1W Return vs Nifty]]-AVERAGE(Table2[1W Return vs Nifty]))/_xlfn.STDEV.P(Table2[1W Return vs Nifty])</f>
        <v>0.39612653018770094</v>
      </c>
      <c r="O278">
        <v>994.68</v>
      </c>
      <c r="P278">
        <v>969.63938200465395</v>
      </c>
      <c r="Q278">
        <v>902.92375701268497</v>
      </c>
      <c r="R278">
        <v>72.524188851888496</v>
      </c>
      <c r="S278" s="1">
        <f>(Table2[[#This Row],[Close Price]]-Table2[[#This Row],[20D EMA]])/Table2[[#This Row],[20D EMA]]</f>
        <v>5.2750633369526019E-2</v>
      </c>
      <c r="T278" s="1">
        <f>(Table2[[#This Row],[Close Price]]-Table2[[#This Row],[50D EMA]])/Table2[[#This Row],[50D EMA]]</f>
        <v>7.9937572084890954E-2</v>
      </c>
      <c r="U278" s="1">
        <f>(Table2[[#This Row],[Close Price]]-Table2[[#This Row],[200D EMA]])/Table2[[#This Row],[200D EMA]]</f>
        <v>0.15973247117174802</v>
      </c>
      <c r="V278">
        <v>1.3855784850150199</v>
      </c>
      <c r="W278">
        <v>1034.8499999999999</v>
      </c>
      <c r="X278">
        <v>1059</v>
      </c>
      <c r="Y278">
        <v>997.55</v>
      </c>
      <c r="Z278">
        <v>1067.05</v>
      </c>
      <c r="AA278">
        <v>968.15</v>
      </c>
      <c r="AB278">
        <v>1067.05</v>
      </c>
      <c r="AC278" s="1">
        <f>(Table2[[#This Row],[Close Price]]/Table2[[#This Row],[Day Low]])-1</f>
        <v>1.1885780547905567E-2</v>
      </c>
      <c r="AD278" s="1">
        <f>(Table2[[#This Row],[Day High]]/Table2[[#This Row],[Close Price]])-1</f>
        <v>1.1316430310843728E-2</v>
      </c>
      <c r="AE278" s="1">
        <f>(Table2[[#This Row],[Close Price]]/Table2[[#This Row],[Current Week Low]])-1</f>
        <v>4.9721818455215505E-2</v>
      </c>
      <c r="AF278" s="1">
        <f>(Table2[[#This Row],[Current Week High]]/Table2[[#This Row],[Close Price]])-1</f>
        <v>1.9003963138041202E-2</v>
      </c>
      <c r="AG278" s="1">
        <f>(Table2[[#This Row],[Close Price]]/Table2[[#This Row],[Current Month Low]])-1</f>
        <v>8.1598925786293464E-2</v>
      </c>
      <c r="AH278" s="1">
        <f>(Table2[[#This Row],[Current Month High]]/Table2[[#This Row],[Close Price]])-1</f>
        <v>1.9003963138041202E-2</v>
      </c>
      <c r="AI278">
        <v>1.90039631380412</v>
      </c>
      <c r="AJ278">
        <v>39.881111407961498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0.18</v>
      </c>
      <c r="AM278" t="s">
        <v>3172</v>
      </c>
      <c r="AN278">
        <v>4.76</v>
      </c>
      <c r="AO278" t="s">
        <v>3172</v>
      </c>
      <c r="AP278">
        <v>5.6753218184928997E-2</v>
      </c>
      <c r="AQ278">
        <f>(Table2[[#This Row],[Sharpe Ratio]]-AVERAGE(Table2[Sharpe Ratio]))/_xlfn.STDEV.P(Table2[Sharpe Ratio])</f>
        <v>8.0834284738179607E-3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2.1736405940952679</v>
      </c>
      <c r="AS278">
        <f>_xlfn.RANK.AVG(Table2[[#This Row],[1Y Return vs Nifty Z-Score]],Table2[1Y Return vs Nifty Z-Score])</f>
        <v>357</v>
      </c>
      <c r="AT278">
        <f>_xlfn.RANK.AVG(Table2[[#This Row],[6M Return vs Nifty Z-Score]],Table2[6M Return vs Nifty Z-Score])</f>
        <v>205</v>
      </c>
      <c r="AU278">
        <f>_xlfn.RANK.AVG(Table2[[#This Row],[Sharpe Ratio Z-Score]],Table2[Sharpe Ratio Z-Score])</f>
        <v>351</v>
      </c>
      <c r="AV278">
        <f>(Table2[[#This Row],[Rank 1Y]]+Table2[[#This Row],[Rank 6M]]+Table2[[#This Row],[Rank Sharpe]])/3</f>
        <v>304.33333333333331</v>
      </c>
    </row>
    <row r="279" spans="1:48" x14ac:dyDescent="0.3">
      <c r="A279" t="s">
        <v>768</v>
      </c>
      <c r="B279" t="s">
        <v>769</v>
      </c>
      <c r="C279" t="s">
        <v>3131</v>
      </c>
      <c r="D279" t="s">
        <v>51</v>
      </c>
      <c r="E279">
        <v>21596.390433879998</v>
      </c>
      <c r="F279">
        <v>1098.7</v>
      </c>
      <c r="G279">
        <v>29.595628267980199</v>
      </c>
      <c r="H279">
        <f>(Table2[[#This Row],[1Y Return vs Nifty]]-AVERAGE(Table2[1Y Return vs Nifty]))/_xlfn.STDEV.P(Table2[1Y Return vs Nifty])</f>
        <v>0.31017561688294104</v>
      </c>
      <c r="I279">
        <v>4.5557836705114898</v>
      </c>
      <c r="J279">
        <f>(Table2[[#This Row],[1M Return vs Nifty]]-AVERAGE(Table2[1M Return vs Nifty]))/_xlfn.STDEV.P(Table2[1M Return vs Nifty])</f>
        <v>0.31370569410034765</v>
      </c>
      <c r="K279">
        <v>10.524911826364001</v>
      </c>
      <c r="L279">
        <f>(Table2[[#This Row],[6M Return vs Nifty]]-AVERAGE(Table2[6M Return vs Nifty]))/_xlfn.STDEV.P(Table2[6M Return vs Nifty])</f>
        <v>0.21300180750126055</v>
      </c>
      <c r="M279">
        <v>3.7585191544986301</v>
      </c>
      <c r="N279">
        <f>(Table2[[#This Row],[1W Return vs Nifty]]-AVERAGE(Table2[1W Return vs Nifty]))/_xlfn.STDEV.P(Table2[1W Return vs Nifty])</f>
        <v>0.9309390134100799</v>
      </c>
      <c r="O279">
        <v>1074.71</v>
      </c>
      <c r="P279">
        <v>1101.57932009098</v>
      </c>
      <c r="Q279">
        <v>1031.1307031021199</v>
      </c>
      <c r="R279">
        <v>65.601301581228597</v>
      </c>
      <c r="S279" s="1">
        <f>(Table2[[#This Row],[Close Price]]-Table2[[#This Row],[20D EMA]])/Table2[[#This Row],[20D EMA]]</f>
        <v>2.2322300899777624E-2</v>
      </c>
      <c r="T279" s="1">
        <f>(Table2[[#This Row],[Close Price]]-Table2[[#This Row],[50D EMA]])/Table2[[#This Row],[50D EMA]]</f>
        <v>-2.6138109516635993E-3</v>
      </c>
      <c r="U279" s="1">
        <f>(Table2[[#This Row],[Close Price]]-Table2[[#This Row],[200D EMA]])/Table2[[#This Row],[200D EMA]]</f>
        <v>6.552932299911185E-2</v>
      </c>
      <c r="V279">
        <v>0.51907317538115605</v>
      </c>
      <c r="W279">
        <v>1075.25</v>
      </c>
      <c r="X279">
        <v>1114.95</v>
      </c>
      <c r="Y279">
        <v>1043.25</v>
      </c>
      <c r="Z279">
        <v>1114.95</v>
      </c>
      <c r="AA279">
        <v>992.4</v>
      </c>
      <c r="AB279">
        <v>1156</v>
      </c>
      <c r="AC279" s="1">
        <f>(Table2[[#This Row],[Close Price]]/Table2[[#This Row],[Day Low]])-1</f>
        <v>2.1808881655428936E-2</v>
      </c>
      <c r="AD279" s="1">
        <f>(Table2[[#This Row],[Day High]]/Table2[[#This Row],[Close Price]])-1</f>
        <v>1.4790206607809164E-2</v>
      </c>
      <c r="AE279" s="1">
        <f>(Table2[[#This Row],[Close Price]]/Table2[[#This Row],[Current Week Low]])-1</f>
        <v>5.3151210160556017E-2</v>
      </c>
      <c r="AF279" s="1">
        <f>(Table2[[#This Row],[Current Week High]]/Table2[[#This Row],[Close Price]])-1</f>
        <v>1.4790206607809164E-2</v>
      </c>
      <c r="AG279" s="1">
        <f>(Table2[[#This Row],[Close Price]]/Table2[[#This Row],[Current Month Low]])-1</f>
        <v>0.10711406690850467</v>
      </c>
      <c r="AH279" s="1">
        <f>(Table2[[#This Row],[Current Month High]]/Table2[[#This Row],[Close Price]])-1</f>
        <v>5.2152543915536587E-2</v>
      </c>
      <c r="AI279">
        <v>18.6766178210612</v>
      </c>
      <c r="AJ279">
        <v>53.718083245890099</v>
      </c>
      <c r="AK279" t="str">
        <f>IF(AND(Table2[[#This Row],[20D EMA]]&gt;Table2[[#This Row],[50D EMA]],Table2[[#This Row],[50D EMA]]&gt;Table2[[#This Row],[200D EMA]]),"Uptrend","Downtrend/NoTrend")</f>
        <v>Downtrend/NoTrend</v>
      </c>
      <c r="AL279">
        <v>0.01</v>
      </c>
      <c r="AM279" t="s">
        <v>3172</v>
      </c>
      <c r="AN279">
        <v>-3.62</v>
      </c>
      <c r="AO279" t="s">
        <v>3173</v>
      </c>
      <c r="AP279">
        <v>1.3918371789184999E-2</v>
      </c>
      <c r="AQ279">
        <f>(Table2[[#This Row],[Sharpe Ratio]]-AVERAGE(Table2[Sharpe Ratio]))/_xlfn.STDEV.P(Table2[Sharpe Ratio])</f>
        <v>-0.48857584602366044</v>
      </c>
      <c r="AR2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9">
        <f>_xlfn.RANK.AVG(Table2[[#This Row],[1Y Return vs Nifty Z-Score]],Table2[1Y Return vs Nifty Z-Score])</f>
        <v>219</v>
      </c>
      <c r="AT279">
        <f>_xlfn.RANK.AVG(Table2[[#This Row],[6M Return vs Nifty Z-Score]],Table2[6M Return vs Nifty Z-Score])</f>
        <v>229</v>
      </c>
      <c r="AU279">
        <f>_xlfn.RANK.AVG(Table2[[#This Row],[Sharpe Ratio Z-Score]],Table2[Sharpe Ratio Z-Score])</f>
        <v>469</v>
      </c>
      <c r="AV279">
        <f>(Table2[[#This Row],[Rank 1Y]]+Table2[[#This Row],[Rank 6M]]+Table2[[#This Row],[Rank Sharpe]])/3</f>
        <v>305.66666666666669</v>
      </c>
    </row>
    <row r="280" spans="1:48" x14ac:dyDescent="0.3">
      <c r="A280" t="s">
        <v>1192</v>
      </c>
      <c r="B280" t="s">
        <v>1193</v>
      </c>
      <c r="C280" t="s">
        <v>3131</v>
      </c>
      <c r="D280" t="s">
        <v>250</v>
      </c>
      <c r="E280">
        <v>10004.71929698</v>
      </c>
      <c r="F280">
        <v>1525.9</v>
      </c>
      <c r="G280">
        <v>22.703442747590401</v>
      </c>
      <c r="H280">
        <f>(Table2[[#This Row],[1Y Return vs Nifty]]-AVERAGE(Table2[1Y Return vs Nifty]))/_xlfn.STDEV.P(Table2[1Y Return vs Nifty])</f>
        <v>0.17463914130457045</v>
      </c>
      <c r="I280">
        <v>13.213677351752199</v>
      </c>
      <c r="J280">
        <f>(Table2[[#This Row],[1M Return vs Nifty]]-AVERAGE(Table2[1M Return vs Nifty]))/_xlfn.STDEV.P(Table2[1M Return vs Nifty])</f>
        <v>1.1348156116818529</v>
      </c>
      <c r="K280">
        <v>26.102039962629998</v>
      </c>
      <c r="L280">
        <f>(Table2[[#This Row],[6M Return vs Nifty]]-AVERAGE(Table2[6M Return vs Nifty]))/_xlfn.STDEV.P(Table2[6M Return vs Nifty])</f>
        <v>0.72544672002570554</v>
      </c>
      <c r="M280">
        <v>-0.46409361021359802</v>
      </c>
      <c r="N280">
        <f>(Table2[[#This Row],[1W Return vs Nifty]]-AVERAGE(Table2[1W Return vs Nifty]))/_xlfn.STDEV.P(Table2[1W Return vs Nifty])</f>
        <v>3.0667009792367712E-2</v>
      </c>
      <c r="O280">
        <v>1460.38</v>
      </c>
      <c r="P280">
        <v>1405.01316375956</v>
      </c>
      <c r="Q280">
        <v>1292.8073997414399</v>
      </c>
      <c r="R280">
        <v>65.013544643480202</v>
      </c>
      <c r="S280" s="1">
        <f>(Table2[[#This Row],[Close Price]]-Table2[[#This Row],[20D EMA]])/Table2[[#This Row],[20D EMA]]</f>
        <v>4.4865035127843421E-2</v>
      </c>
      <c r="T280" s="1">
        <f>(Table2[[#This Row],[Close Price]]-Table2[[#This Row],[50D EMA]])/Table2[[#This Row],[50D EMA]]</f>
        <v>8.6039646715457704E-2</v>
      </c>
      <c r="U280" s="1">
        <f>(Table2[[#This Row],[Close Price]]-Table2[[#This Row],[200D EMA]])/Table2[[#This Row],[200D EMA]]</f>
        <v>0.18029955607090312</v>
      </c>
      <c r="V280">
        <v>1.0092116873108199</v>
      </c>
      <c r="W280">
        <v>1500</v>
      </c>
      <c r="X280">
        <v>1557.05</v>
      </c>
      <c r="Y280">
        <v>1500</v>
      </c>
      <c r="Z280">
        <v>1567.9</v>
      </c>
      <c r="AA280">
        <v>1341.6</v>
      </c>
      <c r="AB280">
        <v>1582.95</v>
      </c>
      <c r="AC280" s="1">
        <f>(Table2[[#This Row],[Close Price]]/Table2[[#This Row],[Day Low]])-1</f>
        <v>1.7266666666666763E-2</v>
      </c>
      <c r="AD280" s="1">
        <f>(Table2[[#This Row],[Day High]]/Table2[[#This Row],[Close Price]])-1</f>
        <v>2.0414181794350839E-2</v>
      </c>
      <c r="AE280" s="1">
        <f>(Table2[[#This Row],[Close Price]]/Table2[[#This Row],[Current Week Low]])-1</f>
        <v>1.7266666666666763E-2</v>
      </c>
      <c r="AF280" s="1">
        <f>(Table2[[#This Row],[Current Week High]]/Table2[[#This Row],[Close Price]])-1</f>
        <v>2.7524739498001161E-2</v>
      </c>
      <c r="AG280" s="1">
        <f>(Table2[[#This Row],[Close Price]]/Table2[[#This Row],[Current Month Low]])-1</f>
        <v>0.13737328562909967</v>
      </c>
      <c r="AH280" s="1">
        <f>(Table2[[#This Row],[Current Month High]]/Table2[[#This Row],[Close Price]])-1</f>
        <v>3.7387771151451643E-2</v>
      </c>
      <c r="AI280">
        <v>8.3917687921882091</v>
      </c>
      <c r="AJ280">
        <v>45.323809523809501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0.19</v>
      </c>
      <c r="AM280" t="s">
        <v>3172</v>
      </c>
      <c r="AN280">
        <v>10.71</v>
      </c>
      <c r="AO280" t="s">
        <v>3172</v>
      </c>
      <c r="AQ280">
        <f>(Table2[[#This Row],[Sharpe Ratio]]-AVERAGE(Table2[Sharpe Ratio]))/_xlfn.STDEV.P(Table2[Sharpe Ratio])</f>
        <v>-0.64995586758689006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1.4156126152176067</v>
      </c>
      <c r="AS280">
        <f>_xlfn.RANK.AVG(Table2[[#This Row],[1Y Return vs Nifty Z-Score]],Table2[1Y Return vs Nifty Z-Score])</f>
        <v>255</v>
      </c>
      <c r="AT280">
        <f>_xlfn.RANK.AVG(Table2[[#This Row],[6M Return vs Nifty Z-Score]],Table2[6M Return vs Nifty Z-Score])</f>
        <v>137</v>
      </c>
      <c r="AU280">
        <f>_xlfn.RANK.AVG(Table2[[#This Row],[Sharpe Ratio Z-Score]],Table2[Sharpe Ratio Z-Score])</f>
        <v>532</v>
      </c>
      <c r="AV280">
        <f>(Table2[[#This Row],[Rank 1Y]]+Table2[[#This Row],[Rank 6M]]+Table2[[#This Row],[Rank Sharpe]])/3</f>
        <v>308</v>
      </c>
    </row>
    <row r="281" spans="1:48" x14ac:dyDescent="0.3">
      <c r="A281" t="s">
        <v>1552</v>
      </c>
      <c r="B281" t="s">
        <v>1553</v>
      </c>
      <c r="C281" t="s">
        <v>3141</v>
      </c>
      <c r="D281" t="s">
        <v>411</v>
      </c>
      <c r="E281">
        <v>6333.8517473000002</v>
      </c>
      <c r="F281">
        <v>325.7</v>
      </c>
      <c r="G281">
        <v>21.856005624790001</v>
      </c>
      <c r="H281">
        <f>(Table2[[#This Row],[1Y Return vs Nifty]]-AVERAGE(Table2[1Y Return vs Nifty]))/_xlfn.STDEV.P(Table2[1Y Return vs Nifty])</f>
        <v>0.15797408773646146</v>
      </c>
      <c r="I281">
        <v>0.23655335566713601</v>
      </c>
      <c r="J281">
        <f>(Table2[[#This Row],[1M Return vs Nifty]]-AVERAGE(Table2[1M Return vs Nifty]))/_xlfn.STDEV.P(Table2[1M Return vs Nifty])</f>
        <v>-9.5927754681983571E-2</v>
      </c>
      <c r="K281">
        <v>17.538800879093799</v>
      </c>
      <c r="L281">
        <f>(Table2[[#This Row],[6M Return vs Nifty]]-AVERAGE(Table2[6M Return vs Nifty]))/_xlfn.STDEV.P(Table2[6M Return vs Nifty])</f>
        <v>0.4437395744786245</v>
      </c>
      <c r="M281">
        <v>5.8773403881913602</v>
      </c>
      <c r="N281">
        <f>(Table2[[#This Row],[1W Return vs Nifty]]-AVERAGE(Table2[1W Return vs Nifty]))/_xlfn.STDEV.P(Table2[1W Return vs Nifty])</f>
        <v>1.382677201032952</v>
      </c>
      <c r="O281">
        <v>322</v>
      </c>
      <c r="P281">
        <v>326.19416349644098</v>
      </c>
      <c r="Q281">
        <v>305.20748436858202</v>
      </c>
      <c r="R281">
        <v>57.329955730068498</v>
      </c>
      <c r="S281" s="1">
        <f>(Table2[[#This Row],[Close Price]]-Table2[[#This Row],[20D EMA]])/Table2[[#This Row],[20D EMA]]</f>
        <v>1.149068322981363E-2</v>
      </c>
      <c r="T281" s="1">
        <f>(Table2[[#This Row],[Close Price]]-Table2[[#This Row],[50D EMA]])/Table2[[#This Row],[50D EMA]]</f>
        <v>-1.5149366596388587E-3</v>
      </c>
      <c r="U281" s="1">
        <f>(Table2[[#This Row],[Close Price]]-Table2[[#This Row],[200D EMA]])/Table2[[#This Row],[200D EMA]]</f>
        <v>6.7142900095694596E-2</v>
      </c>
      <c r="V281">
        <v>0.48270346667981501</v>
      </c>
      <c r="W281">
        <v>321.55</v>
      </c>
      <c r="X281">
        <v>327.14999999999998</v>
      </c>
      <c r="Y281">
        <v>320.10000000000002</v>
      </c>
      <c r="Z281">
        <v>332.45</v>
      </c>
      <c r="AA281">
        <v>292</v>
      </c>
      <c r="AB281">
        <v>349.65</v>
      </c>
      <c r="AC281" s="1">
        <f>(Table2[[#This Row],[Close Price]]/Table2[[#This Row],[Day Low]])-1</f>
        <v>1.290623542217384E-2</v>
      </c>
      <c r="AD281" s="1">
        <f>(Table2[[#This Row],[Day High]]/Table2[[#This Row],[Close Price]])-1</f>
        <v>4.4519496469141995E-3</v>
      </c>
      <c r="AE281" s="1">
        <f>(Table2[[#This Row],[Close Price]]/Table2[[#This Row],[Current Week Low]])-1</f>
        <v>1.7494532958450382E-2</v>
      </c>
      <c r="AF281" s="1">
        <f>(Table2[[#This Row],[Current Week High]]/Table2[[#This Row],[Close Price]])-1</f>
        <v>2.0724593183911511E-2</v>
      </c>
      <c r="AG281" s="1">
        <f>(Table2[[#This Row],[Close Price]]/Table2[[#This Row],[Current Month Low]])-1</f>
        <v>0.11541095890410946</v>
      </c>
      <c r="AH281" s="1">
        <f>(Table2[[#This Row],[Current Month High]]/Table2[[#This Row],[Close Price]])-1</f>
        <v>7.3533926926619531E-2</v>
      </c>
      <c r="AI281">
        <v>16.272643536997201</v>
      </c>
      <c r="AJ281">
        <v>44.626998223801003</v>
      </c>
      <c r="AK281" t="str">
        <f>IF(AND(Table2[[#This Row],[20D EMA]]&gt;Table2[[#This Row],[50D EMA]],Table2[[#This Row],[50D EMA]]&gt;Table2[[#This Row],[200D EMA]]),"Uptrend","Downtrend/NoTrend")</f>
        <v>Downtrend/NoTrend</v>
      </c>
      <c r="AL281">
        <v>0.08</v>
      </c>
      <c r="AM281" t="s">
        <v>3172</v>
      </c>
      <c r="AN281">
        <v>-4.5</v>
      </c>
      <c r="AO281" t="s">
        <v>3173</v>
      </c>
      <c r="AP281">
        <v>8.7995544309039993E-3</v>
      </c>
      <c r="AQ281">
        <f>(Table2[[#This Row],[Sharpe Ratio]]-AVERAGE(Table2[Sharpe Ratio]))/_xlfn.STDEV.P(Table2[Sharpe Ratio])</f>
        <v>-0.54792724632893941</v>
      </c>
      <c r="AR2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1">
        <f>_xlfn.RANK.AVG(Table2[[#This Row],[1Y Return vs Nifty Z-Score]],Table2[1Y Return vs Nifty Z-Score])</f>
        <v>261</v>
      </c>
      <c r="AT281">
        <f>_xlfn.RANK.AVG(Table2[[#This Row],[6M Return vs Nifty Z-Score]],Table2[6M Return vs Nifty Z-Score])</f>
        <v>180</v>
      </c>
      <c r="AU281">
        <f>_xlfn.RANK.AVG(Table2[[#This Row],[Sharpe Ratio Z-Score]],Table2[Sharpe Ratio Z-Score])</f>
        <v>483</v>
      </c>
      <c r="AV281">
        <f>(Table2[[#This Row],[Rank 1Y]]+Table2[[#This Row],[Rank 6M]]+Table2[[#This Row],[Rank Sharpe]])/3</f>
        <v>308</v>
      </c>
    </row>
    <row r="282" spans="1:48" x14ac:dyDescent="0.3">
      <c r="A282" t="s">
        <v>1834</v>
      </c>
      <c r="B282" t="s">
        <v>1835</v>
      </c>
      <c r="C282" t="s">
        <v>3136</v>
      </c>
      <c r="D282" t="s">
        <v>83</v>
      </c>
      <c r="E282">
        <v>4155.0827348000003</v>
      </c>
      <c r="F282">
        <v>1031.2</v>
      </c>
      <c r="G282">
        <v>25.045046124546701</v>
      </c>
      <c r="H282">
        <f>(Table2[[#This Row],[1Y Return vs Nifty]]-AVERAGE(Table2[1Y Return vs Nifty]))/_xlfn.STDEV.P(Table2[1Y Return vs Nifty])</f>
        <v>0.22068733138537344</v>
      </c>
      <c r="I282">
        <v>9.753828874081</v>
      </c>
      <c r="J282">
        <f>(Table2[[#This Row],[1M Return vs Nifty]]-AVERAGE(Table2[1M Return vs Nifty]))/_xlfn.STDEV.P(Table2[1M Return vs Nifty])</f>
        <v>0.80668546791483198</v>
      </c>
      <c r="K282">
        <v>9.8664569404442499</v>
      </c>
      <c r="L282">
        <f>(Table2[[#This Row],[6M Return vs Nifty]]-AVERAGE(Table2[6M Return vs Nifty]))/_xlfn.STDEV.P(Table2[6M Return vs Nifty])</f>
        <v>0.1913404426164928</v>
      </c>
      <c r="M282">
        <v>1.56771499193165</v>
      </c>
      <c r="N282">
        <f>(Table2[[#This Row],[1W Return vs Nifty]]-AVERAGE(Table2[1W Return vs Nifty]))/_xlfn.STDEV.P(Table2[1W Return vs Nifty])</f>
        <v>0.46385387847878978</v>
      </c>
      <c r="O282">
        <v>1004.5</v>
      </c>
      <c r="P282">
        <v>1049.2194487285301</v>
      </c>
      <c r="Q282">
        <v>1011.5189654425</v>
      </c>
      <c r="R282">
        <v>59.349327243596598</v>
      </c>
      <c r="S282" s="1">
        <f>(Table2[[#This Row],[Close Price]]-Table2[[#This Row],[20D EMA]])/Table2[[#This Row],[20D EMA]]</f>
        <v>2.6580388252862165E-2</v>
      </c>
      <c r="T282" s="1">
        <f>(Table2[[#This Row],[Close Price]]-Table2[[#This Row],[50D EMA]])/Table2[[#This Row],[50D EMA]]</f>
        <v>-1.7174146695780813E-2</v>
      </c>
      <c r="U282" s="1">
        <f>(Table2[[#This Row],[Close Price]]-Table2[[#This Row],[200D EMA]])/Table2[[#This Row],[200D EMA]]</f>
        <v>1.9456911071252532E-2</v>
      </c>
      <c r="V282">
        <v>1.44570338443441</v>
      </c>
      <c r="W282">
        <v>1015</v>
      </c>
      <c r="X282">
        <v>1056.7</v>
      </c>
      <c r="Y282">
        <v>996.2</v>
      </c>
      <c r="Z282">
        <v>1056.7</v>
      </c>
      <c r="AA282">
        <v>925.05</v>
      </c>
      <c r="AB282">
        <v>1091</v>
      </c>
      <c r="AC282" s="1">
        <f>(Table2[[#This Row],[Close Price]]/Table2[[#This Row],[Day Low]])-1</f>
        <v>1.5960591133004964E-2</v>
      </c>
      <c r="AD282" s="1">
        <f>(Table2[[#This Row],[Day High]]/Table2[[#This Row],[Close Price]])-1</f>
        <v>2.4728471683475473E-2</v>
      </c>
      <c r="AE282" s="1">
        <f>(Table2[[#This Row],[Close Price]]/Table2[[#This Row],[Current Week Low]])-1</f>
        <v>3.5133507327845814E-2</v>
      </c>
      <c r="AF282" s="1">
        <f>(Table2[[#This Row],[Current Week High]]/Table2[[#This Row],[Close Price]])-1</f>
        <v>2.4728471683475473E-2</v>
      </c>
      <c r="AG282" s="1">
        <f>(Table2[[#This Row],[Close Price]]/Table2[[#This Row],[Current Month Low]])-1</f>
        <v>0.11475055402410694</v>
      </c>
      <c r="AH282" s="1">
        <f>(Table2[[#This Row],[Current Month High]]/Table2[[#This Row],[Close Price]])-1</f>
        <v>5.7990690457719207E-2</v>
      </c>
      <c r="AI282">
        <v>54.451124903025502</v>
      </c>
      <c r="AJ282">
        <v>69.049180327868797</v>
      </c>
      <c r="AK282" t="str">
        <f>IF(AND(Table2[[#This Row],[20D EMA]]&gt;Table2[[#This Row],[50D EMA]],Table2[[#This Row],[50D EMA]]&gt;Table2[[#This Row],[200D EMA]]),"Uptrend","Downtrend/NoTrend")</f>
        <v>Downtrend/NoTrend</v>
      </c>
      <c r="AL282">
        <v>0</v>
      </c>
      <c r="AM282">
        <v>0</v>
      </c>
      <c r="AN282">
        <v>-3.89</v>
      </c>
      <c r="AO282" t="s">
        <v>3173</v>
      </c>
      <c r="AP282">
        <v>2.2501211974778002E-2</v>
      </c>
      <c r="AQ282">
        <f>(Table2[[#This Row],[Sharpe Ratio]]-AVERAGE(Table2[Sharpe Ratio]))/_xlfn.STDEV.P(Table2[Sharpe Ratio])</f>
        <v>-0.38905997195417941</v>
      </c>
      <c r="AR2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2">
        <f>_xlfn.RANK.AVG(Table2[[#This Row],[1Y Return vs Nifty Z-Score]],Table2[1Y Return vs Nifty Z-Score])</f>
        <v>242</v>
      </c>
      <c r="AT282">
        <f>_xlfn.RANK.AVG(Table2[[#This Row],[6M Return vs Nifty Z-Score]],Table2[6M Return vs Nifty Z-Score])</f>
        <v>240</v>
      </c>
      <c r="AU282">
        <f>_xlfn.RANK.AVG(Table2[[#This Row],[Sharpe Ratio Z-Score]],Table2[Sharpe Ratio Z-Score])</f>
        <v>444</v>
      </c>
      <c r="AV282">
        <f>(Table2[[#This Row],[Rank 1Y]]+Table2[[#This Row],[Rank 6M]]+Table2[[#This Row],[Rank Sharpe]])/3</f>
        <v>308.66666666666669</v>
      </c>
    </row>
    <row r="283" spans="1:48" x14ac:dyDescent="0.3">
      <c r="A283" t="s">
        <v>287</v>
      </c>
      <c r="B283" t="s">
        <v>288</v>
      </c>
      <c r="C283" t="s">
        <v>3127</v>
      </c>
      <c r="D283" t="s">
        <v>211</v>
      </c>
      <c r="E283">
        <v>90569.281950484903</v>
      </c>
      <c r="F283">
        <v>4238.45</v>
      </c>
      <c r="G283">
        <v>27.634826245925598</v>
      </c>
      <c r="H283">
        <f>(Table2[[#This Row],[1Y Return vs Nifty]]-AVERAGE(Table2[1Y Return vs Nifty]))/_xlfn.STDEV.P(Table2[1Y Return vs Nifty])</f>
        <v>0.27161597646264185</v>
      </c>
      <c r="I283">
        <v>-0.46479638903313902</v>
      </c>
      <c r="J283">
        <f>(Table2[[#This Row],[1M Return vs Nifty]]-AVERAGE(Table2[1M Return vs Nifty]))/_xlfn.STDEV.P(Table2[1M Return vs Nifty])</f>
        <v>-0.16244338218552273</v>
      </c>
      <c r="K283">
        <v>2.7364291966838601</v>
      </c>
      <c r="L283">
        <f>(Table2[[#This Row],[6M Return vs Nifty]]-AVERAGE(Table2[6M Return vs Nifty]))/_xlfn.STDEV.P(Table2[6M Return vs Nifty])</f>
        <v>-4.3217969658595555E-2</v>
      </c>
      <c r="M283">
        <v>0.61136565691574696</v>
      </c>
      <c r="N283">
        <f>(Table2[[#This Row],[1W Return vs Nifty]]-AVERAGE(Table2[1W Return vs Nifty]))/_xlfn.STDEV.P(Table2[1W Return vs Nifty])</f>
        <v>0.25995771750748903</v>
      </c>
      <c r="O283">
        <v>4324.84</v>
      </c>
      <c r="P283">
        <v>4356.8867388303197</v>
      </c>
      <c r="Q283">
        <v>3996.7399824911099</v>
      </c>
      <c r="R283">
        <v>42.510689810871199</v>
      </c>
      <c r="S283" s="1">
        <f>(Table2[[#This Row],[Close Price]]-Table2[[#This Row],[20D EMA]])/Table2[[#This Row],[20D EMA]]</f>
        <v>-1.9975305444825779E-2</v>
      </c>
      <c r="T283" s="1">
        <f>(Table2[[#This Row],[Close Price]]-Table2[[#This Row],[50D EMA]])/Table2[[#This Row],[50D EMA]]</f>
        <v>-2.7183800252314164E-2</v>
      </c>
      <c r="U283" s="1">
        <f>(Table2[[#This Row],[Close Price]]-Table2[[#This Row],[200D EMA]])/Table2[[#This Row],[200D EMA]]</f>
        <v>6.0476793228424024E-2</v>
      </c>
      <c r="V283">
        <v>1.0330686619629701</v>
      </c>
      <c r="W283">
        <v>4232</v>
      </c>
      <c r="X283">
        <v>4375.5</v>
      </c>
      <c r="Y283">
        <v>4232</v>
      </c>
      <c r="Z283">
        <v>4375.5</v>
      </c>
      <c r="AA283">
        <v>4126.6000000000004</v>
      </c>
      <c r="AB283">
        <v>4552.8999999999996</v>
      </c>
      <c r="AC283" s="1">
        <f>(Table2[[#This Row],[Close Price]]/Table2[[#This Row],[Day Low]])-1</f>
        <v>1.5241020793950177E-3</v>
      </c>
      <c r="AD283" s="1">
        <f>(Table2[[#This Row],[Day High]]/Table2[[#This Row],[Close Price]])-1</f>
        <v>3.2334933761162699E-2</v>
      </c>
      <c r="AE283" s="1">
        <f>(Table2[[#This Row],[Close Price]]/Table2[[#This Row],[Current Week Low]])-1</f>
        <v>1.5241020793950177E-3</v>
      </c>
      <c r="AF283" s="1">
        <f>(Table2[[#This Row],[Current Week High]]/Table2[[#This Row],[Close Price]])-1</f>
        <v>3.2334933761162699E-2</v>
      </c>
      <c r="AG283" s="1">
        <f>(Table2[[#This Row],[Close Price]]/Table2[[#This Row],[Current Month Low]])-1</f>
        <v>2.7104638200940112E-2</v>
      </c>
      <c r="AH283" s="1">
        <f>(Table2[[#This Row],[Current Month High]]/Table2[[#This Row],[Close Price]])-1</f>
        <v>7.4189857141171878E-2</v>
      </c>
      <c r="AI283">
        <v>14.7589331005438</v>
      </c>
      <c r="AJ283">
        <v>48.8219803370786</v>
      </c>
      <c r="AK283" t="str">
        <f>IF(AND(Table2[[#This Row],[20D EMA]]&gt;Table2[[#This Row],[50D EMA]],Table2[[#This Row],[50D EMA]]&gt;Table2[[#This Row],[200D EMA]]),"Uptrend","Downtrend/NoTrend")</f>
        <v>Downtrend/NoTrend</v>
      </c>
      <c r="AL283">
        <v>-7.0000000000000007E-2</v>
      </c>
      <c r="AM283" t="s">
        <v>3173</v>
      </c>
      <c r="AN283">
        <v>-5.78</v>
      </c>
      <c r="AO283" t="s">
        <v>3173</v>
      </c>
      <c r="AP283">
        <v>5.0630902279582002E-2</v>
      </c>
      <c r="AQ283">
        <f>(Table2[[#This Row],[Sharpe Ratio]]-AVERAGE(Table2[Sharpe Ratio]))/_xlfn.STDEV.P(Table2[Sharpe Ratio])</f>
        <v>-6.2903285186864874E-2</v>
      </c>
      <c r="AR2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3">
        <f>_xlfn.RANK.AVG(Table2[[#This Row],[1Y Return vs Nifty Z-Score]],Table2[1Y Return vs Nifty Z-Score])</f>
        <v>232</v>
      </c>
      <c r="AT283">
        <f>_xlfn.RANK.AVG(Table2[[#This Row],[6M Return vs Nifty Z-Score]],Table2[6M Return vs Nifty Z-Score])</f>
        <v>320</v>
      </c>
      <c r="AU283">
        <f>_xlfn.RANK.AVG(Table2[[#This Row],[Sharpe Ratio Z-Score]],Table2[Sharpe Ratio Z-Score])</f>
        <v>377</v>
      </c>
      <c r="AV283">
        <f>(Table2[[#This Row],[Rank 1Y]]+Table2[[#This Row],[Rank 6M]]+Table2[[#This Row],[Rank Sharpe]])/3</f>
        <v>309.66666666666669</v>
      </c>
    </row>
    <row r="284" spans="1:48" x14ac:dyDescent="0.3">
      <c r="A284" t="s">
        <v>1830</v>
      </c>
      <c r="B284" t="s">
        <v>1831</v>
      </c>
      <c r="C284" t="s">
        <v>3136</v>
      </c>
      <c r="D284" t="s">
        <v>261</v>
      </c>
      <c r="E284">
        <v>4163.512723674</v>
      </c>
      <c r="F284">
        <v>179.09</v>
      </c>
      <c r="G284">
        <v>6.7452879233477496</v>
      </c>
      <c r="H284">
        <f>(Table2[[#This Row],[1Y Return vs Nifty]]-AVERAGE(Table2[1Y Return vs Nifty]))/_xlfn.STDEV.P(Table2[1Y Return vs Nifty])</f>
        <v>-0.13918178751591403</v>
      </c>
      <c r="I284">
        <v>6.4730762360928798E-2</v>
      </c>
      <c r="J284">
        <f>(Table2[[#This Row],[1M Return vs Nifty]]-AVERAGE(Table2[1M Return vs Nifty]))/_xlfn.STDEV.P(Table2[1M Return vs Nifty])</f>
        <v>-0.11222331577601657</v>
      </c>
      <c r="K284">
        <v>34.524008878244601</v>
      </c>
      <c r="L284">
        <f>(Table2[[#This Row],[6M Return vs Nifty]]-AVERAGE(Table2[6M Return vs Nifty]))/_xlfn.STDEV.P(Table2[6M Return vs Nifty])</f>
        <v>1.0025064634194747</v>
      </c>
      <c r="M284">
        <v>1.34347689571364</v>
      </c>
      <c r="N284">
        <f>(Table2[[#This Row],[1W Return vs Nifty]]-AVERAGE(Table2[1W Return vs Nifty]))/_xlfn.STDEV.P(Table2[1W Return vs Nifty])</f>
        <v>0.41604573422823193</v>
      </c>
      <c r="O284">
        <v>176.59</v>
      </c>
      <c r="P284">
        <v>176.357550379364</v>
      </c>
      <c r="Q284">
        <v>161.17081041218401</v>
      </c>
      <c r="R284">
        <v>55.560768958950497</v>
      </c>
      <c r="S284" s="1">
        <f>(Table2[[#This Row],[Close Price]]-Table2[[#This Row],[20D EMA]])/Table2[[#This Row],[20D EMA]]</f>
        <v>1.4157087037771108E-2</v>
      </c>
      <c r="T284" s="1">
        <f>(Table2[[#This Row],[Close Price]]-Table2[[#This Row],[50D EMA]])/Table2[[#This Row],[50D EMA]]</f>
        <v>1.54938057075425E-2</v>
      </c>
      <c r="U284" s="1">
        <f>(Table2[[#This Row],[Close Price]]-Table2[[#This Row],[200D EMA]])/Table2[[#This Row],[200D EMA]]</f>
        <v>0.11118135810069339</v>
      </c>
      <c r="V284">
        <v>0.83495912451379195</v>
      </c>
      <c r="W284">
        <v>169.98</v>
      </c>
      <c r="X284">
        <v>180</v>
      </c>
      <c r="Y284">
        <v>169.98</v>
      </c>
      <c r="Z284">
        <v>180</v>
      </c>
      <c r="AA284">
        <v>154.5</v>
      </c>
      <c r="AB284">
        <v>199.44</v>
      </c>
      <c r="AC284" s="1">
        <f>(Table2[[#This Row],[Close Price]]/Table2[[#This Row],[Day Low]])-1</f>
        <v>5.3594540534180668E-2</v>
      </c>
      <c r="AD284" s="1">
        <f>(Table2[[#This Row],[Day High]]/Table2[[#This Row],[Close Price]])-1</f>
        <v>5.0812440672287629E-3</v>
      </c>
      <c r="AE284" s="1">
        <f>(Table2[[#This Row],[Close Price]]/Table2[[#This Row],[Current Week Low]])-1</f>
        <v>5.3594540534180668E-2</v>
      </c>
      <c r="AF284" s="1">
        <f>(Table2[[#This Row],[Current Week High]]/Table2[[#This Row],[Close Price]])-1</f>
        <v>5.0812440672287629E-3</v>
      </c>
      <c r="AG284" s="1">
        <f>(Table2[[#This Row],[Close Price]]/Table2[[#This Row],[Current Month Low]])-1</f>
        <v>0.15915857605177997</v>
      </c>
      <c r="AH284" s="1">
        <f>(Table2[[#This Row],[Current Month High]]/Table2[[#This Row],[Close Price]])-1</f>
        <v>0.11363001842648934</v>
      </c>
      <c r="AI284">
        <v>11.363001842648901</v>
      </c>
      <c r="AJ284">
        <v>59.830432842481002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0.18</v>
      </c>
      <c r="AM284" t="s">
        <v>3172</v>
      </c>
      <c r="AN284">
        <v>-6.28</v>
      </c>
      <c r="AO284" t="s">
        <v>3173</v>
      </c>
      <c r="AP284">
        <v>1.1186260561833E-2</v>
      </c>
      <c r="AQ284">
        <f>(Table2[[#This Row],[Sharpe Ratio]]-AVERAGE(Table2[Sharpe Ratio]))/_xlfn.STDEV.P(Table2[Sharpe Ratio])</f>
        <v>-0.52025398880224372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0.6468931055535323</v>
      </c>
      <c r="AS284">
        <f>_xlfn.RANK.AVG(Table2[[#This Row],[1Y Return vs Nifty Z-Score]],Table2[1Y Return vs Nifty Z-Score])</f>
        <v>354</v>
      </c>
      <c r="AT284">
        <f>_xlfn.RANK.AVG(Table2[[#This Row],[6M Return vs Nifty Z-Score]],Table2[6M Return vs Nifty Z-Score])</f>
        <v>97</v>
      </c>
      <c r="AU284">
        <f>_xlfn.RANK.AVG(Table2[[#This Row],[Sharpe Ratio Z-Score]],Table2[Sharpe Ratio Z-Score])</f>
        <v>478</v>
      </c>
      <c r="AV284">
        <f>(Table2[[#This Row],[Rank 1Y]]+Table2[[#This Row],[Rank 6M]]+Table2[[#This Row],[Rank Sharpe]])/3</f>
        <v>309.66666666666669</v>
      </c>
    </row>
    <row r="285" spans="1:48" x14ac:dyDescent="0.3">
      <c r="A285" t="s">
        <v>2058</v>
      </c>
      <c r="B285" t="s">
        <v>2059</v>
      </c>
      <c r="C285" t="s">
        <v>3141</v>
      </c>
      <c r="D285" t="s">
        <v>280</v>
      </c>
      <c r="E285">
        <v>3121.1828053200002</v>
      </c>
      <c r="F285">
        <v>125.42</v>
      </c>
      <c r="G285">
        <v>8.3219406126805993</v>
      </c>
      <c r="H285">
        <f>(Table2[[#This Row],[1Y Return vs Nifty]]-AVERAGE(Table2[1Y Return vs Nifty]))/_xlfn.STDEV.P(Table2[1Y Return vs Nifty])</f>
        <v>-0.10817653554015928</v>
      </c>
      <c r="I285">
        <v>-3.4707190208760701</v>
      </c>
      <c r="J285">
        <f>(Table2[[#This Row],[1M Return vs Nifty]]-AVERAGE(Table2[1M Return vs Nifty]))/_xlfn.STDEV.P(Table2[1M Return vs Nifty])</f>
        <v>-0.44752344615498796</v>
      </c>
      <c r="K285">
        <v>27.1892275621769</v>
      </c>
      <c r="L285">
        <f>(Table2[[#This Row],[6M Return vs Nifty]]-AVERAGE(Table2[6M Return vs Nifty]))/_xlfn.STDEV.P(Table2[6M Return vs Nifty])</f>
        <v>0.76121221861272692</v>
      </c>
      <c r="M285">
        <v>-1.5382673981452299</v>
      </c>
      <c r="N285">
        <f>(Table2[[#This Row],[1W Return vs Nifty]]-AVERAGE(Table2[1W Return vs Nifty]))/_xlfn.STDEV.P(Table2[1W Return vs Nifty])</f>
        <v>-0.19834963042061246</v>
      </c>
      <c r="O285">
        <v>128.46</v>
      </c>
      <c r="P285">
        <v>137.19384663877099</v>
      </c>
      <c r="Q285">
        <v>128.173187179622</v>
      </c>
      <c r="R285">
        <v>48.815986048566899</v>
      </c>
      <c r="S285" s="1">
        <f>(Table2[[#This Row],[Close Price]]-Table2[[#This Row],[20D EMA]])/Table2[[#This Row],[20D EMA]]</f>
        <v>-2.3664954071306289E-2</v>
      </c>
      <c r="T285" s="1">
        <f>(Table2[[#This Row],[Close Price]]-Table2[[#This Row],[50D EMA]])/Table2[[#This Row],[50D EMA]]</f>
        <v>-8.5819057685373623E-2</v>
      </c>
      <c r="U285" s="1">
        <f>(Table2[[#This Row],[Close Price]]-Table2[[#This Row],[200D EMA]])/Table2[[#This Row],[200D EMA]]</f>
        <v>-2.1480211580942311E-2</v>
      </c>
      <c r="V285">
        <v>0.44735865666612901</v>
      </c>
      <c r="W285">
        <v>123.31</v>
      </c>
      <c r="X285">
        <v>126.45</v>
      </c>
      <c r="Y285">
        <v>122.75</v>
      </c>
      <c r="Z285">
        <v>127.7</v>
      </c>
      <c r="AA285">
        <v>116.46</v>
      </c>
      <c r="AB285">
        <v>141</v>
      </c>
      <c r="AC285" s="1">
        <f>(Table2[[#This Row],[Close Price]]/Table2[[#This Row],[Day Low]])-1</f>
        <v>1.7111345389668298E-2</v>
      </c>
      <c r="AD285" s="1">
        <f>(Table2[[#This Row],[Day High]]/Table2[[#This Row],[Close Price]])-1</f>
        <v>8.2124063147823723E-3</v>
      </c>
      <c r="AE285" s="1">
        <f>(Table2[[#This Row],[Close Price]]/Table2[[#This Row],[Current Week Low]])-1</f>
        <v>2.1751527494908274E-2</v>
      </c>
      <c r="AF285" s="1">
        <f>(Table2[[#This Row],[Current Week High]]/Table2[[#This Row],[Close Price]])-1</f>
        <v>1.8178918832722157E-2</v>
      </c>
      <c r="AG285" s="1">
        <f>(Table2[[#This Row],[Close Price]]/Table2[[#This Row],[Current Month Low]])-1</f>
        <v>7.6936287137214565E-2</v>
      </c>
      <c r="AH285" s="1">
        <f>(Table2[[#This Row],[Current Month High]]/Table2[[#This Row],[Close Price]])-1</f>
        <v>0.12422261202360074</v>
      </c>
      <c r="AI285">
        <v>41.125817254026401</v>
      </c>
      <c r="AJ285">
        <v>53.700980392156801</v>
      </c>
      <c r="AK285" t="str">
        <f>IF(AND(Table2[[#This Row],[20D EMA]]&gt;Table2[[#This Row],[50D EMA]],Table2[[#This Row],[50D EMA]]&gt;Table2[[#This Row],[200D EMA]]),"Uptrend","Downtrend/NoTrend")</f>
        <v>Downtrend/NoTrend</v>
      </c>
      <c r="AL285">
        <v>-0.18</v>
      </c>
      <c r="AM285" t="s">
        <v>3173</v>
      </c>
      <c r="AN285">
        <v>-9.61</v>
      </c>
      <c r="AO285" t="s">
        <v>3173</v>
      </c>
      <c r="AP285">
        <v>1.6774611178112998E-2</v>
      </c>
      <c r="AQ285">
        <f>(Table2[[#This Row],[Sharpe Ratio]]-AVERAGE(Table2[Sharpe Ratio]))/_xlfn.STDEV.P(Table2[Sharpe Ratio])</f>
        <v>-0.4554584684196859</v>
      </c>
      <c r="AR2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5">
        <f>_xlfn.RANK.AVG(Table2[[#This Row],[1Y Return vs Nifty Z-Score]],Table2[1Y Return vs Nifty Z-Score])</f>
        <v>346</v>
      </c>
      <c r="AT285">
        <f>_xlfn.RANK.AVG(Table2[[#This Row],[6M Return vs Nifty Z-Score]],Table2[6M Return vs Nifty Z-Score])</f>
        <v>129</v>
      </c>
      <c r="AU285">
        <f>_xlfn.RANK.AVG(Table2[[#This Row],[Sharpe Ratio Z-Score]],Table2[Sharpe Ratio Z-Score])</f>
        <v>455</v>
      </c>
      <c r="AV285">
        <f>(Table2[[#This Row],[Rank 1Y]]+Table2[[#This Row],[Rank 6M]]+Table2[[#This Row],[Rank Sharpe]])/3</f>
        <v>310</v>
      </c>
    </row>
    <row r="286" spans="1:48" x14ac:dyDescent="0.3">
      <c r="A286" t="s">
        <v>32</v>
      </c>
      <c r="B286" t="s">
        <v>33</v>
      </c>
      <c r="C286" t="s">
        <v>3127</v>
      </c>
      <c r="D286" t="s">
        <v>34</v>
      </c>
      <c r="E286">
        <v>749132.60565395898</v>
      </c>
      <c r="F286">
        <v>839.4</v>
      </c>
      <c r="G286">
        <v>27.378649150385801</v>
      </c>
      <c r="H286">
        <f>(Table2[[#This Row],[1Y Return vs Nifty]]-AVERAGE(Table2[1Y Return vs Nifty]))/_xlfn.STDEV.P(Table2[1Y Return vs Nifty])</f>
        <v>0.26657819264927113</v>
      </c>
      <c r="I286">
        <v>7.3865650581047797</v>
      </c>
      <c r="J286">
        <f>(Table2[[#This Row],[1M Return vs Nifty]]-AVERAGE(Table2[1M Return vs Nifty]))/_xlfn.STDEV.P(Table2[1M Return vs Nifty])</f>
        <v>0.58217545792919756</v>
      </c>
      <c r="K286">
        <v>-4.7063544493912097</v>
      </c>
      <c r="L286">
        <f>(Table2[[#This Row],[6M Return vs Nifty]]-AVERAGE(Table2[6M Return vs Nifty]))/_xlfn.STDEV.P(Table2[6M Return vs Nifty])</f>
        <v>-0.28806519573820133</v>
      </c>
      <c r="M286">
        <v>0.62487036182616196</v>
      </c>
      <c r="N286">
        <f>(Table2[[#This Row],[1W Return vs Nifty]]-AVERAGE(Table2[1W Return vs Nifty]))/_xlfn.STDEV.P(Table2[1W Return vs Nifty])</f>
        <v>0.26283695565349363</v>
      </c>
      <c r="O286">
        <v>820.3</v>
      </c>
      <c r="P286">
        <v>815.02421802805702</v>
      </c>
      <c r="Q286">
        <v>781.89951332097803</v>
      </c>
      <c r="R286">
        <v>58.622017256432798</v>
      </c>
      <c r="S286" s="1">
        <f>(Table2[[#This Row],[Close Price]]-Table2[[#This Row],[20D EMA]])/Table2[[#This Row],[20D EMA]]</f>
        <v>2.3284164330123154E-2</v>
      </c>
      <c r="T286" s="1">
        <f>(Table2[[#This Row],[Close Price]]-Table2[[#This Row],[50D EMA]])/Table2[[#This Row],[50D EMA]]</f>
        <v>2.9908046206185035E-2</v>
      </c>
      <c r="U286" s="1">
        <f>(Table2[[#This Row],[Close Price]]-Table2[[#This Row],[200D EMA]])/Table2[[#This Row],[200D EMA]]</f>
        <v>7.3539483909893913E-2</v>
      </c>
      <c r="V286">
        <v>1.03963578250087</v>
      </c>
      <c r="W286">
        <v>835.55</v>
      </c>
      <c r="X286">
        <v>846.7</v>
      </c>
      <c r="Y286">
        <v>825.65</v>
      </c>
      <c r="Z286">
        <v>849.6</v>
      </c>
      <c r="AA286">
        <v>761.55</v>
      </c>
      <c r="AB286">
        <v>863.5</v>
      </c>
      <c r="AC286" s="1">
        <f>(Table2[[#This Row],[Close Price]]/Table2[[#This Row],[Day Low]])-1</f>
        <v>4.6077434025493247E-3</v>
      </c>
      <c r="AD286" s="1">
        <f>(Table2[[#This Row],[Day High]]/Table2[[#This Row],[Close Price]])-1</f>
        <v>8.6966881105552396E-3</v>
      </c>
      <c r="AE286" s="1">
        <f>(Table2[[#This Row],[Close Price]]/Table2[[#This Row],[Current Week Low]])-1</f>
        <v>1.665354569127353E-2</v>
      </c>
      <c r="AF286" s="1">
        <f>(Table2[[#This Row],[Current Week High]]/Table2[[#This Row],[Close Price]])-1</f>
        <v>1.2151536812008645E-2</v>
      </c>
      <c r="AG286" s="1">
        <f>(Table2[[#This Row],[Close Price]]/Table2[[#This Row],[Current Month Low]])-1</f>
        <v>0.10222572385266893</v>
      </c>
      <c r="AH286" s="1">
        <f>(Table2[[#This Row],[Current Month High]]/Table2[[#This Row],[Close Price]])-1</f>
        <v>2.8710984036216303E-2</v>
      </c>
      <c r="AI286">
        <v>8.6490350250178807</v>
      </c>
      <c r="AJ286">
        <v>49.599001960434798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0.01</v>
      </c>
      <c r="AM286" t="s">
        <v>3172</v>
      </c>
      <c r="AN286">
        <v>-1.8</v>
      </c>
      <c r="AO286" t="s">
        <v>3173</v>
      </c>
      <c r="AP286">
        <v>7.5186179661653002E-2</v>
      </c>
      <c r="AQ286">
        <f>(Table2[[#This Row],[Sharpe Ratio]]-AVERAGE(Table2[Sharpe Ratio]))/_xlfn.STDEV.P(Table2[Sharpe Ratio])</f>
        <v>0.22180898241392336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1.0453343929076844</v>
      </c>
      <c r="AS286">
        <f>_xlfn.RANK.AVG(Table2[[#This Row],[1Y Return vs Nifty Z-Score]],Table2[1Y Return vs Nifty Z-Score])</f>
        <v>234</v>
      </c>
      <c r="AT286">
        <f>_xlfn.RANK.AVG(Table2[[#This Row],[6M Return vs Nifty Z-Score]],Table2[6M Return vs Nifty Z-Score])</f>
        <v>409</v>
      </c>
      <c r="AU286">
        <f>_xlfn.RANK.AVG(Table2[[#This Row],[Sharpe Ratio Z-Score]],Table2[Sharpe Ratio Z-Score])</f>
        <v>288</v>
      </c>
      <c r="AV286">
        <f>(Table2[[#This Row],[Rank 1Y]]+Table2[[#This Row],[Rank 6M]]+Table2[[#This Row],[Rank Sharpe]])/3</f>
        <v>310.33333333333331</v>
      </c>
    </row>
    <row r="287" spans="1:48" x14ac:dyDescent="0.3">
      <c r="A287" t="s">
        <v>1544</v>
      </c>
      <c r="B287" t="s">
        <v>1545</v>
      </c>
      <c r="C287" t="s">
        <v>3135</v>
      </c>
      <c r="D287" t="s">
        <v>208</v>
      </c>
      <c r="E287">
        <v>6363.2743178199999</v>
      </c>
      <c r="F287">
        <v>1570.45</v>
      </c>
      <c r="G287">
        <v>28.006381786789699</v>
      </c>
      <c r="H287">
        <f>(Table2[[#This Row],[1Y Return vs Nifty]]-AVERAGE(Table2[1Y Return vs Nifty]))/_xlfn.STDEV.P(Table2[1Y Return vs Nifty])</f>
        <v>0.27892270498022931</v>
      </c>
      <c r="I287">
        <v>-13.390360234868099</v>
      </c>
      <c r="J287">
        <f>(Table2[[#This Row],[1M Return vs Nifty]]-AVERAGE(Table2[1M Return vs Nifty]))/_xlfn.STDEV.P(Table2[1M Return vs Nifty])</f>
        <v>-1.3882968120034664</v>
      </c>
      <c r="K287">
        <v>5.7725724621235903</v>
      </c>
      <c r="L287">
        <f>(Table2[[#This Row],[6M Return vs Nifty]]-AVERAGE(Table2[6M Return vs Nifty]))/_xlfn.STDEV.P(Table2[6M Return vs Nifty])</f>
        <v>5.6662839978430406E-2</v>
      </c>
      <c r="M287">
        <v>-5.8836282123795396</v>
      </c>
      <c r="N287">
        <f>(Table2[[#This Row],[1W Return vs Nifty]]-AVERAGE(Table2[1W Return vs Nifty]))/_xlfn.STDEV.P(Table2[1W Return vs Nifty])</f>
        <v>-1.1247918368584597</v>
      </c>
      <c r="O287">
        <v>1652.67</v>
      </c>
      <c r="P287">
        <v>1755.4383428380299</v>
      </c>
      <c r="Q287">
        <v>1619.7008540010099</v>
      </c>
      <c r="R287">
        <v>38.556996506549098</v>
      </c>
      <c r="S287" s="1">
        <f>(Table2[[#This Row],[Close Price]]-Table2[[#This Row],[20D EMA]])/Table2[[#This Row],[20D EMA]]</f>
        <v>-4.9749798810409834E-2</v>
      </c>
      <c r="T287" s="1">
        <f>(Table2[[#This Row],[Close Price]]-Table2[[#This Row],[50D EMA]])/Table2[[#This Row],[50D EMA]]</f>
        <v>-0.10538014256824189</v>
      </c>
      <c r="U287" s="1">
        <f>(Table2[[#This Row],[Close Price]]-Table2[[#This Row],[200D EMA]])/Table2[[#This Row],[200D EMA]]</f>
        <v>-3.0407376695116058E-2</v>
      </c>
      <c r="V287">
        <v>0.69079656783116805</v>
      </c>
      <c r="W287">
        <v>1555.7</v>
      </c>
      <c r="X287">
        <v>1601.05</v>
      </c>
      <c r="Y287">
        <v>1549.9</v>
      </c>
      <c r="Z287">
        <v>1609.9</v>
      </c>
      <c r="AA287">
        <v>1507.55</v>
      </c>
      <c r="AB287">
        <v>1728</v>
      </c>
      <c r="AC287" s="1">
        <f>(Table2[[#This Row],[Close Price]]/Table2[[#This Row],[Day Low]])-1</f>
        <v>9.4812624542006674E-3</v>
      </c>
      <c r="AD287" s="1">
        <f>(Table2[[#This Row],[Day High]]/Table2[[#This Row],[Close Price]])-1</f>
        <v>1.9484861027094125E-2</v>
      </c>
      <c r="AE287" s="1">
        <f>(Table2[[#This Row],[Close Price]]/Table2[[#This Row],[Current Week Low]])-1</f>
        <v>1.3258919930318136E-2</v>
      </c>
      <c r="AF287" s="1">
        <f>(Table2[[#This Row],[Current Week High]]/Table2[[#This Row],[Close Price]])-1</f>
        <v>2.512018848100861E-2</v>
      </c>
      <c r="AG287" s="1">
        <f>(Table2[[#This Row],[Close Price]]/Table2[[#This Row],[Current Month Low]])-1</f>
        <v>4.1723325926171562E-2</v>
      </c>
      <c r="AH287" s="1">
        <f>(Table2[[#This Row],[Current Month High]]/Table2[[#This Row],[Close Price]])-1</f>
        <v>0.10032156388296354</v>
      </c>
      <c r="AI287">
        <v>50.269031169409999</v>
      </c>
      <c r="AJ287">
        <v>75.351719517641797</v>
      </c>
      <c r="AK287" t="str">
        <f>IF(AND(Table2[[#This Row],[20D EMA]]&gt;Table2[[#This Row],[50D EMA]],Table2[[#This Row],[50D EMA]]&gt;Table2[[#This Row],[200D EMA]]),"Uptrend","Downtrend/NoTrend")</f>
        <v>Downtrend/NoTrend</v>
      </c>
      <c r="AL287">
        <v>-0.12</v>
      </c>
      <c r="AM287" t="s">
        <v>3173</v>
      </c>
      <c r="AN287">
        <v>-7.05</v>
      </c>
      <c r="AO287" t="s">
        <v>3173</v>
      </c>
      <c r="AP287">
        <v>2.6596025804755001E-2</v>
      </c>
      <c r="AQ287">
        <f>(Table2[[#This Row],[Sharpe Ratio]]-AVERAGE(Table2[Sharpe Ratio]))/_xlfn.STDEV.P(Table2[Sharpe Ratio])</f>
        <v>-0.3415816351064328</v>
      </c>
      <c r="AR2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7">
        <f>_xlfn.RANK.AVG(Table2[[#This Row],[1Y Return vs Nifty Z-Score]],Table2[1Y Return vs Nifty Z-Score])</f>
        <v>226</v>
      </c>
      <c r="AT287">
        <f>_xlfn.RANK.AVG(Table2[[#This Row],[6M Return vs Nifty Z-Score]],Table2[6M Return vs Nifty Z-Score])</f>
        <v>281</v>
      </c>
      <c r="AU287">
        <f>_xlfn.RANK.AVG(Table2[[#This Row],[Sharpe Ratio Z-Score]],Table2[Sharpe Ratio Z-Score])</f>
        <v>432</v>
      </c>
      <c r="AV287">
        <f>(Table2[[#This Row],[Rank 1Y]]+Table2[[#This Row],[Rank 6M]]+Table2[[#This Row],[Rank Sharpe]])/3</f>
        <v>313</v>
      </c>
    </row>
    <row r="288" spans="1:48" x14ac:dyDescent="0.3">
      <c r="A288" t="s">
        <v>35</v>
      </c>
      <c r="B288" t="s">
        <v>36</v>
      </c>
      <c r="C288" t="s">
        <v>3129</v>
      </c>
      <c r="D288" t="s">
        <v>37</v>
      </c>
      <c r="E288">
        <v>596765.72529269999</v>
      </c>
      <c r="F288">
        <v>477</v>
      </c>
      <c r="G288">
        <v>-12.680924021670601</v>
      </c>
      <c r="H288">
        <f>(Table2[[#This Row],[1Y Return vs Nifty]]-AVERAGE(Table2[1Y Return vs Nifty]))/_xlfn.STDEV.P(Table2[1Y Return vs Nifty])</f>
        <v>-0.52120288852616647</v>
      </c>
      <c r="I288">
        <v>-1.1867757536391501</v>
      </c>
      <c r="J288">
        <f>(Table2[[#This Row],[1M Return vs Nifty]]-AVERAGE(Table2[1M Return vs Nifty]))/_xlfn.STDEV.P(Table2[1M Return vs Nifty])</f>
        <v>-0.23091551159636059</v>
      </c>
      <c r="K288">
        <v>5.15455819747985</v>
      </c>
      <c r="L288">
        <f>(Table2[[#This Row],[6M Return vs Nifty]]-AVERAGE(Table2[6M Return vs Nifty]))/_xlfn.STDEV.P(Table2[6M Return vs Nifty])</f>
        <v>3.6331860929288647E-2</v>
      </c>
      <c r="M288">
        <v>-1.13529531054796</v>
      </c>
      <c r="N288">
        <f>(Table2[[#This Row],[1W Return vs Nifty]]-AVERAGE(Table2[1W Return vs Nifty]))/_xlfn.STDEV.P(Table2[1W Return vs Nifty])</f>
        <v>-0.11243493520277371</v>
      </c>
      <c r="O288">
        <v>476.76</v>
      </c>
      <c r="P288">
        <v>484.609089751591</v>
      </c>
      <c r="Q288">
        <v>467.94813664331099</v>
      </c>
      <c r="R288">
        <v>54.726156884517202</v>
      </c>
      <c r="S288" s="1">
        <f>(Table2[[#This Row],[Close Price]]-Table2[[#This Row],[20D EMA]])/Table2[[#This Row],[20D EMA]]</f>
        <v>5.0339793606848124E-4</v>
      </c>
      <c r="T288" s="1">
        <f>(Table2[[#This Row],[Close Price]]-Table2[[#This Row],[50D EMA]])/Table2[[#This Row],[50D EMA]]</f>
        <v>-1.5701500265897599E-2</v>
      </c>
      <c r="U288" s="1">
        <f>(Table2[[#This Row],[Close Price]]-Table2[[#This Row],[200D EMA]])/Table2[[#This Row],[200D EMA]]</f>
        <v>1.9343732024706635E-2</v>
      </c>
      <c r="V288">
        <v>0.98943217260268501</v>
      </c>
      <c r="W288">
        <v>474.1</v>
      </c>
      <c r="X288">
        <v>482.65</v>
      </c>
      <c r="Y288">
        <v>472.4</v>
      </c>
      <c r="Z288">
        <v>482.65</v>
      </c>
      <c r="AA288">
        <v>455.4</v>
      </c>
      <c r="AB288">
        <v>493.45</v>
      </c>
      <c r="AC288" s="1">
        <f>(Table2[[#This Row],[Close Price]]/Table2[[#This Row],[Day Low]])-1</f>
        <v>6.1168529846022945E-3</v>
      </c>
      <c r="AD288" s="1">
        <f>(Table2[[#This Row],[Day High]]/Table2[[#This Row],[Close Price]])-1</f>
        <v>1.1844863731656163E-2</v>
      </c>
      <c r="AE288" s="1">
        <f>(Table2[[#This Row],[Close Price]]/Table2[[#This Row],[Current Week Low]])-1</f>
        <v>9.7375105842507637E-3</v>
      </c>
      <c r="AF288" s="1">
        <f>(Table2[[#This Row],[Current Week High]]/Table2[[#This Row],[Close Price]])-1</f>
        <v>1.1844863731656163E-2</v>
      </c>
      <c r="AG288" s="1">
        <f>(Table2[[#This Row],[Close Price]]/Table2[[#This Row],[Current Month Low]])-1</f>
        <v>4.743083003952564E-2</v>
      </c>
      <c r="AH288" s="1">
        <f>(Table2[[#This Row],[Current Month High]]/Table2[[#This Row],[Close Price]])-1</f>
        <v>3.4486373165618422E-2</v>
      </c>
      <c r="AI288">
        <v>10.796645702306</v>
      </c>
      <c r="AJ288">
        <v>19.4440966570677</v>
      </c>
      <c r="AK288" t="str">
        <f>IF(AND(Table2[[#This Row],[20D EMA]]&gt;Table2[[#This Row],[50D EMA]],Table2[[#This Row],[50D EMA]]&gt;Table2[[#This Row],[200D EMA]]),"Uptrend","Downtrend/NoTrend")</f>
        <v>Downtrend/NoTrend</v>
      </c>
      <c r="AL288">
        <v>0.03</v>
      </c>
      <c r="AM288" t="s">
        <v>3172</v>
      </c>
      <c r="AN288">
        <v>-0.85</v>
      </c>
      <c r="AO288" t="s">
        <v>3173</v>
      </c>
      <c r="AP288">
        <v>0.120997333162428</v>
      </c>
      <c r="AQ288">
        <f>(Table2[[#This Row],[Sharpe Ratio]]-AVERAGE(Table2[Sharpe Ratio]))/_xlfn.STDEV.P(Table2[Sharpe Ratio])</f>
        <v>0.75297778949637806</v>
      </c>
      <c r="AR2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8">
        <f>_xlfn.RANK.AVG(Table2[[#This Row],[1Y Return vs Nifty Z-Score]],Table2[1Y Return vs Nifty Z-Score])</f>
        <v>497</v>
      </c>
      <c r="AT288">
        <f>_xlfn.RANK.AVG(Table2[[#This Row],[6M Return vs Nifty Z-Score]],Table2[6M Return vs Nifty Z-Score])</f>
        <v>289</v>
      </c>
      <c r="AU288">
        <f>_xlfn.RANK.AVG(Table2[[#This Row],[Sharpe Ratio Z-Score]],Table2[Sharpe Ratio Z-Score])</f>
        <v>154</v>
      </c>
      <c r="AV288">
        <f>(Table2[[#This Row],[Rank 1Y]]+Table2[[#This Row],[Rank 6M]]+Table2[[#This Row],[Rank Sharpe]])/3</f>
        <v>313.33333333333331</v>
      </c>
    </row>
    <row r="289" spans="1:48" x14ac:dyDescent="0.3">
      <c r="A289" t="s">
        <v>1979</v>
      </c>
      <c r="B289" t="s">
        <v>1980</v>
      </c>
      <c r="C289" t="s">
        <v>3136</v>
      </c>
      <c r="D289" t="s">
        <v>117</v>
      </c>
      <c r="E289">
        <v>3449.6830665000002</v>
      </c>
      <c r="F289">
        <v>774.5</v>
      </c>
      <c r="G289">
        <v>40.688277813743703</v>
      </c>
      <c r="H289">
        <f>(Table2[[#This Row],[1Y Return vs Nifty]]-AVERAGE(Table2[1Y Return vs Nifty]))/_xlfn.STDEV.P(Table2[1Y Return vs Nifty])</f>
        <v>0.52831522148455479</v>
      </c>
      <c r="I289">
        <v>4.7471323830481502</v>
      </c>
      <c r="J289">
        <f>(Table2[[#This Row],[1M Return vs Nifty]]-AVERAGE(Table2[1M Return vs Nifty]))/_xlfn.STDEV.P(Table2[1M Return vs Nifty])</f>
        <v>0.3318531016991193</v>
      </c>
      <c r="K289">
        <v>-16.377296467405198</v>
      </c>
      <c r="L289">
        <f>(Table2[[#This Row],[6M Return vs Nifty]]-AVERAGE(Table2[6M Return vs Nifty]))/_xlfn.STDEV.P(Table2[6M Return vs Nifty])</f>
        <v>-0.67200726831928281</v>
      </c>
      <c r="M289">
        <v>-1.0602143969190101</v>
      </c>
      <c r="N289">
        <f>(Table2[[#This Row],[1W Return vs Nifty]]-AVERAGE(Table2[1W Return vs Nifty]))/_xlfn.STDEV.P(Table2[1W Return vs Nifty])</f>
        <v>-9.6427489502080965E-2</v>
      </c>
      <c r="O289">
        <v>783.82</v>
      </c>
      <c r="P289">
        <v>800.63101513194397</v>
      </c>
      <c r="Q289">
        <v>782.78341136899905</v>
      </c>
      <c r="R289">
        <v>55.430637447649403</v>
      </c>
      <c r="S289" s="1">
        <f>(Table2[[#This Row],[Close Price]]-Table2[[#This Row],[20D EMA]])/Table2[[#This Row],[20D EMA]]</f>
        <v>-1.1890485060345551E-2</v>
      </c>
      <c r="T289" s="1">
        <f>(Table2[[#This Row],[Close Price]]-Table2[[#This Row],[50D EMA]])/Table2[[#This Row],[50D EMA]]</f>
        <v>-3.2638025055321616E-2</v>
      </c>
      <c r="U289" s="1">
        <f>(Table2[[#This Row],[Close Price]]-Table2[[#This Row],[200D EMA]])/Table2[[#This Row],[200D EMA]]</f>
        <v>-1.0581996563407381E-2</v>
      </c>
      <c r="V289">
        <v>0.46719461333816198</v>
      </c>
      <c r="W289">
        <v>765.55</v>
      </c>
      <c r="X289">
        <v>798.95</v>
      </c>
      <c r="Y289">
        <v>765.55</v>
      </c>
      <c r="Z289">
        <v>798.95</v>
      </c>
      <c r="AA289">
        <v>721.5</v>
      </c>
      <c r="AB289">
        <v>861.8</v>
      </c>
      <c r="AC289" s="1">
        <f>(Table2[[#This Row],[Close Price]]/Table2[[#This Row],[Day Low]])-1</f>
        <v>1.1690941153419177E-2</v>
      </c>
      <c r="AD289" s="1">
        <f>(Table2[[#This Row],[Day High]]/Table2[[#This Row],[Close Price]])-1</f>
        <v>3.1568754034861257E-2</v>
      </c>
      <c r="AE289" s="1">
        <f>(Table2[[#This Row],[Close Price]]/Table2[[#This Row],[Current Week Low]])-1</f>
        <v>1.1690941153419177E-2</v>
      </c>
      <c r="AF289" s="1">
        <f>(Table2[[#This Row],[Current Week High]]/Table2[[#This Row],[Close Price]])-1</f>
        <v>3.1568754034861257E-2</v>
      </c>
      <c r="AG289" s="1">
        <f>(Table2[[#This Row],[Close Price]]/Table2[[#This Row],[Current Month Low]])-1</f>
        <v>7.3458073458073425E-2</v>
      </c>
      <c r="AH289" s="1">
        <f>(Table2[[#This Row],[Current Month High]]/Table2[[#This Row],[Close Price]])-1</f>
        <v>0.11271788250484183</v>
      </c>
      <c r="AI289">
        <v>39.8321497740477</v>
      </c>
      <c r="AJ289">
        <v>81.254388017785999</v>
      </c>
      <c r="AK289" t="str">
        <f>IF(AND(Table2[[#This Row],[20D EMA]]&gt;Table2[[#This Row],[50D EMA]],Table2[[#This Row],[50D EMA]]&gt;Table2[[#This Row],[200D EMA]]),"Uptrend","Downtrend/NoTrend")</f>
        <v>Downtrend/NoTrend</v>
      </c>
      <c r="AL289">
        <v>0.1</v>
      </c>
      <c r="AM289" t="s">
        <v>3172</v>
      </c>
      <c r="AN289">
        <v>-4.55</v>
      </c>
      <c r="AO289" t="s">
        <v>3173</v>
      </c>
      <c r="AP289">
        <v>9.7352305892936003E-2</v>
      </c>
      <c r="AQ289">
        <f>(Table2[[#This Row],[Sharpe Ratio]]-AVERAGE(Table2[Sharpe Ratio]))/_xlfn.STDEV.P(Table2[Sharpe Ratio])</f>
        <v>0.47881964309747327</v>
      </c>
      <c r="AR2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9">
        <f>_xlfn.RANK.AVG(Table2[[#This Row],[1Y Return vs Nifty Z-Score]],Table2[1Y Return vs Nifty Z-Score])</f>
        <v>158</v>
      </c>
      <c r="AT289">
        <f>_xlfn.RANK.AVG(Table2[[#This Row],[6M Return vs Nifty Z-Score]],Table2[6M Return vs Nifty Z-Score])</f>
        <v>559</v>
      </c>
      <c r="AU289">
        <f>_xlfn.RANK.AVG(Table2[[#This Row],[Sharpe Ratio Z-Score]],Table2[Sharpe Ratio Z-Score])</f>
        <v>227</v>
      </c>
      <c r="AV289">
        <f>(Table2[[#This Row],[Rank 1Y]]+Table2[[#This Row],[Rank 6M]]+Table2[[#This Row],[Rank Sharpe]])/3</f>
        <v>314.66666666666669</v>
      </c>
    </row>
    <row r="290" spans="1:48" x14ac:dyDescent="0.3">
      <c r="A290" t="s">
        <v>307</v>
      </c>
      <c r="B290" t="s">
        <v>308</v>
      </c>
      <c r="C290" t="s">
        <v>3136</v>
      </c>
      <c r="D290" t="s">
        <v>163</v>
      </c>
      <c r="E290">
        <v>84951.899671934996</v>
      </c>
      <c r="F290">
        <v>243.97</v>
      </c>
      <c r="G290">
        <v>32.351498869635897</v>
      </c>
      <c r="H290">
        <f>(Table2[[#This Row],[1Y Return vs Nifty]]-AVERAGE(Table2[1Y Return vs Nifty]))/_xlfn.STDEV.P(Table2[1Y Return vs Nifty])</f>
        <v>0.36437047095258768</v>
      </c>
      <c r="I290">
        <v>10.772656596514199</v>
      </c>
      <c r="J290">
        <f>(Table2[[#This Row],[1M Return vs Nifty]]-AVERAGE(Table2[1M Return vs Nifty]))/_xlfn.STDEV.P(Table2[1M Return vs Nifty])</f>
        <v>0.90331053377923454</v>
      </c>
      <c r="K290">
        <v>-23.671748480238001</v>
      </c>
      <c r="L290">
        <f>(Table2[[#This Row],[6M Return vs Nifty]]-AVERAGE(Table2[6M Return vs Nifty]))/_xlfn.STDEV.P(Table2[6M Return vs Nifty])</f>
        <v>-0.91197478934950449</v>
      </c>
      <c r="M290">
        <v>4.81316702808427</v>
      </c>
      <c r="N290">
        <f>(Table2[[#This Row],[1W Return vs Nifty]]-AVERAGE(Table2[1W Return vs Nifty]))/_xlfn.STDEV.P(Table2[1W Return vs Nifty])</f>
        <v>1.155792677993934</v>
      </c>
      <c r="O290">
        <v>236.66</v>
      </c>
      <c r="P290">
        <v>249.49402460068899</v>
      </c>
      <c r="Q290">
        <v>251.340139155668</v>
      </c>
      <c r="R290">
        <v>65.314656348668095</v>
      </c>
      <c r="S290" s="1">
        <f>(Table2[[#This Row],[Close Price]]-Table2[[#This Row],[20D EMA]])/Table2[[#This Row],[20D EMA]]</f>
        <v>3.0888194033634759E-2</v>
      </c>
      <c r="T290" s="1">
        <f>(Table2[[#This Row],[Close Price]]-Table2[[#This Row],[50D EMA]])/Table2[[#This Row],[50D EMA]]</f>
        <v>-2.2140909424705053E-2</v>
      </c>
      <c r="U290" s="1">
        <f>(Table2[[#This Row],[Close Price]]-Table2[[#This Row],[200D EMA]])/Table2[[#This Row],[200D EMA]]</f>
        <v>-2.9323367053215841E-2</v>
      </c>
      <c r="V290">
        <v>0.81994498591704801</v>
      </c>
      <c r="W290">
        <v>243.1</v>
      </c>
      <c r="X290">
        <v>247.6</v>
      </c>
      <c r="Y290">
        <v>240.4</v>
      </c>
      <c r="Z290">
        <v>247.6</v>
      </c>
      <c r="AA290">
        <v>218.12</v>
      </c>
      <c r="AB290">
        <v>249.4</v>
      </c>
      <c r="AC290" s="1">
        <f>(Table2[[#This Row],[Close Price]]/Table2[[#This Row],[Day Low]])-1</f>
        <v>3.5787741670094686E-3</v>
      </c>
      <c r="AD290" s="1">
        <f>(Table2[[#This Row],[Day High]]/Table2[[#This Row],[Close Price]])-1</f>
        <v>1.4878878550641517E-2</v>
      </c>
      <c r="AE290" s="1">
        <f>(Table2[[#This Row],[Close Price]]/Table2[[#This Row],[Current Week Low]])-1</f>
        <v>1.4850249584026587E-2</v>
      </c>
      <c r="AF290" s="1">
        <f>(Table2[[#This Row],[Current Week High]]/Table2[[#This Row],[Close Price]])-1</f>
        <v>1.4878878550641517E-2</v>
      </c>
      <c r="AG290" s="1">
        <f>(Table2[[#This Row],[Close Price]]/Table2[[#This Row],[Current Month Low]])-1</f>
        <v>0.11851274527782873</v>
      </c>
      <c r="AH290" s="1">
        <f>(Table2[[#This Row],[Current Month High]]/Table2[[#This Row],[Close Price]])-1</f>
        <v>2.2256834856744678E-2</v>
      </c>
      <c r="AI290">
        <v>37.455424847317197</v>
      </c>
      <c r="AJ290">
        <v>61.036303630363001</v>
      </c>
      <c r="AK290" t="str">
        <f>IF(AND(Table2[[#This Row],[20D EMA]]&gt;Table2[[#This Row],[50D EMA]],Table2[[#This Row],[50D EMA]]&gt;Table2[[#This Row],[200D EMA]]),"Uptrend","Downtrend/NoTrend")</f>
        <v>Downtrend/NoTrend</v>
      </c>
      <c r="AL290">
        <v>-0.04</v>
      </c>
      <c r="AM290" t="s">
        <v>3173</v>
      </c>
      <c r="AN290">
        <v>-1.62</v>
      </c>
      <c r="AO290" t="s">
        <v>3173</v>
      </c>
      <c r="AP290">
        <v>0.15240371015193399</v>
      </c>
      <c r="AQ290">
        <f>(Table2[[#This Row],[Sharpe Ratio]]-AVERAGE(Table2[Sharpe Ratio]))/_xlfn.STDEV.P(Table2[Sharpe Ratio])</f>
        <v>1.1171268345540526</v>
      </c>
      <c r="AR2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0">
        <f>_xlfn.RANK.AVG(Table2[[#This Row],[1Y Return vs Nifty Z-Score]],Table2[1Y Return vs Nifty Z-Score])</f>
        <v>203</v>
      </c>
      <c r="AT290">
        <f>_xlfn.RANK.AVG(Table2[[#This Row],[6M Return vs Nifty Z-Score]],Table2[6M Return vs Nifty Z-Score])</f>
        <v>640</v>
      </c>
      <c r="AU290">
        <f>_xlfn.RANK.AVG(Table2[[#This Row],[Sharpe Ratio Z-Score]],Table2[Sharpe Ratio Z-Score])</f>
        <v>102</v>
      </c>
      <c r="AV290">
        <f>(Table2[[#This Row],[Rank 1Y]]+Table2[[#This Row],[Rank 6M]]+Table2[[#This Row],[Rank Sharpe]])/3</f>
        <v>315</v>
      </c>
    </row>
    <row r="291" spans="1:48" x14ac:dyDescent="0.3">
      <c r="A291" t="s">
        <v>530</v>
      </c>
      <c r="B291" t="s">
        <v>531</v>
      </c>
      <c r="C291" t="s">
        <v>3136</v>
      </c>
      <c r="D291" t="s">
        <v>83</v>
      </c>
      <c r="E291">
        <v>37832.915625000001</v>
      </c>
      <c r="F291">
        <v>1032.0999999999999</v>
      </c>
      <c r="G291">
        <v>47.996715586466799</v>
      </c>
      <c r="H291">
        <f>(Table2[[#This Row],[1Y Return vs Nifty]]-AVERAGE(Table2[1Y Return vs Nifty]))/_xlfn.STDEV.P(Table2[1Y Return vs Nifty])</f>
        <v>0.67203739709463661</v>
      </c>
      <c r="I291">
        <v>-3.8780660889116798</v>
      </c>
      <c r="J291">
        <f>(Table2[[#This Row],[1M Return vs Nifty]]-AVERAGE(Table2[1M Return vs Nifty]))/_xlfn.STDEV.P(Table2[1M Return vs Nifty])</f>
        <v>-0.48615602005532427</v>
      </c>
      <c r="K291">
        <v>-38.580978306999803</v>
      </c>
      <c r="L291">
        <f>(Table2[[#This Row],[6M Return vs Nifty]]-AVERAGE(Table2[6M Return vs Nifty]))/_xlfn.STDEV.P(Table2[6M Return vs Nifty])</f>
        <v>-1.4024476741808432</v>
      </c>
      <c r="M291">
        <v>1.4271935454215201</v>
      </c>
      <c r="N291">
        <f>(Table2[[#This Row],[1W Return vs Nifty]]-AVERAGE(Table2[1W Return vs Nifty]))/_xlfn.STDEV.P(Table2[1W Return vs Nifty])</f>
        <v>0.43389434127989263</v>
      </c>
      <c r="O291">
        <v>1020.94</v>
      </c>
      <c r="P291">
        <v>1099.23872801113</v>
      </c>
      <c r="Q291">
        <v>1116.5813424345899</v>
      </c>
      <c r="R291">
        <v>56.918108877179797</v>
      </c>
      <c r="S291" s="1">
        <f>(Table2[[#This Row],[Close Price]]-Table2[[#This Row],[20D EMA]])/Table2[[#This Row],[20D EMA]]</f>
        <v>1.0931102709267787E-2</v>
      </c>
      <c r="T291" s="1">
        <f>(Table2[[#This Row],[Close Price]]-Table2[[#This Row],[50D EMA]])/Table2[[#This Row],[50D EMA]]</f>
        <v>-6.1077476894036691E-2</v>
      </c>
      <c r="U291" s="1">
        <f>(Table2[[#This Row],[Close Price]]-Table2[[#This Row],[200D EMA]])/Table2[[#This Row],[200D EMA]]</f>
        <v>-7.5660714740573412E-2</v>
      </c>
      <c r="V291">
        <v>0.95032020053722399</v>
      </c>
      <c r="W291">
        <v>993</v>
      </c>
      <c r="X291">
        <v>1039.75</v>
      </c>
      <c r="Y291">
        <v>961</v>
      </c>
      <c r="Z291">
        <v>1039.75</v>
      </c>
      <c r="AA291">
        <v>890</v>
      </c>
      <c r="AB291">
        <v>1119.9000000000001</v>
      </c>
      <c r="AC291" s="1">
        <f>(Table2[[#This Row],[Close Price]]/Table2[[#This Row],[Day Low]])-1</f>
        <v>3.9375629405840717E-2</v>
      </c>
      <c r="AD291" s="1">
        <f>(Table2[[#This Row],[Day High]]/Table2[[#This Row],[Close Price]])-1</f>
        <v>7.4120724735975418E-3</v>
      </c>
      <c r="AE291" s="1">
        <f>(Table2[[#This Row],[Close Price]]/Table2[[#This Row],[Current Week Low]])-1</f>
        <v>7.3985431841831373E-2</v>
      </c>
      <c r="AF291" s="1">
        <f>(Table2[[#This Row],[Current Week High]]/Table2[[#This Row],[Close Price]])-1</f>
        <v>7.4120724735975418E-3</v>
      </c>
      <c r="AG291" s="1">
        <f>(Table2[[#This Row],[Close Price]]/Table2[[#This Row],[Current Month Low]])-1</f>
        <v>0.1596629213483145</v>
      </c>
      <c r="AH291" s="1">
        <f>(Table2[[#This Row],[Current Month High]]/Table2[[#This Row],[Close Price]])-1</f>
        <v>8.5069276232923263E-2</v>
      </c>
      <c r="AI291">
        <v>73.888189128960406</v>
      </c>
      <c r="AJ291">
        <v>79.464440966788302</v>
      </c>
      <c r="AK291" t="str">
        <f>IF(AND(Table2[[#This Row],[20D EMA]]&gt;Table2[[#This Row],[50D EMA]],Table2[[#This Row],[50D EMA]]&gt;Table2[[#This Row],[200D EMA]]),"Uptrend","Downtrend/NoTrend")</f>
        <v>Downtrend/NoTrend</v>
      </c>
      <c r="AL291">
        <v>0</v>
      </c>
      <c r="AM291">
        <v>0</v>
      </c>
      <c r="AN291">
        <v>-4.49</v>
      </c>
      <c r="AO291" t="s">
        <v>3173</v>
      </c>
      <c r="AP291">
        <v>0.15677592789443001</v>
      </c>
      <c r="AQ291">
        <f>(Table2[[#This Row],[Sharpe Ratio]]-AVERAGE(Table2[Sharpe Ratio]))/_xlfn.STDEV.P(Table2[Sharpe Ratio])</f>
        <v>1.167821600023057</v>
      </c>
      <c r="AR2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1">
        <f>_xlfn.RANK.AVG(Table2[[#This Row],[1Y Return vs Nifty Z-Score]],Table2[1Y Return vs Nifty Z-Score])</f>
        <v>137</v>
      </c>
      <c r="AT291">
        <f>_xlfn.RANK.AVG(Table2[[#This Row],[6M Return vs Nifty Z-Score]],Table2[6M Return vs Nifty Z-Score])</f>
        <v>719</v>
      </c>
      <c r="AU291">
        <f>_xlfn.RANK.AVG(Table2[[#This Row],[Sharpe Ratio Z-Score]],Table2[Sharpe Ratio Z-Score])</f>
        <v>90</v>
      </c>
      <c r="AV291">
        <f>(Table2[[#This Row],[Rank 1Y]]+Table2[[#This Row],[Rank 6M]]+Table2[[#This Row],[Rank Sharpe]])/3</f>
        <v>315.33333333333331</v>
      </c>
    </row>
    <row r="292" spans="1:48" x14ac:dyDescent="0.3">
      <c r="A292" t="s">
        <v>1653</v>
      </c>
      <c r="B292" t="s">
        <v>1654</v>
      </c>
      <c r="C292" t="s">
        <v>3141</v>
      </c>
      <c r="D292" t="s">
        <v>498</v>
      </c>
      <c r="E292">
        <v>5476.0440721799996</v>
      </c>
      <c r="F292">
        <v>2075.6999999999998</v>
      </c>
      <c r="G292">
        <v>4.5657391538072396</v>
      </c>
      <c r="H292">
        <f>(Table2[[#This Row],[1Y Return vs Nifty]]-AVERAGE(Table2[1Y Return vs Nifty]))/_xlfn.STDEV.P(Table2[1Y Return vs Nifty])</f>
        <v>-0.18204313500877545</v>
      </c>
      <c r="I292">
        <v>1.8901898002740001</v>
      </c>
      <c r="J292">
        <f>(Table2[[#This Row],[1M Return vs Nifty]]-AVERAGE(Table2[1M Return vs Nifty]))/_xlfn.STDEV.P(Table2[1M Return vs Nifty])</f>
        <v>6.0902224378966828E-2</v>
      </c>
      <c r="K292">
        <v>36.266944945090998</v>
      </c>
      <c r="L292">
        <f>(Table2[[#This Row],[6M Return vs Nifty]]-AVERAGE(Table2[6M Return vs Nifty]))/_xlfn.STDEV.P(Table2[6M Return vs Nifty])</f>
        <v>1.0598442931206624</v>
      </c>
      <c r="M292">
        <v>-2.5166212823154801</v>
      </c>
      <c r="N292">
        <f>(Table2[[#This Row],[1W Return vs Nifty]]-AVERAGE(Table2[1W Return vs Nifty]))/_xlfn.STDEV.P(Table2[1W Return vs Nifty])</f>
        <v>-0.40693721839688002</v>
      </c>
      <c r="O292">
        <v>2017.81</v>
      </c>
      <c r="P292">
        <v>1978.1440585462101</v>
      </c>
      <c r="Q292">
        <v>1727.5560215113601</v>
      </c>
      <c r="R292">
        <v>58.827679845198197</v>
      </c>
      <c r="S292" s="1">
        <f>(Table2[[#This Row],[Close Price]]-Table2[[#This Row],[20D EMA]])/Table2[[#This Row],[20D EMA]]</f>
        <v>2.8689519825949854E-2</v>
      </c>
      <c r="T292" s="1">
        <f>(Table2[[#This Row],[Close Price]]-Table2[[#This Row],[50D EMA]])/Table2[[#This Row],[50D EMA]]</f>
        <v>4.9316904414679556E-2</v>
      </c>
      <c r="U292" s="1">
        <f>(Table2[[#This Row],[Close Price]]-Table2[[#This Row],[200D EMA]])/Table2[[#This Row],[200D EMA]]</f>
        <v>0.20152398773387645</v>
      </c>
      <c r="V292">
        <v>0.31725775919485599</v>
      </c>
      <c r="W292">
        <v>1920</v>
      </c>
      <c r="X292">
        <v>2098.8000000000002</v>
      </c>
      <c r="Y292">
        <v>1906.55</v>
      </c>
      <c r="Z292">
        <v>2098.8000000000002</v>
      </c>
      <c r="AA292">
        <v>1868</v>
      </c>
      <c r="AB292">
        <v>2360</v>
      </c>
      <c r="AC292" s="1">
        <f>(Table2[[#This Row],[Close Price]]/Table2[[#This Row],[Day Low]])-1</f>
        <v>8.1093749999999964E-2</v>
      </c>
      <c r="AD292" s="1">
        <f>(Table2[[#This Row],[Day High]]/Table2[[#This Row],[Close Price]])-1</f>
        <v>1.1128775834658322E-2</v>
      </c>
      <c r="AE292" s="1">
        <f>(Table2[[#This Row],[Close Price]]/Table2[[#This Row],[Current Week Low]])-1</f>
        <v>8.8720463664734739E-2</v>
      </c>
      <c r="AF292" s="1">
        <f>(Table2[[#This Row],[Current Week High]]/Table2[[#This Row],[Close Price]])-1</f>
        <v>1.1128775834658322E-2</v>
      </c>
      <c r="AG292" s="1">
        <f>(Table2[[#This Row],[Close Price]]/Table2[[#This Row],[Current Month Low]])-1</f>
        <v>0.11118843683083512</v>
      </c>
      <c r="AH292" s="1">
        <f>(Table2[[#This Row],[Current Month High]]/Table2[[#This Row],[Close Price]])-1</f>
        <v>0.13696584284819591</v>
      </c>
      <c r="AI292">
        <v>15.141879847762199</v>
      </c>
      <c r="AJ292">
        <v>76.505102040816297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0.56999999999999995</v>
      </c>
      <c r="AM292" t="s">
        <v>3172</v>
      </c>
      <c r="AN292">
        <v>-9.6999999999999993</v>
      </c>
      <c r="AO292" t="s">
        <v>3173</v>
      </c>
      <c r="AP292">
        <v>6.9255686385059998E-3</v>
      </c>
      <c r="AQ292">
        <f>(Table2[[#This Row],[Sharpe Ratio]]-AVERAGE(Table2[Sharpe Ratio]))/_xlfn.STDEV.P(Table2[Sharpe Ratio])</f>
        <v>-0.5696556404376073</v>
      </c>
      <c r="AR2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-3.7889476343633488E-2</v>
      </c>
      <c r="AS292">
        <f>_xlfn.RANK.AVG(Table2[[#This Row],[1Y Return vs Nifty Z-Score]],Table2[1Y Return vs Nifty Z-Score])</f>
        <v>368</v>
      </c>
      <c r="AT292">
        <f>_xlfn.RANK.AVG(Table2[[#This Row],[6M Return vs Nifty Z-Score]],Table2[6M Return vs Nifty Z-Score])</f>
        <v>92</v>
      </c>
      <c r="AU292">
        <f>_xlfn.RANK.AVG(Table2[[#This Row],[Sharpe Ratio Z-Score]],Table2[Sharpe Ratio Z-Score])</f>
        <v>490</v>
      </c>
      <c r="AV292">
        <f>(Table2[[#This Row],[Rank 1Y]]+Table2[[#This Row],[Rank 6M]]+Table2[[#This Row],[Rank Sharpe]])/3</f>
        <v>316.66666666666669</v>
      </c>
    </row>
    <row r="293" spans="1:48" x14ac:dyDescent="0.3">
      <c r="A293" t="s">
        <v>1104</v>
      </c>
      <c r="B293" t="s">
        <v>1105</v>
      </c>
      <c r="C293" t="s">
        <v>3135</v>
      </c>
      <c r="D293" t="s">
        <v>114</v>
      </c>
      <c r="E293">
        <v>11217.848223000001</v>
      </c>
      <c r="F293">
        <v>811.7</v>
      </c>
      <c r="G293">
        <v>45.379035085507503</v>
      </c>
      <c r="H293">
        <f>(Table2[[#This Row],[1Y Return vs Nifty]]-AVERAGE(Table2[1Y Return vs Nifty]))/_xlfn.STDEV.P(Table2[1Y Return vs Nifty])</f>
        <v>0.62056008438437438</v>
      </c>
      <c r="I293">
        <v>-4.9835189769368302</v>
      </c>
      <c r="J293">
        <f>(Table2[[#This Row],[1M Return vs Nifty]]-AVERAGE(Table2[1M Return vs Nifty]))/_xlfn.STDEV.P(Table2[1M Return vs Nifty])</f>
        <v>-0.59099656940779588</v>
      </c>
      <c r="K293">
        <v>6.3220300556462297</v>
      </c>
      <c r="L293">
        <f>(Table2[[#This Row],[6M Return vs Nifty]]-AVERAGE(Table2[6M Return vs Nifty]))/_xlfn.STDEV.P(Table2[6M Return vs Nifty])</f>
        <v>7.4738492048921468E-2</v>
      </c>
      <c r="M293">
        <v>-3.04697257186809</v>
      </c>
      <c r="N293">
        <f>(Table2[[#This Row],[1W Return vs Nifty]]-AVERAGE(Table2[1W Return vs Nifty]))/_xlfn.STDEV.P(Table2[1W Return vs Nifty])</f>
        <v>-0.52000949015640152</v>
      </c>
      <c r="O293">
        <v>858.56</v>
      </c>
      <c r="P293">
        <v>839.74377933566404</v>
      </c>
      <c r="Q293">
        <v>723.58153463114797</v>
      </c>
      <c r="R293">
        <v>35.145567849096999</v>
      </c>
      <c r="S293" s="1">
        <f>(Table2[[#This Row],[Close Price]]-Table2[[#This Row],[20D EMA]])/Table2[[#This Row],[20D EMA]]</f>
        <v>-5.4579761461050952E-2</v>
      </c>
      <c r="T293" s="1">
        <f>(Table2[[#This Row],[Close Price]]-Table2[[#This Row],[50D EMA]])/Table2[[#This Row],[50D EMA]]</f>
        <v>-3.3395638081237022E-2</v>
      </c>
      <c r="U293" s="1">
        <f>(Table2[[#This Row],[Close Price]]-Table2[[#This Row],[200D EMA]])/Table2[[#This Row],[200D EMA]]</f>
        <v>0.12178097581466231</v>
      </c>
      <c r="V293">
        <v>0.83250610051444796</v>
      </c>
      <c r="W293">
        <v>808</v>
      </c>
      <c r="X293">
        <v>834.85</v>
      </c>
      <c r="Y293">
        <v>805.1</v>
      </c>
      <c r="Z293">
        <v>841.55</v>
      </c>
      <c r="AA293">
        <v>791.9</v>
      </c>
      <c r="AB293">
        <v>974.65</v>
      </c>
      <c r="AC293" s="1">
        <f>(Table2[[#This Row],[Close Price]]/Table2[[#This Row],[Day Low]])-1</f>
        <v>4.5792079207920278E-3</v>
      </c>
      <c r="AD293" s="1">
        <f>(Table2[[#This Row],[Day High]]/Table2[[#This Row],[Close Price]])-1</f>
        <v>2.852038930639389E-2</v>
      </c>
      <c r="AE293" s="1">
        <f>(Table2[[#This Row],[Close Price]]/Table2[[#This Row],[Current Week Low]])-1</f>
        <v>8.1977394112533464E-3</v>
      </c>
      <c r="AF293" s="1">
        <f>(Table2[[#This Row],[Current Week High]]/Table2[[#This Row],[Close Price]])-1</f>
        <v>3.6774670444745583E-2</v>
      </c>
      <c r="AG293" s="1">
        <f>(Table2[[#This Row],[Close Price]]/Table2[[#This Row],[Current Month Low]])-1</f>
        <v>2.5003156964263251E-2</v>
      </c>
      <c r="AH293" s="1">
        <f>(Table2[[#This Row],[Current Month High]]/Table2[[#This Row],[Close Price]])-1</f>
        <v>0.20075150917826767</v>
      </c>
      <c r="AI293">
        <v>20.734261426635399</v>
      </c>
      <c r="AJ293">
        <v>85.722457384738604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0.23</v>
      </c>
      <c r="AM293" t="s">
        <v>3172</v>
      </c>
      <c r="AN293">
        <v>-13.97</v>
      </c>
      <c r="AO293" t="s">
        <v>3173</v>
      </c>
      <c r="AQ293">
        <f>(Table2[[#This Row],[Sharpe Ratio]]-AVERAGE(Table2[Sharpe Ratio]))/_xlfn.STDEV.P(Table2[Sharpe Ratio])</f>
        <v>-0.64995586758689006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-1.0656633507177915</v>
      </c>
      <c r="AS293">
        <f>_xlfn.RANK.AVG(Table2[[#This Row],[1Y Return vs Nifty Z-Score]],Table2[1Y Return vs Nifty Z-Score])</f>
        <v>143</v>
      </c>
      <c r="AT293">
        <f>_xlfn.RANK.AVG(Table2[[#This Row],[6M Return vs Nifty Z-Score]],Table2[6M Return vs Nifty Z-Score])</f>
        <v>276</v>
      </c>
      <c r="AU293">
        <f>_xlfn.RANK.AVG(Table2[[#This Row],[Sharpe Ratio Z-Score]],Table2[Sharpe Ratio Z-Score])</f>
        <v>532</v>
      </c>
      <c r="AV293">
        <f>(Table2[[#This Row],[Rank 1Y]]+Table2[[#This Row],[Rank 6M]]+Table2[[#This Row],[Rank Sharpe]])/3</f>
        <v>317</v>
      </c>
    </row>
    <row r="294" spans="1:48" x14ac:dyDescent="0.3">
      <c r="A294" t="s">
        <v>1884</v>
      </c>
      <c r="B294" t="s">
        <v>1885</v>
      </c>
      <c r="C294" t="s">
        <v>3138</v>
      </c>
      <c r="D294" t="s">
        <v>1409</v>
      </c>
      <c r="E294">
        <v>3924.8378026669998</v>
      </c>
      <c r="F294">
        <v>72.37</v>
      </c>
      <c r="G294">
        <v>17.3485373160702</v>
      </c>
      <c r="H294">
        <f>(Table2[[#This Row],[1Y Return vs Nifty]]-AVERAGE(Table2[1Y Return vs Nifty]))/_xlfn.STDEV.P(Table2[1Y Return vs Nifty])</f>
        <v>6.9333646103293012E-2</v>
      </c>
      <c r="I294">
        <v>-2.3512933165312102</v>
      </c>
      <c r="J294">
        <f>(Table2[[#This Row],[1M Return vs Nifty]]-AVERAGE(Table2[1M Return vs Nifty]))/_xlfn.STDEV.P(Table2[1M Return vs Nifty])</f>
        <v>-0.34135772251890079</v>
      </c>
      <c r="K294">
        <v>-19.643608124124999</v>
      </c>
      <c r="L294">
        <f>(Table2[[#This Row],[6M Return vs Nifty]]-AVERAGE(Table2[6M Return vs Nifty]))/_xlfn.STDEV.P(Table2[6M Return vs Nifty])</f>
        <v>-0.77945998852310994</v>
      </c>
      <c r="M294">
        <v>-1.5364932310341699</v>
      </c>
      <c r="N294">
        <f>(Table2[[#This Row],[1W Return vs Nifty]]-AVERAGE(Table2[1W Return vs Nifty]))/_xlfn.STDEV.P(Table2[1W Return vs Nifty])</f>
        <v>-0.19797137338667969</v>
      </c>
      <c r="O294">
        <v>73.739999999999995</v>
      </c>
      <c r="P294">
        <v>77.541815699029499</v>
      </c>
      <c r="Q294">
        <v>77.037624732546206</v>
      </c>
      <c r="R294">
        <v>47.019884998429802</v>
      </c>
      <c r="S294" s="1">
        <f>(Table2[[#This Row],[Close Price]]-Table2[[#This Row],[20D EMA]])/Table2[[#This Row],[20D EMA]]</f>
        <v>-1.8578790344453356E-2</v>
      </c>
      <c r="T294" s="1">
        <f>(Table2[[#This Row],[Close Price]]-Table2[[#This Row],[50D EMA]])/Table2[[#This Row],[50D EMA]]</f>
        <v>-6.6697118869428584E-2</v>
      </c>
      <c r="U294" s="1">
        <f>(Table2[[#This Row],[Close Price]]-Table2[[#This Row],[200D EMA]])/Table2[[#This Row],[200D EMA]]</f>
        <v>-6.0588897292082042E-2</v>
      </c>
      <c r="V294">
        <v>0.41433593968601801</v>
      </c>
      <c r="W294">
        <v>71.81</v>
      </c>
      <c r="X294">
        <v>73.7</v>
      </c>
      <c r="Y294">
        <v>71.2</v>
      </c>
      <c r="Z294">
        <v>73.900000000000006</v>
      </c>
      <c r="AA294">
        <v>68.11</v>
      </c>
      <c r="AB294">
        <v>79.400000000000006</v>
      </c>
      <c r="AC294" s="1">
        <f>(Table2[[#This Row],[Close Price]]/Table2[[#This Row],[Day Low]])-1</f>
        <v>7.7983567748225457E-3</v>
      </c>
      <c r="AD294" s="1">
        <f>(Table2[[#This Row],[Day High]]/Table2[[#This Row],[Close Price]])-1</f>
        <v>1.8377780848417791E-2</v>
      </c>
      <c r="AE294" s="1">
        <f>(Table2[[#This Row],[Close Price]]/Table2[[#This Row],[Current Week Low]])-1</f>
        <v>1.6432584269662875E-2</v>
      </c>
      <c r="AF294" s="1">
        <f>(Table2[[#This Row],[Current Week High]]/Table2[[#This Row],[Close Price]])-1</f>
        <v>2.1141356915849174E-2</v>
      </c>
      <c r="AG294" s="1">
        <f>(Table2[[#This Row],[Close Price]]/Table2[[#This Row],[Current Month Low]])-1</f>
        <v>6.2545881662017466E-2</v>
      </c>
      <c r="AH294" s="1">
        <f>(Table2[[#This Row],[Current Month High]]/Table2[[#This Row],[Close Price]])-1</f>
        <v>9.7139698770208671E-2</v>
      </c>
      <c r="AI294">
        <v>42.669614481138503</v>
      </c>
      <c r="AJ294">
        <v>45.175526579739198</v>
      </c>
      <c r="AK294" t="str">
        <f>IF(AND(Table2[[#This Row],[20D EMA]]&gt;Table2[[#This Row],[50D EMA]],Table2[[#This Row],[50D EMA]]&gt;Table2[[#This Row],[200D EMA]]),"Uptrend","Downtrend/NoTrend")</f>
        <v>Downtrend/NoTrend</v>
      </c>
      <c r="AL294">
        <v>-0.21</v>
      </c>
      <c r="AM294" t="s">
        <v>3173</v>
      </c>
      <c r="AN294">
        <v>-6.76</v>
      </c>
      <c r="AO294" t="s">
        <v>3173</v>
      </c>
      <c r="AP294">
        <v>0.16389949027971501</v>
      </c>
      <c r="AQ294">
        <f>(Table2[[#This Row],[Sharpe Ratio]]-AVERAGE(Table2[Sharpe Ratio]))/_xlfn.STDEV.P(Table2[Sharpe Ratio])</f>
        <v>1.2504175148870054</v>
      </c>
      <c r="AR2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4">
        <f>_xlfn.RANK.AVG(Table2[[#This Row],[1Y Return vs Nifty Z-Score]],Table2[1Y Return vs Nifty Z-Score])</f>
        <v>286</v>
      </c>
      <c r="AT294">
        <f>_xlfn.RANK.AVG(Table2[[#This Row],[6M Return vs Nifty Z-Score]],Table2[6M Return vs Nifty Z-Score])</f>
        <v>599</v>
      </c>
      <c r="AU294">
        <f>_xlfn.RANK.AVG(Table2[[#This Row],[Sharpe Ratio Z-Score]],Table2[Sharpe Ratio Z-Score])</f>
        <v>73</v>
      </c>
      <c r="AV294">
        <f>(Table2[[#This Row],[Rank 1Y]]+Table2[[#This Row],[Rank 6M]]+Table2[[#This Row],[Rank Sharpe]])/3</f>
        <v>319.33333333333331</v>
      </c>
    </row>
    <row r="295" spans="1:48" x14ac:dyDescent="0.3">
      <c r="A295" t="s">
        <v>961</v>
      </c>
      <c r="B295" t="s">
        <v>962</v>
      </c>
      <c r="C295" t="s">
        <v>3136</v>
      </c>
      <c r="D295" t="s">
        <v>805</v>
      </c>
      <c r="E295">
        <v>15449.774664959999</v>
      </c>
      <c r="F295">
        <v>1147.2</v>
      </c>
      <c r="G295">
        <v>-2.69603391815158</v>
      </c>
      <c r="H295">
        <f>(Table2[[#This Row],[1Y Return vs Nifty]]-AVERAGE(Table2[1Y Return vs Nifty]))/_xlfn.STDEV.P(Table2[1Y Return vs Nifty])</f>
        <v>-0.32484763812487133</v>
      </c>
      <c r="I295">
        <v>1.1225887621427899</v>
      </c>
      <c r="J295">
        <f>(Table2[[#This Row],[1M Return vs Nifty]]-AVERAGE(Table2[1M Return vs Nifty]))/_xlfn.STDEV.P(Table2[1M Return vs Nifty])</f>
        <v>-1.1896639682051933E-2</v>
      </c>
      <c r="K295">
        <v>-13.709401499962</v>
      </c>
      <c r="L295">
        <f>(Table2[[#This Row],[6M Return vs Nifty]]-AVERAGE(Table2[6M Return vs Nifty]))/_xlfn.STDEV.P(Table2[6M Return vs Nifty])</f>
        <v>-0.58424082053402659</v>
      </c>
      <c r="M295">
        <v>3.5244765518937999</v>
      </c>
      <c r="N295">
        <f>(Table2[[#This Row],[1W Return vs Nifty]]-AVERAGE(Table2[1W Return vs Nifty]))/_xlfn.STDEV.P(Table2[1W Return vs Nifty])</f>
        <v>0.88104052294470725</v>
      </c>
      <c r="O295">
        <v>1145.96</v>
      </c>
      <c r="P295">
        <v>1198.60446372003</v>
      </c>
      <c r="Q295">
        <v>1199.94676646518</v>
      </c>
      <c r="R295">
        <v>51.923495976887203</v>
      </c>
      <c r="S295" s="1">
        <f>(Table2[[#This Row],[Close Price]]-Table2[[#This Row],[20D EMA]])/Table2[[#This Row],[20D EMA]]</f>
        <v>1.0820622011239564E-3</v>
      </c>
      <c r="T295" s="1">
        <f>(Table2[[#This Row],[Close Price]]-Table2[[#This Row],[50D EMA]])/Table2[[#This Row],[50D EMA]]</f>
        <v>-4.2886928320364601E-2</v>
      </c>
      <c r="U295" s="1">
        <f>(Table2[[#This Row],[Close Price]]-Table2[[#This Row],[200D EMA]])/Table2[[#This Row],[200D EMA]]</f>
        <v>-4.3957588735842074E-2</v>
      </c>
      <c r="V295">
        <v>0.64834034712697197</v>
      </c>
      <c r="W295">
        <v>1143</v>
      </c>
      <c r="X295">
        <v>1193.55</v>
      </c>
      <c r="Y295">
        <v>1121.05</v>
      </c>
      <c r="Z295">
        <v>1193.55</v>
      </c>
      <c r="AA295">
        <v>1075</v>
      </c>
      <c r="AB295">
        <v>1249.9000000000001</v>
      </c>
      <c r="AC295" s="1">
        <f>(Table2[[#This Row],[Close Price]]/Table2[[#This Row],[Day Low]])-1</f>
        <v>3.6745406824147953E-3</v>
      </c>
      <c r="AD295" s="1">
        <f>(Table2[[#This Row],[Day High]]/Table2[[#This Row],[Close Price]])-1</f>
        <v>4.0402719665271869E-2</v>
      </c>
      <c r="AE295" s="1">
        <f>(Table2[[#This Row],[Close Price]]/Table2[[#This Row],[Current Week Low]])-1</f>
        <v>2.3326345836492735E-2</v>
      </c>
      <c r="AF295" s="1">
        <f>(Table2[[#This Row],[Current Week High]]/Table2[[#This Row],[Close Price]])-1</f>
        <v>4.0402719665271869E-2</v>
      </c>
      <c r="AG295" s="1">
        <f>(Table2[[#This Row],[Close Price]]/Table2[[#This Row],[Current Month Low]])-1</f>
        <v>6.716279069767439E-2</v>
      </c>
      <c r="AH295" s="1">
        <f>(Table2[[#This Row],[Current Month High]]/Table2[[#This Row],[Close Price]])-1</f>
        <v>8.9522315202231528E-2</v>
      </c>
      <c r="AI295">
        <v>65.354776847977604</v>
      </c>
      <c r="AJ295">
        <v>46.907414521705697</v>
      </c>
      <c r="AK295" t="str">
        <f>IF(AND(Table2[[#This Row],[20D EMA]]&gt;Table2[[#This Row],[50D EMA]],Table2[[#This Row],[50D EMA]]&gt;Table2[[#This Row],[200D EMA]]),"Uptrend","Downtrend/NoTrend")</f>
        <v>Downtrend/NoTrend</v>
      </c>
      <c r="AL295">
        <v>-0.1</v>
      </c>
      <c r="AM295" t="s">
        <v>3173</v>
      </c>
      <c r="AN295">
        <v>-5.18</v>
      </c>
      <c r="AO295" t="s">
        <v>3173</v>
      </c>
      <c r="AP295">
        <v>0.23179323526099199</v>
      </c>
      <c r="AQ295">
        <f>(Table2[[#This Row],[Sharpe Ratio]]-AVERAGE(Table2[Sharpe Ratio]))/_xlfn.STDEV.P(Table2[Sharpe Ratio])</f>
        <v>2.0376284182198634</v>
      </c>
      <c r="AR2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5">
        <f>_xlfn.RANK.AVG(Table2[[#This Row],[1Y Return vs Nifty Z-Score]],Table2[1Y Return vs Nifty Z-Score])</f>
        <v>424</v>
      </c>
      <c r="AT295">
        <f>_xlfn.RANK.AVG(Table2[[#This Row],[6M Return vs Nifty Z-Score]],Table2[6M Return vs Nifty Z-Score])</f>
        <v>524</v>
      </c>
      <c r="AU295">
        <f>_xlfn.RANK.AVG(Table2[[#This Row],[Sharpe Ratio Z-Score]],Table2[Sharpe Ratio Z-Score])</f>
        <v>14</v>
      </c>
      <c r="AV295">
        <f>(Table2[[#This Row],[Rank 1Y]]+Table2[[#This Row],[Rank 6M]]+Table2[[#This Row],[Rank Sharpe]])/3</f>
        <v>320.66666666666669</v>
      </c>
    </row>
    <row r="296" spans="1:48" x14ac:dyDescent="0.3">
      <c r="A296" t="s">
        <v>551</v>
      </c>
      <c r="B296" t="s">
        <v>552</v>
      </c>
      <c r="C296" t="s">
        <v>3132</v>
      </c>
      <c r="D296" t="s">
        <v>553</v>
      </c>
      <c r="E296">
        <v>36193</v>
      </c>
      <c r="F296">
        <v>425.8</v>
      </c>
      <c r="G296">
        <v>28.972979377039799</v>
      </c>
      <c r="H296">
        <f>(Table2[[#This Row],[1Y Return vs Nifty]]-AVERAGE(Table2[1Y Return vs Nifty]))/_xlfn.STDEV.P(Table2[1Y Return vs Nifty])</f>
        <v>0.29793107762160231</v>
      </c>
      <c r="I296">
        <v>-4.5813416874869999</v>
      </c>
      <c r="J296">
        <f>(Table2[[#This Row],[1M Return vs Nifty]]-AVERAGE(Table2[1M Return vs Nifty]))/_xlfn.STDEV.P(Table2[1M Return vs Nifty])</f>
        <v>-0.55285429449064993</v>
      </c>
      <c r="K296">
        <v>-19.256747259866</v>
      </c>
      <c r="L296">
        <f>(Table2[[#This Row],[6M Return vs Nifty]]-AVERAGE(Table2[6M Return vs Nifty]))/_xlfn.STDEV.P(Table2[6M Return vs Nifty])</f>
        <v>-0.76673332414633122</v>
      </c>
      <c r="M296">
        <v>0.20592211170838901</v>
      </c>
      <c r="N296">
        <f>(Table2[[#This Row],[1W Return vs Nifty]]-AVERAGE(Table2[1W Return vs Nifty]))/_xlfn.STDEV.P(Table2[1W Return vs Nifty])</f>
        <v>0.17351610111111268</v>
      </c>
      <c r="O296">
        <v>438.39</v>
      </c>
      <c r="P296">
        <v>461.29475461521901</v>
      </c>
      <c r="Q296">
        <v>444.75547676336498</v>
      </c>
      <c r="R296">
        <v>42.378874873397002</v>
      </c>
      <c r="S296" s="1">
        <f>(Table2[[#This Row],[Close Price]]-Table2[[#This Row],[20D EMA]])/Table2[[#This Row],[20D EMA]]</f>
        <v>-2.8718720773740221E-2</v>
      </c>
      <c r="T296" s="1">
        <f>(Table2[[#This Row],[Close Price]]-Table2[[#This Row],[50D EMA]])/Table2[[#This Row],[50D EMA]]</f>
        <v>-7.6945931554817534E-2</v>
      </c>
      <c r="U296" s="1">
        <f>(Table2[[#This Row],[Close Price]]-Table2[[#This Row],[200D EMA]])/Table2[[#This Row],[200D EMA]]</f>
        <v>-4.2619996275954468E-2</v>
      </c>
      <c r="V296">
        <v>0.847532783395476</v>
      </c>
      <c r="W296">
        <v>425.1</v>
      </c>
      <c r="X296">
        <v>434.75</v>
      </c>
      <c r="Y296">
        <v>425.1</v>
      </c>
      <c r="Z296">
        <v>436.7</v>
      </c>
      <c r="AA296">
        <v>411</v>
      </c>
      <c r="AB296">
        <v>463.45</v>
      </c>
      <c r="AC296" s="1">
        <f>(Table2[[#This Row],[Close Price]]/Table2[[#This Row],[Day Low]])-1</f>
        <v>1.6466713714420322E-3</v>
      </c>
      <c r="AD296" s="1">
        <f>(Table2[[#This Row],[Day High]]/Table2[[#This Row],[Close Price]])-1</f>
        <v>2.1019257867543439E-2</v>
      </c>
      <c r="AE296" s="1">
        <f>(Table2[[#This Row],[Close Price]]/Table2[[#This Row],[Current Week Low]])-1</f>
        <v>1.6466713714420322E-3</v>
      </c>
      <c r="AF296" s="1">
        <f>(Table2[[#This Row],[Current Week High]]/Table2[[#This Row],[Close Price]])-1</f>
        <v>2.5598872710192566E-2</v>
      </c>
      <c r="AG296" s="1">
        <f>(Table2[[#This Row],[Close Price]]/Table2[[#This Row],[Current Month Low]])-1</f>
        <v>3.6009732360097413E-2</v>
      </c>
      <c r="AH296" s="1">
        <f>(Table2[[#This Row],[Current Month High]]/Table2[[#This Row],[Close Price]])-1</f>
        <v>8.8421794269610166E-2</v>
      </c>
      <c r="AI296">
        <v>45.690465007045503</v>
      </c>
      <c r="AJ296">
        <v>52.890484739676801</v>
      </c>
      <c r="AK296" t="str">
        <f>IF(AND(Table2[[#This Row],[20D EMA]]&gt;Table2[[#This Row],[50D EMA]],Table2[[#This Row],[50D EMA]]&gt;Table2[[#This Row],[200D EMA]]),"Uptrend","Downtrend/NoTrend")</f>
        <v>Downtrend/NoTrend</v>
      </c>
      <c r="AL296">
        <v>-0.05</v>
      </c>
      <c r="AM296" t="s">
        <v>3173</v>
      </c>
      <c r="AN296">
        <v>-5.84</v>
      </c>
      <c r="AO296" t="s">
        <v>3173</v>
      </c>
      <c r="AP296">
        <v>0.124430197870405</v>
      </c>
      <c r="AQ296">
        <f>(Table2[[#This Row],[Sharpe Ratio]]-AVERAGE(Table2[Sharpe Ratio]))/_xlfn.STDEV.P(Table2[Sharpe Ratio])</f>
        <v>0.79278099270061009</v>
      </c>
      <c r="AR2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6">
        <f>_xlfn.RANK.AVG(Table2[[#This Row],[1Y Return vs Nifty Z-Score]],Table2[1Y Return vs Nifty Z-Score])</f>
        <v>222</v>
      </c>
      <c r="AT296">
        <f>_xlfn.RANK.AVG(Table2[[#This Row],[6M Return vs Nifty Z-Score]],Table2[6M Return vs Nifty Z-Score])</f>
        <v>597</v>
      </c>
      <c r="AU296">
        <f>_xlfn.RANK.AVG(Table2[[#This Row],[Sharpe Ratio Z-Score]],Table2[Sharpe Ratio Z-Score])</f>
        <v>145</v>
      </c>
      <c r="AV296">
        <f>(Table2[[#This Row],[Rank 1Y]]+Table2[[#This Row],[Rank 6M]]+Table2[[#This Row],[Rank Sharpe]])/3</f>
        <v>321.33333333333331</v>
      </c>
    </row>
    <row r="297" spans="1:48" x14ac:dyDescent="0.3">
      <c r="A297" t="s">
        <v>803</v>
      </c>
      <c r="B297" t="s">
        <v>804</v>
      </c>
      <c r="C297" t="s">
        <v>3136</v>
      </c>
      <c r="D297" t="s">
        <v>805</v>
      </c>
      <c r="E297">
        <v>19367.723485625</v>
      </c>
      <c r="F297">
        <v>456.25</v>
      </c>
      <c r="G297">
        <v>14.983885917371699</v>
      </c>
      <c r="H297">
        <f>(Table2[[#This Row],[1Y Return vs Nifty]]-AVERAGE(Table2[1Y Return vs Nifty]))/_xlfn.STDEV.P(Table2[1Y Return vs Nifty])</f>
        <v>2.2832211166159615E-2</v>
      </c>
      <c r="I297">
        <v>0.14064699770335201</v>
      </c>
      <c r="J297">
        <f>(Table2[[#This Row],[1M Return vs Nifty]]-AVERAGE(Table2[1M Return vs Nifty]))/_xlfn.STDEV.P(Table2[1M Return vs Nifty])</f>
        <v>-0.10502346139570934</v>
      </c>
      <c r="K297">
        <v>-24.566315800674701</v>
      </c>
      <c r="L297">
        <f>(Table2[[#This Row],[6M Return vs Nifty]]-AVERAGE(Table2[6M Return vs Nifty]))/_xlfn.STDEV.P(Table2[6M Return vs Nifty])</f>
        <v>-0.94140360756671793</v>
      </c>
      <c r="M297">
        <v>0.36713980874838498</v>
      </c>
      <c r="N297">
        <f>(Table2[[#This Row],[1W Return vs Nifty]]-AVERAGE(Table2[1W Return vs Nifty]))/_xlfn.STDEV.P(Table2[1W Return vs Nifty])</f>
        <v>0.20788813265180778</v>
      </c>
      <c r="O297">
        <v>464.61</v>
      </c>
      <c r="P297">
        <v>495.19827281415598</v>
      </c>
      <c r="Q297">
        <v>486.218922094795</v>
      </c>
      <c r="R297">
        <v>49.417781237505899</v>
      </c>
      <c r="S297" s="1">
        <f>(Table2[[#This Row],[Close Price]]-Table2[[#This Row],[20D EMA]])/Table2[[#This Row],[20D EMA]]</f>
        <v>-1.7993586018381035E-2</v>
      </c>
      <c r="T297" s="1">
        <f>(Table2[[#This Row],[Close Price]]-Table2[[#This Row],[50D EMA]])/Table2[[#This Row],[50D EMA]]</f>
        <v>-7.8651875324235968E-2</v>
      </c>
      <c r="U297" s="1">
        <f>(Table2[[#This Row],[Close Price]]-Table2[[#This Row],[200D EMA]])/Table2[[#This Row],[200D EMA]]</f>
        <v>-6.1636684079835448E-2</v>
      </c>
      <c r="V297">
        <v>1.0189462186256699</v>
      </c>
      <c r="W297">
        <v>454.05</v>
      </c>
      <c r="X297">
        <v>464.8</v>
      </c>
      <c r="Y297">
        <v>436.15</v>
      </c>
      <c r="Z297">
        <v>464.8</v>
      </c>
      <c r="AA297">
        <v>422.3</v>
      </c>
      <c r="AB297">
        <v>526.5</v>
      </c>
      <c r="AC297" s="1">
        <f>(Table2[[#This Row],[Close Price]]/Table2[[#This Row],[Day Low]])-1</f>
        <v>4.8452813566788322E-3</v>
      </c>
      <c r="AD297" s="1">
        <f>(Table2[[#This Row],[Day High]]/Table2[[#This Row],[Close Price]])-1</f>
        <v>1.8739726027397374E-2</v>
      </c>
      <c r="AE297" s="1">
        <f>(Table2[[#This Row],[Close Price]]/Table2[[#This Row],[Current Week Low]])-1</f>
        <v>4.608506247850519E-2</v>
      </c>
      <c r="AF297" s="1">
        <f>(Table2[[#This Row],[Current Week High]]/Table2[[#This Row],[Close Price]])-1</f>
        <v>1.8739726027397374E-2</v>
      </c>
      <c r="AG297" s="1">
        <f>(Table2[[#This Row],[Close Price]]/Table2[[#This Row],[Current Month Low]])-1</f>
        <v>8.0393085484252946E-2</v>
      </c>
      <c r="AH297" s="1">
        <f>(Table2[[#This Row],[Current Month High]]/Table2[[#This Row],[Close Price]])-1</f>
        <v>0.15397260273972613</v>
      </c>
      <c r="AI297">
        <v>63.9671232876712</v>
      </c>
      <c r="AJ297">
        <v>51.830282861896798</v>
      </c>
      <c r="AK297" t="str">
        <f>IF(AND(Table2[[#This Row],[20D EMA]]&gt;Table2[[#This Row],[50D EMA]],Table2[[#This Row],[50D EMA]]&gt;Table2[[#This Row],[200D EMA]]),"Uptrend","Downtrend/NoTrend")</f>
        <v>Downtrend/NoTrend</v>
      </c>
      <c r="AL297">
        <v>-0.09</v>
      </c>
      <c r="AM297" t="s">
        <v>3173</v>
      </c>
      <c r="AN297">
        <v>-11.27</v>
      </c>
      <c r="AO297" t="s">
        <v>3173</v>
      </c>
      <c r="AP297">
        <v>0.22665236639112099</v>
      </c>
      <c r="AQ297">
        <f>(Table2[[#This Row],[Sharpe Ratio]]-AVERAGE(Table2[Sharpe Ratio]))/_xlfn.STDEV.P(Table2[Sharpe Ratio])</f>
        <v>1.9780213361818502</v>
      </c>
      <c r="AR2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7">
        <f>_xlfn.RANK.AVG(Table2[[#This Row],[1Y Return vs Nifty Z-Score]],Table2[1Y Return vs Nifty Z-Score])</f>
        <v>296</v>
      </c>
      <c r="AT297">
        <f>_xlfn.RANK.AVG(Table2[[#This Row],[6M Return vs Nifty Z-Score]],Table2[6M Return vs Nifty Z-Score])</f>
        <v>657</v>
      </c>
      <c r="AU297">
        <f>_xlfn.RANK.AVG(Table2[[#This Row],[Sharpe Ratio Z-Score]],Table2[Sharpe Ratio Z-Score])</f>
        <v>15</v>
      </c>
      <c r="AV297">
        <f>(Table2[[#This Row],[Rank 1Y]]+Table2[[#This Row],[Rank 6M]]+Table2[[#This Row],[Rank Sharpe]])/3</f>
        <v>322.66666666666669</v>
      </c>
    </row>
    <row r="298" spans="1:48" x14ac:dyDescent="0.3">
      <c r="A298" t="s">
        <v>181</v>
      </c>
      <c r="B298" t="s">
        <v>182</v>
      </c>
      <c r="C298" t="s">
        <v>3132</v>
      </c>
      <c r="D298" t="s">
        <v>183</v>
      </c>
      <c r="E298">
        <v>135195.2759605</v>
      </c>
      <c r="F298">
        <v>4931.75</v>
      </c>
      <c r="G298">
        <v>8.4951315437722901</v>
      </c>
      <c r="H298">
        <f>(Table2[[#This Row],[1Y Return vs Nifty]]-AVERAGE(Table2[1Y Return vs Nifty]))/_xlfn.STDEV.P(Table2[1Y Return vs Nifty])</f>
        <v>-0.10477069448540825</v>
      </c>
      <c r="I298">
        <v>8.25800131146665</v>
      </c>
      <c r="J298">
        <f>(Table2[[#This Row],[1M Return vs Nifty]]-AVERAGE(Table2[1M Return vs Nifty]))/_xlfn.STDEV.P(Table2[1M Return vs Nifty])</f>
        <v>0.66482199720536017</v>
      </c>
      <c r="K298">
        <v>-2.5016468873552702</v>
      </c>
      <c r="L298">
        <f>(Table2[[#This Row],[6M Return vs Nifty]]-AVERAGE(Table2[6M Return vs Nifty]))/_xlfn.STDEV.P(Table2[6M Return vs Nifty])</f>
        <v>-0.21553634678181646</v>
      </c>
      <c r="M298">
        <v>-0.60188449301483105</v>
      </c>
      <c r="N298">
        <f>(Table2[[#This Row],[1W Return vs Nifty]]-AVERAGE(Table2[1W Return vs Nifty]))/_xlfn.STDEV.P(Table2[1W Return vs Nifty])</f>
        <v>1.2896358649307706E-3</v>
      </c>
      <c r="O298">
        <v>4863.8999999999996</v>
      </c>
      <c r="P298">
        <v>4825.2841428519896</v>
      </c>
      <c r="Q298">
        <v>4564.3543329652903</v>
      </c>
      <c r="R298">
        <v>54.781708273835697</v>
      </c>
      <c r="S298" s="1">
        <f>(Table2[[#This Row],[Close Price]]-Table2[[#This Row],[20D EMA]])/Table2[[#This Row],[20D EMA]]</f>
        <v>1.3949711137153389E-2</v>
      </c>
      <c r="T298" s="1">
        <f>(Table2[[#This Row],[Close Price]]-Table2[[#This Row],[50D EMA]])/Table2[[#This Row],[50D EMA]]</f>
        <v>2.2064163269167322E-2</v>
      </c>
      <c r="U298" s="1">
        <f>(Table2[[#This Row],[Close Price]]-Table2[[#This Row],[200D EMA]])/Table2[[#This Row],[200D EMA]]</f>
        <v>8.0492363264012087E-2</v>
      </c>
      <c r="V298">
        <v>1.4973342443851301</v>
      </c>
      <c r="W298">
        <v>4875</v>
      </c>
      <c r="X298">
        <v>5014.3500000000004</v>
      </c>
      <c r="Y298">
        <v>4875</v>
      </c>
      <c r="Z298">
        <v>5067</v>
      </c>
      <c r="AA298">
        <v>4536.05</v>
      </c>
      <c r="AB298">
        <v>5067</v>
      </c>
      <c r="AC298" s="1">
        <f>(Table2[[#This Row],[Close Price]]/Table2[[#This Row],[Day Low]])-1</f>
        <v>1.1641025641025537E-2</v>
      </c>
      <c r="AD298" s="1">
        <f>(Table2[[#This Row],[Day High]]/Table2[[#This Row],[Close Price]])-1</f>
        <v>1.6748618644497393E-2</v>
      </c>
      <c r="AE298" s="1">
        <f>(Table2[[#This Row],[Close Price]]/Table2[[#This Row],[Current Week Low]])-1</f>
        <v>1.1641025641025537E-2</v>
      </c>
      <c r="AF298" s="1">
        <f>(Table2[[#This Row],[Current Week High]]/Table2[[#This Row],[Close Price]])-1</f>
        <v>2.7424342272013069E-2</v>
      </c>
      <c r="AG298" s="1">
        <f>(Table2[[#This Row],[Close Price]]/Table2[[#This Row],[Current Month Low]])-1</f>
        <v>8.7234488155994772E-2</v>
      </c>
      <c r="AH298" s="1">
        <f>(Table2[[#This Row],[Current Month High]]/Table2[[#This Row],[Close Price]])-1</f>
        <v>2.7424342272013069E-2</v>
      </c>
      <c r="AI298">
        <v>3.51295179196025</v>
      </c>
      <c r="AJ298">
        <v>38.4370306951676</v>
      </c>
      <c r="AK298" t="str">
        <f>IF(AND(Table2[[#This Row],[20D EMA]]&gt;Table2[[#This Row],[50D EMA]],Table2[[#This Row],[50D EMA]]&gt;Table2[[#This Row],[200D EMA]]),"Uptrend","Downtrend/NoTrend")</f>
        <v>Uptrend</v>
      </c>
      <c r="AL298">
        <v>0.13</v>
      </c>
      <c r="AM298" t="s">
        <v>3172</v>
      </c>
      <c r="AN298">
        <v>0.3</v>
      </c>
      <c r="AO298" t="s">
        <v>3172</v>
      </c>
      <c r="AP298">
        <v>8.8861702696566E-2</v>
      </c>
      <c r="AQ298">
        <f>(Table2[[#This Row],[Sharpe Ratio]]-AVERAGE(Table2[Sharpe Ratio]))/_xlfn.STDEV.P(Table2[Sharpe Ratio])</f>
        <v>0.38037323372797249</v>
      </c>
      <c r="AR2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0.72617782553103882</v>
      </c>
      <c r="AS298">
        <f>_xlfn.RANK.AVG(Table2[[#This Row],[1Y Return vs Nifty Z-Score]],Table2[1Y Return vs Nifty Z-Score])</f>
        <v>343</v>
      </c>
      <c r="AT298">
        <f>_xlfn.RANK.AVG(Table2[[#This Row],[6M Return vs Nifty Z-Score]],Table2[6M Return vs Nifty Z-Score])</f>
        <v>371</v>
      </c>
      <c r="AU298">
        <f>_xlfn.RANK.AVG(Table2[[#This Row],[Sharpe Ratio Z-Score]],Table2[Sharpe Ratio Z-Score])</f>
        <v>255</v>
      </c>
      <c r="AV298">
        <f>(Table2[[#This Row],[Rank 1Y]]+Table2[[#This Row],[Rank 6M]]+Table2[[#This Row],[Rank Sharpe]])/3</f>
        <v>323</v>
      </c>
    </row>
    <row r="299" spans="1:48" x14ac:dyDescent="0.3">
      <c r="A299" t="s">
        <v>881</v>
      </c>
      <c r="B299" t="s">
        <v>882</v>
      </c>
      <c r="C299" t="s">
        <v>3136</v>
      </c>
      <c r="D299" t="s">
        <v>805</v>
      </c>
      <c r="E299">
        <v>16721.307862500002</v>
      </c>
      <c r="F299">
        <v>4015.25</v>
      </c>
      <c r="G299">
        <v>39.566646691102299</v>
      </c>
      <c r="H299">
        <f>(Table2[[#This Row],[1Y Return vs Nifty]]-AVERAGE(Table2[1Y Return vs Nifty]))/_xlfn.STDEV.P(Table2[1Y Return vs Nifty])</f>
        <v>0.50625807737372286</v>
      </c>
      <c r="I299">
        <v>5.4507799909915597</v>
      </c>
      <c r="J299">
        <f>(Table2[[#This Row],[1M Return vs Nifty]]-AVERAGE(Table2[1M Return vs Nifty]))/_xlfn.STDEV.P(Table2[1M Return vs Nifty])</f>
        <v>0.39858665730014387</v>
      </c>
      <c r="K299">
        <v>-18.0792334077865</v>
      </c>
      <c r="L299">
        <f>(Table2[[#This Row],[6M Return vs Nifty]]-AVERAGE(Table2[6M Return vs Nifty]))/_xlfn.STDEV.P(Table2[6M Return vs Nifty])</f>
        <v>-0.72799633889162518</v>
      </c>
      <c r="M299">
        <v>1.7354360750712601</v>
      </c>
      <c r="N299">
        <f>(Table2[[#This Row],[1W Return vs Nifty]]-AVERAGE(Table2[1W Return vs Nifty]))/_xlfn.STDEV.P(Table2[1W Return vs Nifty])</f>
        <v>0.49961244881914157</v>
      </c>
      <c r="O299">
        <v>3900.81</v>
      </c>
      <c r="P299">
        <v>3907.2366385014102</v>
      </c>
      <c r="Q299">
        <v>3708.1150448076701</v>
      </c>
      <c r="R299">
        <v>61.324629808986899</v>
      </c>
      <c r="S299" s="1">
        <f>(Table2[[#This Row],[Close Price]]-Table2[[#This Row],[20D EMA]])/Table2[[#This Row],[20D EMA]]</f>
        <v>2.9337496571224964E-2</v>
      </c>
      <c r="T299" s="1">
        <f>(Table2[[#This Row],[Close Price]]-Table2[[#This Row],[50D EMA]])/Table2[[#This Row],[50D EMA]]</f>
        <v>2.7644438126485597E-2</v>
      </c>
      <c r="U299" s="1">
        <f>(Table2[[#This Row],[Close Price]]-Table2[[#This Row],[200D EMA]])/Table2[[#This Row],[200D EMA]]</f>
        <v>8.282778486670718E-2</v>
      </c>
      <c r="V299">
        <v>0.94695654359708603</v>
      </c>
      <c r="W299">
        <v>3930.05</v>
      </c>
      <c r="X299">
        <v>4118.1499999999996</v>
      </c>
      <c r="Y299">
        <v>3875</v>
      </c>
      <c r="Z299">
        <v>4118.1499999999996</v>
      </c>
      <c r="AA299">
        <v>3634</v>
      </c>
      <c r="AB299">
        <v>4349</v>
      </c>
      <c r="AC299" s="1">
        <f>(Table2[[#This Row],[Close Price]]/Table2[[#This Row],[Day Low]])-1</f>
        <v>2.1679113497283797E-2</v>
      </c>
      <c r="AD299" s="1">
        <f>(Table2[[#This Row],[Day High]]/Table2[[#This Row],[Close Price]])-1</f>
        <v>2.5627295934250505E-2</v>
      </c>
      <c r="AE299" s="1">
        <f>(Table2[[#This Row],[Close Price]]/Table2[[#This Row],[Current Week Low]])-1</f>
        <v>3.6193548387096763E-2</v>
      </c>
      <c r="AF299" s="1">
        <f>(Table2[[#This Row],[Current Week High]]/Table2[[#This Row],[Close Price]])-1</f>
        <v>2.5627295934250505E-2</v>
      </c>
      <c r="AG299" s="1">
        <f>(Table2[[#This Row],[Close Price]]/Table2[[#This Row],[Current Month Low]])-1</f>
        <v>0.10491194276279581</v>
      </c>
      <c r="AH299" s="1">
        <f>(Table2[[#This Row],[Current Month High]]/Table2[[#This Row],[Close Price]])-1</f>
        <v>8.3120602702197788E-2</v>
      </c>
      <c r="AI299">
        <v>36.678911649336897</v>
      </c>
      <c r="AJ299">
        <v>68.555716474613206</v>
      </c>
      <c r="AK299" t="str">
        <f>IF(AND(Table2[[#This Row],[20D EMA]]&gt;Table2[[#This Row],[50D EMA]],Table2[[#This Row],[50D EMA]]&gt;Table2[[#This Row],[200D EMA]]),"Uptrend","Downtrend/NoTrend")</f>
        <v>Downtrend/NoTrend</v>
      </c>
      <c r="AL299">
        <v>0.06</v>
      </c>
      <c r="AM299" t="s">
        <v>3172</v>
      </c>
      <c r="AN299">
        <v>-3.19</v>
      </c>
      <c r="AO299" t="s">
        <v>3173</v>
      </c>
      <c r="AP299">
        <v>9.9020200076398002E-2</v>
      </c>
      <c r="AQ299">
        <f>(Table2[[#This Row],[Sharpe Ratio]]-AVERAGE(Table2[Sharpe Ratio]))/_xlfn.STDEV.P(Table2[Sharpe Ratio])</f>
        <v>0.49815845681571519</v>
      </c>
      <c r="AR2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9">
        <f>_xlfn.RANK.AVG(Table2[[#This Row],[1Y Return vs Nifty Z-Score]],Table2[1Y Return vs Nifty Z-Score])</f>
        <v>165</v>
      </c>
      <c r="AT299">
        <f>_xlfn.RANK.AVG(Table2[[#This Row],[6M Return vs Nifty Z-Score]],Table2[6M Return vs Nifty Z-Score])</f>
        <v>581</v>
      </c>
      <c r="AU299">
        <f>_xlfn.RANK.AVG(Table2[[#This Row],[Sharpe Ratio Z-Score]],Table2[Sharpe Ratio Z-Score])</f>
        <v>223</v>
      </c>
      <c r="AV299">
        <f>(Table2[[#This Row],[Rank 1Y]]+Table2[[#This Row],[Rank 6M]]+Table2[[#This Row],[Rank Sharpe]])/3</f>
        <v>323</v>
      </c>
    </row>
    <row r="300" spans="1:48" x14ac:dyDescent="0.3">
      <c r="A300" t="s">
        <v>46</v>
      </c>
      <c r="B300" t="s">
        <v>47</v>
      </c>
      <c r="C300" t="s">
        <v>3130</v>
      </c>
      <c r="D300" t="s">
        <v>48</v>
      </c>
      <c r="E300">
        <v>509155.8689151</v>
      </c>
      <c r="F300">
        <v>3702.6</v>
      </c>
      <c r="G300">
        <v>0.82201851182718799</v>
      </c>
      <c r="H300">
        <f>(Table2[[#This Row],[1Y Return vs Nifty]]-AVERAGE(Table2[1Y Return vs Nifty]))/_xlfn.STDEV.P(Table2[1Y Return vs Nifty])</f>
        <v>-0.25566429623011089</v>
      </c>
      <c r="I300">
        <v>13.011054558433999</v>
      </c>
      <c r="J300">
        <f>(Table2[[#This Row],[1M Return vs Nifty]]-AVERAGE(Table2[1M Return vs Nifty]))/_xlfn.STDEV.P(Table2[1M Return vs Nifty])</f>
        <v>1.115598976406909</v>
      </c>
      <c r="K300">
        <v>-4.0045114530806698</v>
      </c>
      <c r="L300">
        <f>(Table2[[#This Row],[6M Return vs Nifty]]-AVERAGE(Table2[6M Return vs Nifty]))/_xlfn.STDEV.P(Table2[6M Return vs Nifty])</f>
        <v>-0.26497648068725976</v>
      </c>
      <c r="M300">
        <v>2.5174109202493899</v>
      </c>
      <c r="N300">
        <f>(Table2[[#This Row],[1W Return vs Nifty]]-AVERAGE(Table2[1W Return vs Nifty]))/_xlfn.STDEV.P(Table2[1W Return vs Nifty])</f>
        <v>0.6663315158693599</v>
      </c>
      <c r="O300">
        <v>3584.58</v>
      </c>
      <c r="P300">
        <v>3579.6390481264498</v>
      </c>
      <c r="Q300">
        <v>3499.4508145647501</v>
      </c>
      <c r="R300">
        <v>64.236038378790099</v>
      </c>
      <c r="S300" s="1">
        <f>(Table2[[#This Row],[Close Price]]-Table2[[#This Row],[20D EMA]])/Table2[[#This Row],[20D EMA]]</f>
        <v>3.2924359339169436E-2</v>
      </c>
      <c r="T300" s="1">
        <f>(Table2[[#This Row],[Close Price]]-Table2[[#This Row],[50D EMA]])/Table2[[#This Row],[50D EMA]]</f>
        <v>3.4350097934568787E-2</v>
      </c>
      <c r="U300" s="1">
        <f>(Table2[[#This Row],[Close Price]]-Table2[[#This Row],[200D EMA]])/Table2[[#This Row],[200D EMA]]</f>
        <v>5.8051733314764944E-2</v>
      </c>
      <c r="V300">
        <v>0.85810904026411094</v>
      </c>
      <c r="W300">
        <v>3690</v>
      </c>
      <c r="X300">
        <v>3754.9</v>
      </c>
      <c r="Y300">
        <v>3654</v>
      </c>
      <c r="Z300">
        <v>3761</v>
      </c>
      <c r="AA300">
        <v>3452.45</v>
      </c>
      <c r="AB300">
        <v>3761</v>
      </c>
      <c r="AC300" s="1">
        <f>(Table2[[#This Row],[Close Price]]/Table2[[#This Row],[Day Low]])-1</f>
        <v>3.4146341463414664E-3</v>
      </c>
      <c r="AD300" s="1">
        <f>(Table2[[#This Row],[Day High]]/Table2[[#This Row],[Close Price]])-1</f>
        <v>1.4125209312375153E-2</v>
      </c>
      <c r="AE300" s="1">
        <f>(Table2[[#This Row],[Close Price]]/Table2[[#This Row],[Current Week Low]])-1</f>
        <v>1.3300492610837322E-2</v>
      </c>
      <c r="AF300" s="1">
        <f>(Table2[[#This Row],[Current Week High]]/Table2[[#This Row],[Close Price]])-1</f>
        <v>1.5772700264678807E-2</v>
      </c>
      <c r="AG300" s="1">
        <f>(Table2[[#This Row],[Close Price]]/Table2[[#This Row],[Current Month Low]])-1</f>
        <v>7.2455792263465213E-2</v>
      </c>
      <c r="AH300" s="1">
        <f>(Table2[[#This Row],[Current Month High]]/Table2[[#This Row],[Close Price]])-1</f>
        <v>1.5772700264678807E-2</v>
      </c>
      <c r="AI300">
        <v>5.8688489169772504</v>
      </c>
      <c r="AJ300">
        <v>21.996705107084001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0.1</v>
      </c>
      <c r="AM300" t="s">
        <v>3172</v>
      </c>
      <c r="AN300">
        <v>1.57</v>
      </c>
      <c r="AO300" t="s">
        <v>3172</v>
      </c>
      <c r="AP300">
        <v>0.112845238201284</v>
      </c>
      <c r="AQ300">
        <f>(Table2[[#This Row],[Sharpe Ratio]]-AVERAGE(Table2[Sharpe Ratio]))/_xlfn.STDEV.P(Table2[Sharpe Ratio])</f>
        <v>0.65845629800718231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1.9197460133660804</v>
      </c>
      <c r="AS300">
        <f>_xlfn.RANK.AVG(Table2[[#This Row],[1Y Return vs Nifty Z-Score]],Table2[1Y Return vs Nifty Z-Score])</f>
        <v>395</v>
      </c>
      <c r="AT300">
        <f>_xlfn.RANK.AVG(Table2[[#This Row],[6M Return vs Nifty Z-Score]],Table2[6M Return vs Nifty Z-Score])</f>
        <v>395</v>
      </c>
      <c r="AU300">
        <f>_xlfn.RANK.AVG(Table2[[#This Row],[Sharpe Ratio Z-Score]],Table2[Sharpe Ratio Z-Score])</f>
        <v>180</v>
      </c>
      <c r="AV300">
        <f>(Table2[[#This Row],[Rank 1Y]]+Table2[[#This Row],[Rank 6M]]+Table2[[#This Row],[Rank Sharpe]])/3</f>
        <v>323.33333333333331</v>
      </c>
    </row>
    <row r="301" spans="1:48" x14ac:dyDescent="0.3">
      <c r="A301" t="s">
        <v>549</v>
      </c>
      <c r="B301" t="s">
        <v>550</v>
      </c>
      <c r="C301" t="s">
        <v>3131</v>
      </c>
      <c r="D301" t="s">
        <v>158</v>
      </c>
      <c r="E301">
        <v>36532.028575700002</v>
      </c>
      <c r="F301">
        <v>910.6</v>
      </c>
      <c r="G301">
        <v>-6.4054310852442402</v>
      </c>
      <c r="H301">
        <f>(Table2[[#This Row],[1Y Return vs Nifty]]-AVERAGE(Table2[1Y Return vs Nifty]))/_xlfn.STDEV.P(Table2[1Y Return vs Nifty])</f>
        <v>-0.39779382000879965</v>
      </c>
      <c r="I301">
        <v>2.6389158581099301</v>
      </c>
      <c r="J301">
        <f>(Table2[[#This Row],[1M Return vs Nifty]]-AVERAGE(Table2[1M Return vs Nifty]))/_xlfn.STDEV.P(Table2[1M Return vs Nifty])</f>
        <v>0.1319109955969433</v>
      </c>
      <c r="K301">
        <v>30.804980778483898</v>
      </c>
      <c r="L301">
        <f>(Table2[[#This Row],[6M Return vs Nifty]]-AVERAGE(Table2[6M Return vs Nifty]))/_xlfn.STDEV.P(Table2[6M Return vs Nifty])</f>
        <v>0.88016061041074001</v>
      </c>
      <c r="M301">
        <v>2.49226700454654</v>
      </c>
      <c r="N301">
        <f>(Table2[[#This Row],[1W Return vs Nifty]]-AVERAGE(Table2[1W Return vs Nifty]))/_xlfn.STDEV.P(Table2[1W Return vs Nifty])</f>
        <v>0.66097076776624974</v>
      </c>
      <c r="O301">
        <v>875.23</v>
      </c>
      <c r="P301">
        <v>869.37702289792196</v>
      </c>
      <c r="Q301">
        <v>802.05102199891098</v>
      </c>
      <c r="R301">
        <v>68.901743837012404</v>
      </c>
      <c r="S301" s="1">
        <f>(Table2[[#This Row],[Close Price]]-Table2[[#This Row],[20D EMA]])/Table2[[#This Row],[20D EMA]]</f>
        <v>4.0412234498360435E-2</v>
      </c>
      <c r="T301" s="1">
        <f>(Table2[[#This Row],[Close Price]]-Table2[[#This Row],[50D EMA]])/Table2[[#This Row],[50D EMA]]</f>
        <v>4.7416685760417507E-2</v>
      </c>
      <c r="U301" s="1">
        <f>(Table2[[#This Row],[Close Price]]-Table2[[#This Row],[200D EMA]])/Table2[[#This Row],[200D EMA]]</f>
        <v>0.13533924279599813</v>
      </c>
      <c r="V301">
        <v>0.50324280506965302</v>
      </c>
      <c r="W301">
        <v>890.5</v>
      </c>
      <c r="X301">
        <v>914.4</v>
      </c>
      <c r="Y301">
        <v>870.2</v>
      </c>
      <c r="Z301">
        <v>914.4</v>
      </c>
      <c r="AA301">
        <v>835.15</v>
      </c>
      <c r="AB301">
        <v>920</v>
      </c>
      <c r="AC301" s="1">
        <f>(Table2[[#This Row],[Close Price]]/Table2[[#This Row],[Day Low]])-1</f>
        <v>2.2571588994946712E-2</v>
      </c>
      <c r="AD301" s="1">
        <f>(Table2[[#This Row],[Day High]]/Table2[[#This Row],[Close Price]])-1</f>
        <v>4.1730726993189915E-3</v>
      </c>
      <c r="AE301" s="1">
        <f>(Table2[[#This Row],[Close Price]]/Table2[[#This Row],[Current Week Low]])-1</f>
        <v>4.6426108940473387E-2</v>
      </c>
      <c r="AF301" s="1">
        <f>(Table2[[#This Row],[Current Week High]]/Table2[[#This Row],[Close Price]])-1</f>
        <v>4.1730726993189915E-3</v>
      </c>
      <c r="AG301" s="1">
        <f>(Table2[[#This Row],[Close Price]]/Table2[[#This Row],[Current Month Low]])-1</f>
        <v>9.0343052146321101E-2</v>
      </c>
      <c r="AH301" s="1">
        <f>(Table2[[#This Row],[Current Month High]]/Table2[[#This Row],[Close Price]])-1</f>
        <v>1.0322864045684055E-2</v>
      </c>
      <c r="AI301">
        <v>3.80518339556337</v>
      </c>
      <c r="AJ301">
        <v>49.856002633094697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0.06</v>
      </c>
      <c r="AM301" t="s">
        <v>3172</v>
      </c>
      <c r="AN301">
        <v>0.75</v>
      </c>
      <c r="AO301" t="s">
        <v>3172</v>
      </c>
      <c r="AP301">
        <v>3.3959485325005999E-2</v>
      </c>
      <c r="AQ301">
        <f>(Table2[[#This Row],[Sharpe Ratio]]-AVERAGE(Table2[Sharpe Ratio]))/_xlfn.STDEV.P(Table2[Sharpe Ratio])</f>
        <v>-0.25620417327706629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1.0190443804880671</v>
      </c>
      <c r="AS301">
        <f>_xlfn.RANK.AVG(Table2[[#This Row],[1Y Return vs Nifty Z-Score]],Table2[1Y Return vs Nifty Z-Score])</f>
        <v>448</v>
      </c>
      <c r="AT301">
        <f>_xlfn.RANK.AVG(Table2[[#This Row],[6M Return vs Nifty Z-Score]],Table2[6M Return vs Nifty Z-Score])</f>
        <v>109</v>
      </c>
      <c r="AU301">
        <f>_xlfn.RANK.AVG(Table2[[#This Row],[Sharpe Ratio Z-Score]],Table2[Sharpe Ratio Z-Score])</f>
        <v>413</v>
      </c>
      <c r="AV301">
        <f>(Table2[[#This Row],[Rank 1Y]]+Table2[[#This Row],[Rank 6M]]+Table2[[#This Row],[Rank Sharpe]])/3</f>
        <v>323.33333333333331</v>
      </c>
    </row>
    <row r="302" spans="1:48" x14ac:dyDescent="0.3">
      <c r="A302" t="s">
        <v>1025</v>
      </c>
      <c r="B302" t="s">
        <v>1026</v>
      </c>
      <c r="C302" t="s">
        <v>3141</v>
      </c>
      <c r="D302" t="s">
        <v>498</v>
      </c>
      <c r="E302">
        <v>13305.805359919999</v>
      </c>
      <c r="F302">
        <v>707.6</v>
      </c>
      <c r="G302">
        <v>3.2894678957100001</v>
      </c>
      <c r="H302">
        <f>(Table2[[#This Row],[1Y Return vs Nifty]]-AVERAGE(Table2[1Y Return vs Nifty]))/_xlfn.STDEV.P(Table2[1Y Return vs Nifty])</f>
        <v>-0.20714131434430347</v>
      </c>
      <c r="I302">
        <v>-6.52011112592358</v>
      </c>
      <c r="J302">
        <f>(Table2[[#This Row],[1M Return vs Nifty]]-AVERAGE(Table2[1M Return vs Nifty]))/_xlfn.STDEV.P(Table2[1M Return vs Nifty])</f>
        <v>-0.73672613126932351</v>
      </c>
      <c r="K302">
        <v>-1.03966282393793</v>
      </c>
      <c r="L302">
        <f>(Table2[[#This Row],[6M Return vs Nifty]]-AVERAGE(Table2[6M Return vs Nifty]))/_xlfn.STDEV.P(Table2[6M Return vs Nifty])</f>
        <v>-0.16744106959488697</v>
      </c>
      <c r="M302">
        <v>-0.219656712922913</v>
      </c>
      <c r="N302">
        <f>(Table2[[#This Row],[1W Return vs Nifty]]-AVERAGE(Table2[1W Return vs Nifty]))/_xlfn.STDEV.P(Table2[1W Return vs Nifty])</f>
        <v>8.2781590869038871E-2</v>
      </c>
      <c r="O302">
        <v>726.94</v>
      </c>
      <c r="P302">
        <v>766.92358994945198</v>
      </c>
      <c r="Q302">
        <v>740.19629968893503</v>
      </c>
      <c r="R302">
        <v>43.4186383342876</v>
      </c>
      <c r="S302" s="1">
        <f>(Table2[[#This Row],[Close Price]]-Table2[[#This Row],[20D EMA]])/Table2[[#This Row],[20D EMA]]</f>
        <v>-2.6604671637274094E-2</v>
      </c>
      <c r="T302" s="1">
        <f>(Table2[[#This Row],[Close Price]]-Table2[[#This Row],[50D EMA]])/Table2[[#This Row],[50D EMA]]</f>
        <v>-7.7352673365233146E-2</v>
      </c>
      <c r="U302" s="1">
        <f>(Table2[[#This Row],[Close Price]]-Table2[[#This Row],[200D EMA]])/Table2[[#This Row],[200D EMA]]</f>
        <v>-4.4037371846675659E-2</v>
      </c>
      <c r="V302">
        <v>0.63393161983247104</v>
      </c>
      <c r="W302">
        <v>700.05</v>
      </c>
      <c r="X302">
        <v>722.4</v>
      </c>
      <c r="Y302">
        <v>691.95</v>
      </c>
      <c r="Z302">
        <v>722.4</v>
      </c>
      <c r="AA302">
        <v>669.95</v>
      </c>
      <c r="AB302">
        <v>804.95</v>
      </c>
      <c r="AC302" s="1">
        <f>(Table2[[#This Row],[Close Price]]/Table2[[#This Row],[Day Low]])-1</f>
        <v>1.0784943932576452E-2</v>
      </c>
      <c r="AD302" s="1">
        <f>(Table2[[#This Row],[Day High]]/Table2[[#This Row],[Close Price]])-1</f>
        <v>2.0915771622385559E-2</v>
      </c>
      <c r="AE302" s="1">
        <f>(Table2[[#This Row],[Close Price]]/Table2[[#This Row],[Current Week Low]])-1</f>
        <v>2.261724113013952E-2</v>
      </c>
      <c r="AF302" s="1">
        <f>(Table2[[#This Row],[Current Week High]]/Table2[[#This Row],[Close Price]])-1</f>
        <v>2.0915771622385559E-2</v>
      </c>
      <c r="AG302" s="1">
        <f>(Table2[[#This Row],[Close Price]]/Table2[[#This Row],[Current Month Low]])-1</f>
        <v>5.6198223748040954E-2</v>
      </c>
      <c r="AH302" s="1">
        <f>(Table2[[#This Row],[Current Month High]]/Table2[[#This Row],[Close Price]])-1</f>
        <v>0.1375777275296779</v>
      </c>
      <c r="AI302">
        <v>30.9496890898812</v>
      </c>
      <c r="AJ302">
        <v>35.750599520383702</v>
      </c>
      <c r="AK302" t="str">
        <f>IF(AND(Table2[[#This Row],[20D EMA]]&gt;Table2[[#This Row],[50D EMA]],Table2[[#This Row],[50D EMA]]&gt;Table2[[#This Row],[200D EMA]]),"Uptrend","Downtrend/NoTrend")</f>
        <v>Downtrend/NoTrend</v>
      </c>
      <c r="AL302">
        <v>-7.0000000000000007E-2</v>
      </c>
      <c r="AM302" t="s">
        <v>3173</v>
      </c>
      <c r="AN302">
        <v>-9.14</v>
      </c>
      <c r="AO302" t="s">
        <v>3173</v>
      </c>
      <c r="AP302">
        <v>9.3458988543465002E-2</v>
      </c>
      <c r="AQ302">
        <f>(Table2[[#This Row],[Sharpe Ratio]]-AVERAGE(Table2[Sharpe Ratio]))/_xlfn.STDEV.P(Table2[Sharpe Ratio])</f>
        <v>0.43367760728130567</v>
      </c>
      <c r="AR3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2">
        <f>_xlfn.RANK.AVG(Table2[[#This Row],[1Y Return vs Nifty Z-Score]],Table2[1Y Return vs Nifty Z-Score])</f>
        <v>380</v>
      </c>
      <c r="AT302">
        <f>_xlfn.RANK.AVG(Table2[[#This Row],[6M Return vs Nifty Z-Score]],Table2[6M Return vs Nifty Z-Score])</f>
        <v>354</v>
      </c>
      <c r="AU302">
        <f>_xlfn.RANK.AVG(Table2[[#This Row],[Sharpe Ratio Z-Score]],Table2[Sharpe Ratio Z-Score])</f>
        <v>239</v>
      </c>
      <c r="AV302">
        <f>(Table2[[#This Row],[Rank 1Y]]+Table2[[#This Row],[Rank 6M]]+Table2[[#This Row],[Rank Sharpe]])/3</f>
        <v>324.33333333333331</v>
      </c>
    </row>
    <row r="303" spans="1:48" x14ac:dyDescent="0.3">
      <c r="A303" t="s">
        <v>436</v>
      </c>
      <c r="B303" t="s">
        <v>437</v>
      </c>
      <c r="C303" t="s">
        <v>3127</v>
      </c>
      <c r="D303" t="s">
        <v>139</v>
      </c>
      <c r="E303">
        <v>51183.103296358</v>
      </c>
      <c r="F303">
        <v>190.43</v>
      </c>
      <c r="G303">
        <v>194.389504850625</v>
      </c>
      <c r="H303">
        <f>(Table2[[#This Row],[1Y Return vs Nifty]]-AVERAGE(Table2[1Y Return vs Nifty]))/_xlfn.STDEV.P(Table2[1Y Return vs Nifty])</f>
        <v>3.5508865877108748</v>
      </c>
      <c r="I303">
        <v>-1.3504318508147599</v>
      </c>
      <c r="J303">
        <f>(Table2[[#This Row],[1M Return vs Nifty]]-AVERAGE(Table2[1M Return vs Nifty]))/_xlfn.STDEV.P(Table2[1M Return vs Nifty])</f>
        <v>-0.24643656664866964</v>
      </c>
      <c r="K303">
        <v>-6.8747923698153803</v>
      </c>
      <c r="L303">
        <f>(Table2[[#This Row],[6M Return vs Nifty]]-AVERAGE(Table2[6M Return vs Nifty]))/_xlfn.STDEV.P(Table2[6M Return vs Nifty])</f>
        <v>-0.35940087268236109</v>
      </c>
      <c r="M303">
        <v>-2.24396958596382</v>
      </c>
      <c r="N303">
        <f>(Table2[[#This Row],[1W Return vs Nifty]]-AVERAGE(Table2[1W Return vs Nifty]))/_xlfn.STDEV.P(Table2[1W Return vs Nifty])</f>
        <v>-0.34880716891293084</v>
      </c>
      <c r="O303">
        <v>196.68</v>
      </c>
      <c r="P303">
        <v>208.670766596487</v>
      </c>
      <c r="Q303">
        <v>188.83586768002201</v>
      </c>
      <c r="R303">
        <v>42.814027425658502</v>
      </c>
      <c r="S303" s="1">
        <f>(Table2[[#This Row],[Close Price]]-Table2[[#This Row],[20D EMA]])/Table2[[#This Row],[20D EMA]]</f>
        <v>-3.1777506609721375E-2</v>
      </c>
      <c r="T303" s="1">
        <f>(Table2[[#This Row],[Close Price]]-Table2[[#This Row],[50D EMA]])/Table2[[#This Row],[50D EMA]]</f>
        <v>-8.7414096828233326E-2</v>
      </c>
      <c r="U303" s="1">
        <f>(Table2[[#This Row],[Close Price]]-Table2[[#This Row],[200D EMA]])/Table2[[#This Row],[200D EMA]]</f>
        <v>8.4418936908703269E-3</v>
      </c>
      <c r="V303">
        <v>0.46934515939238902</v>
      </c>
      <c r="W303">
        <v>189.26</v>
      </c>
      <c r="X303">
        <v>192.6</v>
      </c>
      <c r="Y303">
        <v>189.01</v>
      </c>
      <c r="Z303">
        <v>196.39</v>
      </c>
      <c r="AA303">
        <v>181.4</v>
      </c>
      <c r="AB303">
        <v>212.73</v>
      </c>
      <c r="AC303" s="1">
        <f>(Table2[[#This Row],[Close Price]]/Table2[[#This Row],[Day Low]])-1</f>
        <v>6.1819718905211651E-3</v>
      </c>
      <c r="AD303" s="1">
        <f>(Table2[[#This Row],[Day High]]/Table2[[#This Row],[Close Price]])-1</f>
        <v>1.1395263351362539E-2</v>
      </c>
      <c r="AE303" s="1">
        <f>(Table2[[#This Row],[Close Price]]/Table2[[#This Row],[Current Week Low]])-1</f>
        <v>7.5128300089943867E-3</v>
      </c>
      <c r="AF303" s="1">
        <f>(Table2[[#This Row],[Current Week High]]/Table2[[#This Row],[Close Price]])-1</f>
        <v>3.1297589665493675E-2</v>
      </c>
      <c r="AG303" s="1">
        <f>(Table2[[#This Row],[Close Price]]/Table2[[#This Row],[Current Month Low]])-1</f>
        <v>4.9779492833517125E-2</v>
      </c>
      <c r="AH303" s="1">
        <f>(Table2[[#This Row],[Current Month High]]/Table2[[#This Row],[Close Price]])-1</f>
        <v>0.11710339757391153</v>
      </c>
      <c r="AI303">
        <v>62.789476448038599</v>
      </c>
      <c r="AJ303">
        <v>306.90170940170901</v>
      </c>
      <c r="AK303" t="str">
        <f>IF(AND(Table2[[#This Row],[20D EMA]]&gt;Table2[[#This Row],[50D EMA]],Table2[[#This Row],[50D EMA]]&gt;Table2[[#This Row],[200D EMA]]),"Uptrend","Downtrend/NoTrend")</f>
        <v>Downtrend/NoTrend</v>
      </c>
      <c r="AL303">
        <v>-0.2</v>
      </c>
      <c r="AM303" t="s">
        <v>3173</v>
      </c>
      <c r="AN303">
        <v>-9.2799999999999994</v>
      </c>
      <c r="AO303" t="s">
        <v>3173</v>
      </c>
      <c r="AQ303">
        <f>(Table2[[#This Row],[Sharpe Ratio]]-AVERAGE(Table2[Sharpe Ratio]))/_xlfn.STDEV.P(Table2[Sharpe Ratio])</f>
        <v>-0.64995586758689006</v>
      </c>
      <c r="AR3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3">
        <f>_xlfn.RANK.AVG(Table2[[#This Row],[1Y Return vs Nifty Z-Score]],Table2[1Y Return vs Nifty Z-Score])</f>
        <v>5</v>
      </c>
      <c r="AT303">
        <f>_xlfn.RANK.AVG(Table2[[#This Row],[6M Return vs Nifty Z-Score]],Table2[6M Return vs Nifty Z-Score])</f>
        <v>439</v>
      </c>
      <c r="AU303">
        <f>_xlfn.RANK.AVG(Table2[[#This Row],[Sharpe Ratio Z-Score]],Table2[Sharpe Ratio Z-Score])</f>
        <v>532</v>
      </c>
      <c r="AV303">
        <f>(Table2[[#This Row],[Rank 1Y]]+Table2[[#This Row],[Rank 6M]]+Table2[[#This Row],[Rank Sharpe]])/3</f>
        <v>325.33333333333331</v>
      </c>
    </row>
    <row r="304" spans="1:48" x14ac:dyDescent="0.3">
      <c r="A304" t="s">
        <v>1542</v>
      </c>
      <c r="B304" t="s">
        <v>1543</v>
      </c>
      <c r="C304" t="s">
        <v>3130</v>
      </c>
      <c r="D304" t="s">
        <v>48</v>
      </c>
      <c r="E304">
        <v>6375.1475752799997</v>
      </c>
      <c r="F304">
        <v>37.950000000000003</v>
      </c>
      <c r="G304">
        <v>6.1463330132225904</v>
      </c>
      <c r="H304">
        <f>(Table2[[#This Row],[1Y Return vs Nifty]]-AVERAGE(Table2[1Y Return vs Nifty]))/_xlfn.STDEV.P(Table2[1Y Return vs Nifty])</f>
        <v>-0.15096037898135858</v>
      </c>
      <c r="I304">
        <v>1.13575540324318</v>
      </c>
      <c r="J304">
        <f>(Table2[[#This Row],[1M Return vs Nifty]]-AVERAGE(Table2[1M Return vs Nifty]))/_xlfn.STDEV.P(Table2[1M Return vs Nifty])</f>
        <v>-1.0647922616815658E-2</v>
      </c>
      <c r="K304">
        <v>-5.6528657111114597</v>
      </c>
      <c r="L304">
        <f>(Table2[[#This Row],[6M Return vs Nifty]]-AVERAGE(Table2[6M Return vs Nifty]))/_xlfn.STDEV.P(Table2[6M Return vs Nifty])</f>
        <v>-0.31920282755792029</v>
      </c>
      <c r="M304">
        <v>1.22379917193709</v>
      </c>
      <c r="N304">
        <f>(Table2[[#This Row],[1W Return vs Nifty]]-AVERAGE(Table2[1W Return vs Nifty]))/_xlfn.STDEV.P(Table2[1W Return vs Nifty])</f>
        <v>0.39053013282781213</v>
      </c>
      <c r="O304">
        <v>37.82</v>
      </c>
      <c r="P304">
        <v>40.268307039548603</v>
      </c>
      <c r="Q304">
        <v>40.106248657385102</v>
      </c>
      <c r="R304">
        <v>55.957398702610703</v>
      </c>
      <c r="S304" s="1">
        <f>(Table2[[#This Row],[Close Price]]-Table2[[#This Row],[20D EMA]])/Table2[[#This Row],[20D EMA]]</f>
        <v>3.4373347435220137E-3</v>
      </c>
      <c r="T304" s="1">
        <f>(Table2[[#This Row],[Close Price]]-Table2[[#This Row],[50D EMA]])/Table2[[#This Row],[50D EMA]]</f>
        <v>-5.7571504987078977E-2</v>
      </c>
      <c r="U304" s="1">
        <f>(Table2[[#This Row],[Close Price]]-Table2[[#This Row],[200D EMA]])/Table2[[#This Row],[200D EMA]]</f>
        <v>-5.3763409183572461E-2</v>
      </c>
      <c r="V304">
        <v>0.86175531746937395</v>
      </c>
      <c r="W304">
        <v>37.65</v>
      </c>
      <c r="X304">
        <v>38.479999999999997</v>
      </c>
      <c r="Y304">
        <v>37.01</v>
      </c>
      <c r="Z304">
        <v>38.479999999999997</v>
      </c>
      <c r="AA304">
        <v>34.520000000000003</v>
      </c>
      <c r="AB304">
        <v>41.49</v>
      </c>
      <c r="AC304" s="1">
        <f>(Table2[[#This Row],[Close Price]]/Table2[[#This Row],[Day Low]])-1</f>
        <v>7.9681274900400556E-3</v>
      </c>
      <c r="AD304" s="1">
        <f>(Table2[[#This Row],[Day High]]/Table2[[#This Row],[Close Price]])-1</f>
        <v>1.3965744400526781E-2</v>
      </c>
      <c r="AE304" s="1">
        <f>(Table2[[#This Row],[Close Price]]/Table2[[#This Row],[Current Week Low]])-1</f>
        <v>2.5398540934882696E-2</v>
      </c>
      <c r="AF304" s="1">
        <f>(Table2[[#This Row],[Current Week High]]/Table2[[#This Row],[Close Price]])-1</f>
        <v>1.3965744400526781E-2</v>
      </c>
      <c r="AG304" s="1">
        <f>(Table2[[#This Row],[Close Price]]/Table2[[#This Row],[Current Month Low]])-1</f>
        <v>9.9362688296639634E-2</v>
      </c>
      <c r="AH304" s="1">
        <f>(Table2[[#This Row],[Current Month High]]/Table2[[#This Row],[Close Price]])-1</f>
        <v>9.3280632411067099E-2</v>
      </c>
      <c r="AI304">
        <v>51.515151515151501</v>
      </c>
      <c r="AJ304">
        <v>42.716994291647701</v>
      </c>
      <c r="AK304" t="str">
        <f>IF(AND(Table2[[#This Row],[20D EMA]]&gt;Table2[[#This Row],[50D EMA]],Table2[[#This Row],[50D EMA]]&gt;Table2[[#This Row],[200D EMA]]),"Uptrend","Downtrend/NoTrend")</f>
        <v>Downtrend/NoTrend</v>
      </c>
      <c r="AL304">
        <v>-0.15</v>
      </c>
      <c r="AM304" t="s">
        <v>3173</v>
      </c>
      <c r="AN304">
        <v>-7.35</v>
      </c>
      <c r="AO304" t="s">
        <v>3173</v>
      </c>
      <c r="AP304">
        <v>0.10857431876392699</v>
      </c>
      <c r="AQ304">
        <f>(Table2[[#This Row],[Sharpe Ratio]]-AVERAGE(Table2[Sharpe Ratio]))/_xlfn.STDEV.P(Table2[Sharpe Ratio])</f>
        <v>0.60893606091802432</v>
      </c>
      <c r="AR3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4">
        <f>_xlfn.RANK.AVG(Table2[[#This Row],[1Y Return vs Nifty Z-Score]],Table2[1Y Return vs Nifty Z-Score])</f>
        <v>358</v>
      </c>
      <c r="AT304">
        <f>_xlfn.RANK.AVG(Table2[[#This Row],[6M Return vs Nifty Z-Score]],Table2[6M Return vs Nifty Z-Score])</f>
        <v>426</v>
      </c>
      <c r="AU304">
        <f>_xlfn.RANK.AVG(Table2[[#This Row],[Sharpe Ratio Z-Score]],Table2[Sharpe Ratio Z-Score])</f>
        <v>194</v>
      </c>
      <c r="AV304">
        <f>(Table2[[#This Row],[Rank 1Y]]+Table2[[#This Row],[Rank 6M]]+Table2[[#This Row],[Rank Sharpe]])/3</f>
        <v>326</v>
      </c>
    </row>
    <row r="305" spans="1:48" x14ac:dyDescent="0.3">
      <c r="A305" t="s">
        <v>1198</v>
      </c>
      <c r="B305" t="s">
        <v>1199</v>
      </c>
      <c r="C305" t="s">
        <v>3126</v>
      </c>
      <c r="D305" t="s">
        <v>21</v>
      </c>
      <c r="E305">
        <v>9947.0383582550003</v>
      </c>
      <c r="F305">
        <v>3221.45</v>
      </c>
      <c r="G305">
        <v>18.704369949581299</v>
      </c>
      <c r="H305">
        <f>(Table2[[#This Row],[1Y Return vs Nifty]]-AVERAGE(Table2[1Y Return vs Nifty]))/_xlfn.STDEV.P(Table2[1Y Return vs Nifty])</f>
        <v>9.5996418902514161E-2</v>
      </c>
      <c r="I305">
        <v>21.372847760920202</v>
      </c>
      <c r="J305">
        <f>(Table2[[#This Row],[1M Return vs Nifty]]-AVERAGE(Table2[1M Return vs Nifty]))/_xlfn.STDEV.P(Table2[1M Return vs Nifty])</f>
        <v>1.9086268859784572</v>
      </c>
      <c r="K305">
        <v>23.447332396481698</v>
      </c>
      <c r="L305">
        <f>(Table2[[#This Row],[6M Return vs Nifty]]-AVERAGE(Table2[6M Return vs Nifty]))/_xlfn.STDEV.P(Table2[6M Return vs Nifty])</f>
        <v>0.63811410167575144</v>
      </c>
      <c r="M305">
        <v>-0.37019878812172602</v>
      </c>
      <c r="N305">
        <f>(Table2[[#This Row],[1W Return vs Nifty]]-AVERAGE(Table2[1W Return vs Nifty]))/_xlfn.STDEV.P(Table2[1W Return vs Nifty])</f>
        <v>5.0685629619501925E-2</v>
      </c>
      <c r="O305">
        <v>3035.86</v>
      </c>
      <c r="P305">
        <v>2909.3517383909698</v>
      </c>
      <c r="Q305">
        <v>2732.85022436893</v>
      </c>
      <c r="R305">
        <v>76.347669828802594</v>
      </c>
      <c r="S305" s="1">
        <f>(Table2[[#This Row],[Close Price]]-Table2[[#This Row],[20D EMA]])/Table2[[#This Row],[20D EMA]]</f>
        <v>6.1132595047202337E-2</v>
      </c>
      <c r="T305" s="1">
        <f>(Table2[[#This Row],[Close Price]]-Table2[[#This Row],[50D EMA]])/Table2[[#This Row],[50D EMA]]</f>
        <v>0.10727415921927591</v>
      </c>
      <c r="U305" s="1">
        <f>(Table2[[#This Row],[Close Price]]-Table2[[#This Row],[200D EMA]])/Table2[[#This Row],[200D EMA]]</f>
        <v>0.17878761568204762</v>
      </c>
      <c r="V305">
        <v>1.86814444858734</v>
      </c>
      <c r="W305">
        <v>3206.15</v>
      </c>
      <c r="X305">
        <v>3322.2</v>
      </c>
      <c r="Y305">
        <v>3206.15</v>
      </c>
      <c r="Z305">
        <v>3322.2</v>
      </c>
      <c r="AA305">
        <v>2838.05</v>
      </c>
      <c r="AB305">
        <v>3322.2</v>
      </c>
      <c r="AC305" s="1">
        <f>(Table2[[#This Row],[Close Price]]/Table2[[#This Row],[Day Low]])-1</f>
        <v>4.7720786613227872E-3</v>
      </c>
      <c r="AD305" s="1">
        <f>(Table2[[#This Row],[Day High]]/Table2[[#This Row],[Close Price]])-1</f>
        <v>3.1274736531686109E-2</v>
      </c>
      <c r="AE305" s="1">
        <f>(Table2[[#This Row],[Close Price]]/Table2[[#This Row],[Current Week Low]])-1</f>
        <v>4.7720786613227872E-3</v>
      </c>
      <c r="AF305" s="1">
        <f>(Table2[[#This Row],[Current Week High]]/Table2[[#This Row],[Close Price]])-1</f>
        <v>3.1274736531686109E-2</v>
      </c>
      <c r="AG305" s="1">
        <f>(Table2[[#This Row],[Close Price]]/Table2[[#This Row],[Current Month Low]])-1</f>
        <v>0.13509275735099791</v>
      </c>
      <c r="AH305" s="1">
        <f>(Table2[[#This Row],[Current Month High]]/Table2[[#This Row],[Close Price]])-1</f>
        <v>3.1274736531686109E-2</v>
      </c>
      <c r="AI305">
        <v>3.12747365316861</v>
      </c>
      <c r="AJ305">
        <v>50.707585787466897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0.13</v>
      </c>
      <c r="AM305" t="s">
        <v>3172</v>
      </c>
      <c r="AN305">
        <v>9.07</v>
      </c>
      <c r="AO305" t="s">
        <v>3172</v>
      </c>
      <c r="AP305">
        <v>-1.0789752034309999E-3</v>
      </c>
      <c r="AQ305">
        <f>(Table2[[#This Row],[Sharpe Ratio]]-AVERAGE(Table2[Sharpe Ratio]))/_xlfn.STDEV.P(Table2[Sharpe Ratio])</f>
        <v>-0.66246631379663878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2.0309567223795857</v>
      </c>
      <c r="AS305">
        <f>_xlfn.RANK.AVG(Table2[[#This Row],[1Y Return vs Nifty Z-Score]],Table2[1Y Return vs Nifty Z-Score])</f>
        <v>278</v>
      </c>
      <c r="AT305">
        <f>_xlfn.RANK.AVG(Table2[[#This Row],[6M Return vs Nifty Z-Score]],Table2[6M Return vs Nifty Z-Score])</f>
        <v>148</v>
      </c>
      <c r="AU305">
        <f>_xlfn.RANK.AVG(Table2[[#This Row],[Sharpe Ratio Z-Score]],Table2[Sharpe Ratio Z-Score])</f>
        <v>557</v>
      </c>
      <c r="AV305">
        <f>(Table2[[#This Row],[Rank 1Y]]+Table2[[#This Row],[Rank 6M]]+Table2[[#This Row],[Rank Sharpe]])/3</f>
        <v>327.66666666666669</v>
      </c>
    </row>
    <row r="306" spans="1:48" x14ac:dyDescent="0.3">
      <c r="A306" t="s">
        <v>321</v>
      </c>
      <c r="B306" t="s">
        <v>322</v>
      </c>
      <c r="C306" t="s">
        <v>3140</v>
      </c>
      <c r="D306" t="s">
        <v>134</v>
      </c>
      <c r="E306">
        <v>80692.234591839995</v>
      </c>
      <c r="F306">
        <v>2901.95</v>
      </c>
      <c r="G306">
        <v>37.764683794178502</v>
      </c>
      <c r="H306">
        <f>(Table2[[#This Row],[1Y Return vs Nifty]]-AVERAGE(Table2[1Y Return vs Nifty]))/_xlfn.STDEV.P(Table2[1Y Return vs Nifty])</f>
        <v>0.47082204631368996</v>
      </c>
      <c r="I306">
        <v>-0.94904762390514796</v>
      </c>
      <c r="J306">
        <f>(Table2[[#This Row],[1M Return vs Nifty]]-AVERAGE(Table2[1M Return vs Nifty]))/_xlfn.STDEV.P(Table2[1M Return vs Nifty])</f>
        <v>-0.20836950535056448</v>
      </c>
      <c r="K306">
        <v>-3.3273096271012799</v>
      </c>
      <c r="L306">
        <f>(Table2[[#This Row],[6M Return vs Nifty]]-AVERAGE(Table2[6M Return vs Nifty]))/_xlfn.STDEV.P(Table2[6M Return vs Nifty])</f>
        <v>-0.24269839274706589</v>
      </c>
      <c r="M306">
        <v>8.9288087075721894</v>
      </c>
      <c r="N306">
        <f>(Table2[[#This Row],[1W Return vs Nifty]]-AVERAGE(Table2[1W Return vs Nifty]))/_xlfn.STDEV.P(Table2[1W Return vs Nifty])</f>
        <v>2.0332581685378353</v>
      </c>
      <c r="O306">
        <v>2808.75</v>
      </c>
      <c r="P306">
        <v>2884.45897430783</v>
      </c>
      <c r="Q306">
        <v>2735.4199516292701</v>
      </c>
      <c r="R306">
        <v>64.060972076731105</v>
      </c>
      <c r="S306" s="1">
        <f>(Table2[[#This Row],[Close Price]]-Table2[[#This Row],[20D EMA]])/Table2[[#This Row],[20D EMA]]</f>
        <v>3.3182020471740035E-2</v>
      </c>
      <c r="T306" s="1">
        <f>(Table2[[#This Row],[Close Price]]-Table2[[#This Row],[50D EMA]])/Table2[[#This Row],[50D EMA]]</f>
        <v>6.0638843706789349E-3</v>
      </c>
      <c r="U306" s="1">
        <f>(Table2[[#This Row],[Close Price]]-Table2[[#This Row],[200D EMA]])/Table2[[#This Row],[200D EMA]]</f>
        <v>6.0879152494132061E-2</v>
      </c>
      <c r="V306">
        <v>1.05378184405078</v>
      </c>
      <c r="W306">
        <v>2890.3</v>
      </c>
      <c r="X306">
        <v>2974.8</v>
      </c>
      <c r="Y306">
        <v>2890.3</v>
      </c>
      <c r="Z306">
        <v>3015.9</v>
      </c>
      <c r="AA306">
        <v>2552.9499999999998</v>
      </c>
      <c r="AB306">
        <v>3015.9</v>
      </c>
      <c r="AC306" s="1">
        <f>(Table2[[#This Row],[Close Price]]/Table2[[#This Row],[Day Low]])-1</f>
        <v>4.0307234543126569E-3</v>
      </c>
      <c r="AD306" s="1">
        <f>(Table2[[#This Row],[Day High]]/Table2[[#This Row],[Close Price]])-1</f>
        <v>2.5103809507400321E-2</v>
      </c>
      <c r="AE306" s="1">
        <f>(Table2[[#This Row],[Close Price]]/Table2[[#This Row],[Current Week Low]])-1</f>
        <v>4.0307234543126569E-3</v>
      </c>
      <c r="AF306" s="1">
        <f>(Table2[[#This Row],[Current Week High]]/Table2[[#This Row],[Close Price]])-1</f>
        <v>3.926669997760146E-2</v>
      </c>
      <c r="AG306" s="1">
        <f>(Table2[[#This Row],[Close Price]]/Table2[[#This Row],[Current Month Low]])-1</f>
        <v>0.13670459664309909</v>
      </c>
      <c r="AH306" s="1">
        <f>(Table2[[#This Row],[Current Month High]]/Table2[[#This Row],[Close Price]])-1</f>
        <v>3.926669997760146E-2</v>
      </c>
      <c r="AI306">
        <v>17.255638450007702</v>
      </c>
      <c r="AJ306">
        <v>59.172311658393397</v>
      </c>
      <c r="AK306" t="str">
        <f>IF(AND(Table2[[#This Row],[20D EMA]]&gt;Table2[[#This Row],[50D EMA]],Table2[[#This Row],[50D EMA]]&gt;Table2[[#This Row],[200D EMA]]),"Uptrend","Downtrend/NoTrend")</f>
        <v>Downtrend/NoTrend</v>
      </c>
      <c r="AL306">
        <v>0.02</v>
      </c>
      <c r="AM306" t="s">
        <v>3172</v>
      </c>
      <c r="AN306">
        <v>0.78</v>
      </c>
      <c r="AO306" t="s">
        <v>3172</v>
      </c>
      <c r="AP306">
        <v>3.0347815182950998E-2</v>
      </c>
      <c r="AQ306">
        <f>(Table2[[#This Row],[Sharpe Ratio]]-AVERAGE(Table2[Sharpe Ratio]))/_xlfn.STDEV.P(Table2[Sharpe Ratio])</f>
        <v>-0.29808058053448716</v>
      </c>
      <c r="AR3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6">
        <f>_xlfn.RANK.AVG(Table2[[#This Row],[1Y Return vs Nifty Z-Score]],Table2[1Y Return vs Nifty Z-Score])</f>
        <v>178</v>
      </c>
      <c r="AT306">
        <f>_xlfn.RANK.AVG(Table2[[#This Row],[6M Return vs Nifty Z-Score]],Table2[6M Return vs Nifty Z-Score])</f>
        <v>385</v>
      </c>
      <c r="AU306">
        <f>_xlfn.RANK.AVG(Table2[[#This Row],[Sharpe Ratio Z-Score]],Table2[Sharpe Ratio Z-Score])</f>
        <v>422</v>
      </c>
      <c r="AV306">
        <f>(Table2[[#This Row],[Rank 1Y]]+Table2[[#This Row],[Rank 6M]]+Table2[[#This Row],[Rank Sharpe]])/3</f>
        <v>328.33333333333331</v>
      </c>
    </row>
    <row r="307" spans="1:48" x14ac:dyDescent="0.3">
      <c r="A307" t="s">
        <v>1068</v>
      </c>
      <c r="B307" t="s">
        <v>1069</v>
      </c>
      <c r="C307" t="s">
        <v>3132</v>
      </c>
      <c r="D307" t="s">
        <v>261</v>
      </c>
      <c r="E307">
        <v>12154.180982669999</v>
      </c>
      <c r="F307">
        <v>5094.8999999999996</v>
      </c>
      <c r="G307">
        <v>-17.871463093539798</v>
      </c>
      <c r="H307">
        <f>(Table2[[#This Row],[1Y Return vs Nifty]]-AVERAGE(Table2[1Y Return vs Nifty]))/_xlfn.STDEV.P(Table2[1Y Return vs Nifty])</f>
        <v>-0.62327607997925871</v>
      </c>
      <c r="I307">
        <v>1.61983843501846</v>
      </c>
      <c r="J307">
        <f>(Table2[[#This Row],[1M Return vs Nifty]]-AVERAGE(Table2[1M Return vs Nifty]))/_xlfn.STDEV.P(Table2[1M Return vs Nifty])</f>
        <v>3.526224825821455E-2</v>
      </c>
      <c r="K307">
        <v>11.319563943444001</v>
      </c>
      <c r="L307">
        <f>(Table2[[#This Row],[6M Return vs Nifty]]-AVERAGE(Table2[6M Return vs Nifty]))/_xlfn.STDEV.P(Table2[6M Return vs Nifty])</f>
        <v>0.23914368879428041</v>
      </c>
      <c r="M307">
        <v>8.6913187323441097</v>
      </c>
      <c r="N307">
        <f>(Table2[[#This Row],[1W Return vs Nifty]]-AVERAGE(Table2[1W Return vs Nifty]))/_xlfn.STDEV.P(Table2[1W Return vs Nifty])</f>
        <v>1.9826246892795794</v>
      </c>
      <c r="O307">
        <v>5120.53</v>
      </c>
      <c r="P307">
        <v>5414.0899905679298</v>
      </c>
      <c r="Q307">
        <v>5197.2210333864596</v>
      </c>
      <c r="R307">
        <v>53.010723834619199</v>
      </c>
      <c r="S307" s="1">
        <f>(Table2[[#This Row],[Close Price]]-Table2[[#This Row],[20D EMA]])/Table2[[#This Row],[20D EMA]]</f>
        <v>-5.0053412439728133E-3</v>
      </c>
      <c r="T307" s="1">
        <f>(Table2[[#This Row],[Close Price]]-Table2[[#This Row],[50D EMA]])/Table2[[#This Row],[50D EMA]]</f>
        <v>-5.8955427620154432E-2</v>
      </c>
      <c r="U307" s="1">
        <f>(Table2[[#This Row],[Close Price]]-Table2[[#This Row],[200D EMA]])/Table2[[#This Row],[200D EMA]]</f>
        <v>-1.9687643209545875E-2</v>
      </c>
      <c r="V307">
        <v>0.71200390410313397</v>
      </c>
      <c r="W307">
        <v>5055.3</v>
      </c>
      <c r="X307">
        <v>5230</v>
      </c>
      <c r="Y307">
        <v>5055.3</v>
      </c>
      <c r="Z307">
        <v>5398.2</v>
      </c>
      <c r="AA307">
        <v>4602.3999999999996</v>
      </c>
      <c r="AB307">
        <v>5398.2</v>
      </c>
      <c r="AC307" s="1">
        <f>(Table2[[#This Row],[Close Price]]/Table2[[#This Row],[Day Low]])-1</f>
        <v>7.8333630051627967E-3</v>
      </c>
      <c r="AD307" s="1">
        <f>(Table2[[#This Row],[Day High]]/Table2[[#This Row],[Close Price]])-1</f>
        <v>2.6516712791222696E-2</v>
      </c>
      <c r="AE307" s="1">
        <f>(Table2[[#This Row],[Close Price]]/Table2[[#This Row],[Current Week Low]])-1</f>
        <v>7.8333630051627967E-3</v>
      </c>
      <c r="AF307" s="1">
        <f>(Table2[[#This Row],[Current Week High]]/Table2[[#This Row],[Close Price]])-1</f>
        <v>5.9530118353647854E-2</v>
      </c>
      <c r="AG307" s="1">
        <f>(Table2[[#This Row],[Close Price]]/Table2[[#This Row],[Current Month Low]])-1</f>
        <v>0.10700938640709201</v>
      </c>
      <c r="AH307" s="1">
        <f>(Table2[[#This Row],[Current Month High]]/Table2[[#This Row],[Close Price]])-1</f>
        <v>5.9530118353647854E-2</v>
      </c>
      <c r="AI307">
        <v>39.772125066242701</v>
      </c>
      <c r="AJ307">
        <v>34.712655834798497</v>
      </c>
      <c r="AK307" t="str">
        <f>IF(AND(Table2[[#This Row],[20D EMA]]&gt;Table2[[#This Row],[50D EMA]],Table2[[#This Row],[50D EMA]]&gt;Table2[[#This Row],[200D EMA]]),"Uptrend","Downtrend/NoTrend")</f>
        <v>Downtrend/NoTrend</v>
      </c>
      <c r="AL307">
        <v>-0.12</v>
      </c>
      <c r="AM307" t="s">
        <v>3173</v>
      </c>
      <c r="AN307">
        <v>1.25</v>
      </c>
      <c r="AO307" t="s">
        <v>3172</v>
      </c>
      <c r="AP307">
        <v>9.4795541714075005E-2</v>
      </c>
      <c r="AQ307">
        <f>(Table2[[#This Row],[Sharpe Ratio]]-AVERAGE(Table2[Sharpe Ratio]))/_xlfn.STDEV.P(Table2[Sharpe Ratio])</f>
        <v>0.44917460526069897</v>
      </c>
      <c r="AR3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7">
        <f>_xlfn.RANK.AVG(Table2[[#This Row],[1Y Return vs Nifty Z-Score]],Table2[1Y Return vs Nifty Z-Score])</f>
        <v>533</v>
      </c>
      <c r="AT307">
        <f>_xlfn.RANK.AVG(Table2[[#This Row],[6M Return vs Nifty Z-Score]],Table2[6M Return vs Nifty Z-Score])</f>
        <v>224</v>
      </c>
      <c r="AU307">
        <f>_xlfn.RANK.AVG(Table2[[#This Row],[Sharpe Ratio Z-Score]],Table2[Sharpe Ratio Z-Score])</f>
        <v>231</v>
      </c>
      <c r="AV307">
        <f>(Table2[[#This Row],[Rank 1Y]]+Table2[[#This Row],[Rank 6M]]+Table2[[#This Row],[Rank Sharpe]])/3</f>
        <v>329.33333333333331</v>
      </c>
    </row>
    <row r="308" spans="1:48" x14ac:dyDescent="0.3">
      <c r="A308" t="s">
        <v>916</v>
      </c>
      <c r="B308" t="s">
        <v>917</v>
      </c>
      <c r="C308" t="s">
        <v>3131</v>
      </c>
      <c r="D308" t="s">
        <v>51</v>
      </c>
      <c r="E308">
        <v>16147</v>
      </c>
      <c r="F308">
        <v>6458.8</v>
      </c>
      <c r="G308">
        <v>13.8675563899187</v>
      </c>
      <c r="H308">
        <f>(Table2[[#This Row],[1Y Return vs Nifty]]-AVERAGE(Table2[1Y Return vs Nifty]))/_xlfn.STDEV.P(Table2[1Y Return vs Nifty])</f>
        <v>8.793241918562645E-4</v>
      </c>
      <c r="I308">
        <v>-9.6482389464592195</v>
      </c>
      <c r="J308">
        <f>(Table2[[#This Row],[1M Return vs Nifty]]-AVERAGE(Table2[1M Return vs Nifty]))/_xlfn.STDEV.P(Table2[1M Return vs Nifty])</f>
        <v>-1.0333960687241746</v>
      </c>
      <c r="K308">
        <v>-4.98587503700222</v>
      </c>
      <c r="L308">
        <f>(Table2[[#This Row],[6M Return vs Nifty]]-AVERAGE(Table2[6M Return vs Nifty]))/_xlfn.STDEV.P(Table2[6M Return vs Nifty])</f>
        <v>-0.29726065858694189</v>
      </c>
      <c r="M308">
        <v>-4.4406678245811602</v>
      </c>
      <c r="N308">
        <f>(Table2[[#This Row],[1W Return vs Nifty]]-AVERAGE(Table2[1W Return vs Nifty]))/_xlfn.STDEV.P(Table2[1W Return vs Nifty])</f>
        <v>-0.81714893615956774</v>
      </c>
      <c r="O308">
        <v>6910.18</v>
      </c>
      <c r="P308">
        <v>7072.9157452651898</v>
      </c>
      <c r="Q308">
        <v>6425.7494936585499</v>
      </c>
      <c r="R308">
        <v>31.9452945711895</v>
      </c>
      <c r="S308" s="1">
        <f>(Table2[[#This Row],[Close Price]]-Table2[[#This Row],[20D EMA]])/Table2[[#This Row],[20D EMA]]</f>
        <v>-6.5321019134089137E-2</v>
      </c>
      <c r="T308" s="1">
        <f>(Table2[[#This Row],[Close Price]]-Table2[[#This Row],[50D EMA]])/Table2[[#This Row],[50D EMA]]</f>
        <v>-8.6826390612145504E-2</v>
      </c>
      <c r="U308" s="1">
        <f>(Table2[[#This Row],[Close Price]]-Table2[[#This Row],[200D EMA]])/Table2[[#This Row],[200D EMA]]</f>
        <v>5.1434476824948104E-3</v>
      </c>
      <c r="V308">
        <v>0.41813022695184598</v>
      </c>
      <c r="W308">
        <v>6392.35</v>
      </c>
      <c r="X308">
        <v>6580.35</v>
      </c>
      <c r="Y308">
        <v>6309.3</v>
      </c>
      <c r="Z308">
        <v>6580.35</v>
      </c>
      <c r="AA308">
        <v>6220</v>
      </c>
      <c r="AB308">
        <v>7777</v>
      </c>
      <c r="AC308" s="1">
        <f>(Table2[[#This Row],[Close Price]]/Table2[[#This Row],[Day Low]])-1</f>
        <v>1.0395238057991252E-2</v>
      </c>
      <c r="AD308" s="1">
        <f>(Table2[[#This Row],[Day High]]/Table2[[#This Row],[Close Price]])-1</f>
        <v>1.881928531615773E-2</v>
      </c>
      <c r="AE308" s="1">
        <f>(Table2[[#This Row],[Close Price]]/Table2[[#This Row],[Current Week Low]])-1</f>
        <v>2.3695180130917759E-2</v>
      </c>
      <c r="AF308" s="1">
        <f>(Table2[[#This Row],[Current Week High]]/Table2[[#This Row],[Close Price]])-1</f>
        <v>1.881928531615773E-2</v>
      </c>
      <c r="AG308" s="1">
        <f>(Table2[[#This Row],[Close Price]]/Table2[[#This Row],[Current Month Low]])-1</f>
        <v>3.8392282958199297E-2</v>
      </c>
      <c r="AH308" s="1">
        <f>(Table2[[#This Row],[Current Month High]]/Table2[[#This Row],[Close Price]])-1</f>
        <v>0.20409363968539052</v>
      </c>
      <c r="AI308">
        <v>26.014120270019099</v>
      </c>
      <c r="AJ308">
        <v>40.387332362466502</v>
      </c>
      <c r="AK308" t="str">
        <f>IF(AND(Table2[[#This Row],[20D EMA]]&gt;Table2[[#This Row],[50D EMA]],Table2[[#This Row],[50D EMA]]&gt;Table2[[#This Row],[200D EMA]]),"Uptrend","Downtrend/NoTrend")</f>
        <v>Downtrend/NoTrend</v>
      </c>
      <c r="AL308">
        <v>-0.01</v>
      </c>
      <c r="AM308" t="s">
        <v>3173</v>
      </c>
      <c r="AN308">
        <v>-15.15</v>
      </c>
      <c r="AO308" t="s">
        <v>3173</v>
      </c>
      <c r="AP308">
        <v>8.1727479429325997E-2</v>
      </c>
      <c r="AQ308">
        <f>(Table2[[#This Row],[Sharpe Ratio]]-AVERAGE(Table2[Sharpe Ratio]))/_xlfn.STDEV.P(Table2[Sharpe Ratio])</f>
        <v>0.29765370861809598</v>
      </c>
      <c r="AR3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8">
        <f>_xlfn.RANK.AVG(Table2[[#This Row],[1Y Return vs Nifty Z-Score]],Table2[1Y Return vs Nifty Z-Score])</f>
        <v>301</v>
      </c>
      <c r="AT308">
        <f>_xlfn.RANK.AVG(Table2[[#This Row],[6M Return vs Nifty Z-Score]],Table2[6M Return vs Nifty Z-Score])</f>
        <v>412</v>
      </c>
      <c r="AU308">
        <f>_xlfn.RANK.AVG(Table2[[#This Row],[Sharpe Ratio Z-Score]],Table2[Sharpe Ratio Z-Score])</f>
        <v>276</v>
      </c>
      <c r="AV308">
        <f>(Table2[[#This Row],[Rank 1Y]]+Table2[[#This Row],[Rank 6M]]+Table2[[#This Row],[Rank Sharpe]])/3</f>
        <v>329.66666666666669</v>
      </c>
    </row>
    <row r="309" spans="1:48" x14ac:dyDescent="0.3">
      <c r="A309" t="s">
        <v>132</v>
      </c>
      <c r="B309" t="s">
        <v>133</v>
      </c>
      <c r="C309" t="s">
        <v>3140</v>
      </c>
      <c r="D309" t="s">
        <v>134</v>
      </c>
      <c r="E309">
        <v>204794.91399591</v>
      </c>
      <c r="F309">
        <v>827.35</v>
      </c>
      <c r="G309">
        <v>8.6319337891399197</v>
      </c>
      <c r="H309">
        <f>(Table2[[#This Row],[1Y Return vs Nifty]]-AVERAGE(Table2[1Y Return vs Nifty]))/_xlfn.STDEV.P(Table2[1Y Return vs Nifty])</f>
        <v>-0.10208044563277908</v>
      </c>
      <c r="I309">
        <v>3.63351980154206</v>
      </c>
      <c r="J309">
        <f>(Table2[[#This Row],[1M Return vs Nifty]]-AVERAGE(Table2[1M Return vs Nifty]))/_xlfn.STDEV.P(Table2[1M Return vs Nifty])</f>
        <v>0.22623869146450942</v>
      </c>
      <c r="K309">
        <v>-7.18827320632509</v>
      </c>
      <c r="L309">
        <f>(Table2[[#This Row],[6M Return vs Nifty]]-AVERAGE(Table2[6M Return vs Nifty]))/_xlfn.STDEV.P(Table2[6M Return vs Nifty])</f>
        <v>-0.36971353483921338</v>
      </c>
      <c r="M309">
        <v>4.8240122435986796</v>
      </c>
      <c r="N309">
        <f>(Table2[[#This Row],[1W Return vs Nifty]]-AVERAGE(Table2[1W Return vs Nifty]))/_xlfn.STDEV.P(Table2[1W Return vs Nifty])</f>
        <v>1.1581049060965005</v>
      </c>
      <c r="O309">
        <v>799.91</v>
      </c>
      <c r="P309">
        <v>820.22459667317003</v>
      </c>
      <c r="Q309">
        <v>806.84528061695198</v>
      </c>
      <c r="R309">
        <v>67.246962242205001</v>
      </c>
      <c r="S309" s="1">
        <f>(Table2[[#This Row],[Close Price]]-Table2[[#This Row],[20D EMA]])/Table2[[#This Row],[20D EMA]]</f>
        <v>3.4303859184158285E-2</v>
      </c>
      <c r="T309" s="1">
        <f>(Table2[[#This Row],[Close Price]]-Table2[[#This Row],[50D EMA]])/Table2[[#This Row],[50D EMA]]</f>
        <v>8.6871368595024135E-3</v>
      </c>
      <c r="U309" s="1">
        <f>(Table2[[#This Row],[Close Price]]-Table2[[#This Row],[200D EMA]])/Table2[[#This Row],[200D EMA]]</f>
        <v>2.54134465127802E-2</v>
      </c>
      <c r="V309">
        <v>1.07607736803578</v>
      </c>
      <c r="W309">
        <v>820</v>
      </c>
      <c r="X309">
        <v>833.75</v>
      </c>
      <c r="Y309">
        <v>815.35</v>
      </c>
      <c r="Z309">
        <v>838.95</v>
      </c>
      <c r="AA309">
        <v>743.95</v>
      </c>
      <c r="AB309">
        <v>838.95</v>
      </c>
      <c r="AC309" s="1">
        <f>(Table2[[#This Row],[Close Price]]/Table2[[#This Row],[Day Low]])-1</f>
        <v>8.9634146341464049E-3</v>
      </c>
      <c r="AD309" s="1">
        <f>(Table2[[#This Row],[Day High]]/Table2[[#This Row],[Close Price]])-1</f>
        <v>7.7355411857134015E-3</v>
      </c>
      <c r="AE309" s="1">
        <f>(Table2[[#This Row],[Close Price]]/Table2[[#This Row],[Current Week Low]])-1</f>
        <v>1.4717605936101164E-2</v>
      </c>
      <c r="AF309" s="1">
        <f>(Table2[[#This Row],[Current Week High]]/Table2[[#This Row],[Close Price]])-1</f>
        <v>1.402066839910554E-2</v>
      </c>
      <c r="AG309" s="1">
        <f>(Table2[[#This Row],[Close Price]]/Table2[[#This Row],[Current Month Low]])-1</f>
        <v>0.11210430808522065</v>
      </c>
      <c r="AH309" s="1">
        <f>(Table2[[#This Row],[Current Month High]]/Table2[[#This Row],[Close Price]])-1</f>
        <v>1.402066839910554E-2</v>
      </c>
      <c r="AI309">
        <v>16.9517133015048</v>
      </c>
      <c r="AJ309">
        <v>33.605167541380602</v>
      </c>
      <c r="AK309" t="str">
        <f>IF(AND(Table2[[#This Row],[20D EMA]]&gt;Table2[[#This Row],[50D EMA]],Table2[[#This Row],[50D EMA]]&gt;Table2[[#This Row],[200D EMA]]),"Uptrend","Downtrend/NoTrend")</f>
        <v>Downtrend/NoTrend</v>
      </c>
      <c r="AL309">
        <v>0</v>
      </c>
      <c r="AM309" t="s">
        <v>3174</v>
      </c>
      <c r="AN309">
        <v>-0.1</v>
      </c>
      <c r="AO309" t="s">
        <v>3173</v>
      </c>
      <c r="AP309">
        <v>0.10568819842624</v>
      </c>
      <c r="AQ309">
        <f>(Table2[[#This Row],[Sharpe Ratio]]-AVERAGE(Table2[Sharpe Ratio]))/_xlfn.STDEV.P(Table2[Sharpe Ratio])</f>
        <v>0.57547222122580433</v>
      </c>
      <c r="AR3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9">
        <f>_xlfn.RANK.AVG(Table2[[#This Row],[1Y Return vs Nifty Z-Score]],Table2[1Y Return vs Nifty Z-Score])</f>
        <v>341</v>
      </c>
      <c r="AT309">
        <f>_xlfn.RANK.AVG(Table2[[#This Row],[6M Return vs Nifty Z-Score]],Table2[6M Return vs Nifty Z-Score])</f>
        <v>444</v>
      </c>
      <c r="AU309">
        <f>_xlfn.RANK.AVG(Table2[[#This Row],[Sharpe Ratio Z-Score]],Table2[Sharpe Ratio Z-Score])</f>
        <v>205</v>
      </c>
      <c r="AV309">
        <f>(Table2[[#This Row],[Rank 1Y]]+Table2[[#This Row],[Rank 6M]]+Table2[[#This Row],[Rank Sharpe]])/3</f>
        <v>330</v>
      </c>
    </row>
    <row r="310" spans="1:48" x14ac:dyDescent="0.3">
      <c r="A310" t="s">
        <v>146</v>
      </c>
      <c r="B310" t="s">
        <v>147</v>
      </c>
      <c r="C310" t="s">
        <v>3137</v>
      </c>
      <c r="D310" t="s">
        <v>148</v>
      </c>
      <c r="E310">
        <v>175056.44566607999</v>
      </c>
      <c r="F310">
        <v>448.4</v>
      </c>
      <c r="G310">
        <v>67.768571972354195</v>
      </c>
      <c r="H310">
        <f>(Table2[[#This Row],[1Y Return vs Nifty]]-AVERAGE(Table2[1Y Return vs Nifty]))/_xlfn.STDEV.P(Table2[1Y Return vs Nifty])</f>
        <v>1.0608556786479915</v>
      </c>
      <c r="I310">
        <v>-3.1041715399913001</v>
      </c>
      <c r="J310">
        <f>(Table2[[#This Row],[1M Return vs Nifty]]-AVERAGE(Table2[1M Return vs Nifty]))/_xlfn.STDEV.P(Table2[1M Return vs Nifty])</f>
        <v>-0.41276028286145677</v>
      </c>
      <c r="K310">
        <v>-7.8481784857971304</v>
      </c>
      <c r="L310">
        <f>(Table2[[#This Row],[6M Return vs Nifty]]-AVERAGE(Table2[6M Return vs Nifty]))/_xlfn.STDEV.P(Table2[6M Return vs Nifty])</f>
        <v>-0.39142261370505171</v>
      </c>
      <c r="M310">
        <v>-3.9663766536629899</v>
      </c>
      <c r="N310">
        <f>(Table2[[#This Row],[1W Return vs Nifty]]-AVERAGE(Table2[1W Return vs Nifty]))/_xlfn.STDEV.P(Table2[1W Return vs Nifty])</f>
        <v>-0.71602882722867189</v>
      </c>
      <c r="O310">
        <v>453.52</v>
      </c>
      <c r="P310">
        <v>460.51963852833899</v>
      </c>
      <c r="Q310">
        <v>414.60132955132201</v>
      </c>
      <c r="R310">
        <v>47.886423872230502</v>
      </c>
      <c r="S310" s="1">
        <f>(Table2[[#This Row],[Close Price]]-Table2[[#This Row],[20D EMA]])/Table2[[#This Row],[20D EMA]]</f>
        <v>-1.1289469042159122E-2</v>
      </c>
      <c r="T310" s="1">
        <f>(Table2[[#This Row],[Close Price]]-Table2[[#This Row],[50D EMA]])/Table2[[#This Row],[50D EMA]]</f>
        <v>-2.6317310955661241E-2</v>
      </c>
      <c r="U310" s="1">
        <f>(Table2[[#This Row],[Close Price]]-Table2[[#This Row],[200D EMA]])/Table2[[#This Row],[200D EMA]]</f>
        <v>8.1520892577104362E-2</v>
      </c>
      <c r="V310">
        <v>0.69227952693473305</v>
      </c>
      <c r="W310">
        <v>443.05</v>
      </c>
      <c r="X310">
        <v>453.2</v>
      </c>
      <c r="Y310">
        <v>442.75</v>
      </c>
      <c r="Z310">
        <v>453.8</v>
      </c>
      <c r="AA310">
        <v>430.25</v>
      </c>
      <c r="AB310">
        <v>476.45</v>
      </c>
      <c r="AC310" s="1">
        <f>(Table2[[#This Row],[Close Price]]/Table2[[#This Row],[Day Low]])-1</f>
        <v>1.2075386525222775E-2</v>
      </c>
      <c r="AD310" s="1">
        <f>(Table2[[#This Row],[Day High]]/Table2[[#This Row],[Close Price]])-1</f>
        <v>1.070472792149868E-2</v>
      </c>
      <c r="AE310" s="1">
        <f>(Table2[[#This Row],[Close Price]]/Table2[[#This Row],[Current Week Low]])-1</f>
        <v>1.2761151891586664E-2</v>
      </c>
      <c r="AF310" s="1">
        <f>(Table2[[#This Row],[Current Week High]]/Table2[[#This Row],[Close Price]])-1</f>
        <v>1.2042818911686126E-2</v>
      </c>
      <c r="AG310" s="1">
        <f>(Table2[[#This Row],[Close Price]]/Table2[[#This Row],[Current Month Low]])-1</f>
        <v>4.2184776292852888E-2</v>
      </c>
      <c r="AH310" s="1">
        <f>(Table2[[#This Row],[Current Month High]]/Table2[[#This Row],[Close Price]])-1</f>
        <v>6.2555753791257773E-2</v>
      </c>
      <c r="AI310">
        <v>16.781891168599401</v>
      </c>
      <c r="AJ310">
        <v>94.322860238353101</v>
      </c>
      <c r="AK310" t="str">
        <f>IF(AND(Table2[[#This Row],[20D EMA]]&gt;Table2[[#This Row],[50D EMA]],Table2[[#This Row],[50D EMA]]&gt;Table2[[#This Row],[200D EMA]]),"Uptrend","Downtrend/NoTrend")</f>
        <v>Downtrend/NoTrend</v>
      </c>
      <c r="AL310">
        <v>-0.01</v>
      </c>
      <c r="AM310" t="s">
        <v>3173</v>
      </c>
      <c r="AN310">
        <v>-5.4</v>
      </c>
      <c r="AO310" t="s">
        <v>3173</v>
      </c>
      <c r="AP310">
        <v>1.7906994733164001E-2</v>
      </c>
      <c r="AQ310">
        <f>(Table2[[#This Row],[Sharpe Ratio]]-AVERAGE(Table2[Sharpe Ratio]))/_xlfn.STDEV.P(Table2[Sharpe Ratio])</f>
        <v>-0.44232876580073621</v>
      </c>
      <c r="AR3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0">
        <f>_xlfn.RANK.AVG(Table2[[#This Row],[1Y Return vs Nifty Z-Score]],Table2[1Y Return vs Nifty Z-Score])</f>
        <v>86</v>
      </c>
      <c r="AT310">
        <f>_xlfn.RANK.AVG(Table2[[#This Row],[6M Return vs Nifty Z-Score]],Table2[6M Return vs Nifty Z-Score])</f>
        <v>452</v>
      </c>
      <c r="AU310">
        <f>_xlfn.RANK.AVG(Table2[[#This Row],[Sharpe Ratio Z-Score]],Table2[Sharpe Ratio Z-Score])</f>
        <v>452</v>
      </c>
      <c r="AV310">
        <f>(Table2[[#This Row],[Rank 1Y]]+Table2[[#This Row],[Rank 6M]]+Table2[[#This Row],[Rank Sharpe]])/3</f>
        <v>330</v>
      </c>
    </row>
    <row r="311" spans="1:48" x14ac:dyDescent="0.3">
      <c r="A311" t="s">
        <v>812</v>
      </c>
      <c r="B311" t="s">
        <v>813</v>
      </c>
      <c r="C311" t="s">
        <v>3141</v>
      </c>
      <c r="D311" t="s">
        <v>411</v>
      </c>
      <c r="E311">
        <v>19223.297210060002</v>
      </c>
      <c r="F311">
        <v>479.8</v>
      </c>
      <c r="G311">
        <v>30.332456625929701</v>
      </c>
      <c r="H311">
        <f>(Table2[[#This Row],[1Y Return vs Nifty]]-AVERAGE(Table2[1Y Return vs Nifty]))/_xlfn.STDEV.P(Table2[1Y Return vs Nifty])</f>
        <v>0.32466552265335702</v>
      </c>
      <c r="I311">
        <v>5.49400427207547</v>
      </c>
      <c r="J311">
        <f>(Table2[[#This Row],[1M Return vs Nifty]]-AVERAGE(Table2[1M Return vs Nifty]))/_xlfn.STDEV.P(Table2[1M Return vs Nifty])</f>
        <v>0.40268602455793667</v>
      </c>
      <c r="K311">
        <v>11.877452182961701</v>
      </c>
      <c r="L311">
        <f>(Table2[[#This Row],[6M Return vs Nifty]]-AVERAGE(Table2[6M Return vs Nifty]))/_xlfn.STDEV.P(Table2[6M Return vs Nifty])</f>
        <v>0.25749668606034737</v>
      </c>
      <c r="M311">
        <v>0.63576531083619103</v>
      </c>
      <c r="N311">
        <f>(Table2[[#This Row],[1W Return vs Nifty]]-AVERAGE(Table2[1W Return vs Nifty]))/_xlfn.STDEV.P(Table2[1W Return vs Nifty])</f>
        <v>0.26515978706643756</v>
      </c>
      <c r="O311">
        <v>476.44</v>
      </c>
      <c r="P311">
        <v>485.20584868099701</v>
      </c>
      <c r="Q311">
        <v>450.64013689789999</v>
      </c>
      <c r="R311">
        <v>54.960254413021097</v>
      </c>
      <c r="S311" s="1">
        <f>(Table2[[#This Row],[Close Price]]-Table2[[#This Row],[20D EMA]])/Table2[[#This Row],[20D EMA]]</f>
        <v>7.0523045923936148E-3</v>
      </c>
      <c r="T311" s="1">
        <f>(Table2[[#This Row],[Close Price]]-Table2[[#This Row],[50D EMA]])/Table2[[#This Row],[50D EMA]]</f>
        <v>-1.114135102800692E-2</v>
      </c>
      <c r="U311" s="1">
        <f>(Table2[[#This Row],[Close Price]]-Table2[[#This Row],[200D EMA]])/Table2[[#This Row],[200D EMA]]</f>
        <v>6.4707647443100855E-2</v>
      </c>
      <c r="V311">
        <v>0.63595080685454897</v>
      </c>
      <c r="W311">
        <v>476.7</v>
      </c>
      <c r="X311">
        <v>485.5</v>
      </c>
      <c r="Y311">
        <v>469</v>
      </c>
      <c r="Z311">
        <v>485.5</v>
      </c>
      <c r="AA311">
        <v>454</v>
      </c>
      <c r="AB311">
        <v>531.95000000000005</v>
      </c>
      <c r="AC311" s="1">
        <f>(Table2[[#This Row],[Close Price]]/Table2[[#This Row],[Day Low]])-1</f>
        <v>6.5030417453324496E-3</v>
      </c>
      <c r="AD311" s="1">
        <f>(Table2[[#This Row],[Day High]]/Table2[[#This Row],[Close Price]])-1</f>
        <v>1.1879949979157978E-2</v>
      </c>
      <c r="AE311" s="1">
        <f>(Table2[[#This Row],[Close Price]]/Table2[[#This Row],[Current Week Low]])-1</f>
        <v>2.3027718550106657E-2</v>
      </c>
      <c r="AF311" s="1">
        <f>(Table2[[#This Row],[Current Week High]]/Table2[[#This Row],[Close Price]])-1</f>
        <v>1.1879949979157978E-2</v>
      </c>
      <c r="AG311" s="1">
        <f>(Table2[[#This Row],[Close Price]]/Table2[[#This Row],[Current Month Low]])-1</f>
        <v>5.6828193832599183E-2</v>
      </c>
      <c r="AH311" s="1">
        <f>(Table2[[#This Row],[Current Month High]]/Table2[[#This Row],[Close Price]])-1</f>
        <v>0.10869112130054193</v>
      </c>
      <c r="AI311">
        <v>19.706127553147098</v>
      </c>
      <c r="AJ311">
        <v>55.451158269884999</v>
      </c>
      <c r="AK311" t="str">
        <f>IF(AND(Table2[[#This Row],[20D EMA]]&gt;Table2[[#This Row],[50D EMA]],Table2[[#This Row],[50D EMA]]&gt;Table2[[#This Row],[200D EMA]]),"Uptrend","Downtrend/NoTrend")</f>
        <v>Downtrend/NoTrend</v>
      </c>
      <c r="AL311">
        <v>0.06</v>
      </c>
      <c r="AM311" t="s">
        <v>3172</v>
      </c>
      <c r="AN311">
        <v>-4.6900000000000004</v>
      </c>
      <c r="AO311" t="s">
        <v>3173</v>
      </c>
      <c r="AP311">
        <v>-1.5828301381929999E-3</v>
      </c>
      <c r="AQ311">
        <f>(Table2[[#This Row],[Sharpe Ratio]]-AVERAGE(Table2[Sharpe Ratio]))/_xlfn.STDEV.P(Table2[Sharpe Ratio])</f>
        <v>-0.66830838508688939</v>
      </c>
      <c r="AR3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1">
        <f>_xlfn.RANK.AVG(Table2[[#This Row],[1Y Return vs Nifty Z-Score]],Table2[1Y Return vs Nifty Z-Score])</f>
        <v>214</v>
      </c>
      <c r="AT311">
        <f>_xlfn.RANK.AVG(Table2[[#This Row],[6M Return vs Nifty Z-Score]],Table2[6M Return vs Nifty Z-Score])</f>
        <v>218</v>
      </c>
      <c r="AU311">
        <f>_xlfn.RANK.AVG(Table2[[#This Row],[Sharpe Ratio Z-Score]],Table2[Sharpe Ratio Z-Score])</f>
        <v>559</v>
      </c>
      <c r="AV311">
        <f>(Table2[[#This Row],[Rank 1Y]]+Table2[[#This Row],[Rank 6M]]+Table2[[#This Row],[Rank Sharpe]])/3</f>
        <v>330.33333333333331</v>
      </c>
    </row>
    <row r="312" spans="1:48" x14ac:dyDescent="0.3">
      <c r="A312" t="s">
        <v>1244</v>
      </c>
      <c r="B312" t="s">
        <v>1245</v>
      </c>
      <c r="C312" t="s">
        <v>3138</v>
      </c>
      <c r="D312" t="s">
        <v>915</v>
      </c>
      <c r="E312">
        <v>9350.3136175799991</v>
      </c>
      <c r="F312">
        <v>200.85</v>
      </c>
      <c r="G312">
        <v>-1.1967309633751899</v>
      </c>
      <c r="H312">
        <f>(Table2[[#This Row],[1Y Return vs Nifty]]-AVERAGE(Table2[1Y Return vs Nifty]))/_xlfn.STDEV.P(Table2[1Y Return vs Nifty])</f>
        <v>-0.2953634871667386</v>
      </c>
      <c r="I312">
        <v>6.1785744136029903</v>
      </c>
      <c r="J312">
        <f>(Table2[[#This Row],[1M Return vs Nifty]]-AVERAGE(Table2[1M Return vs Nifty]))/_xlfn.STDEV.P(Table2[1M Return vs Nifty])</f>
        <v>0.46761028364260926</v>
      </c>
      <c r="K312">
        <v>-6.9100340091051997</v>
      </c>
      <c r="L312">
        <f>(Table2[[#This Row],[6M Return vs Nifty]]-AVERAGE(Table2[6M Return vs Nifty]))/_xlfn.STDEV.P(Table2[6M Return vs Nifty])</f>
        <v>-0.36056022622976147</v>
      </c>
      <c r="M312">
        <v>-6.4803950546602298</v>
      </c>
      <c r="N312">
        <f>(Table2[[#This Row],[1W Return vs Nifty]]-AVERAGE(Table2[1W Return vs Nifty]))/_xlfn.STDEV.P(Table2[1W Return vs Nifty])</f>
        <v>-1.2520240768787607</v>
      </c>
      <c r="O312">
        <v>196.54</v>
      </c>
      <c r="P312">
        <v>199.25489666405099</v>
      </c>
      <c r="Q312">
        <v>194.46953025725401</v>
      </c>
      <c r="R312">
        <v>58.689740401876698</v>
      </c>
      <c r="S312" s="1">
        <f>(Table2[[#This Row],[Close Price]]-Table2[[#This Row],[20D EMA]])/Table2[[#This Row],[20D EMA]]</f>
        <v>2.1929378243614545E-2</v>
      </c>
      <c r="T312" s="1">
        <f>(Table2[[#This Row],[Close Price]]-Table2[[#This Row],[50D EMA]])/Table2[[#This Row],[50D EMA]]</f>
        <v>8.0053407100875006E-3</v>
      </c>
      <c r="U312" s="1">
        <f>(Table2[[#This Row],[Close Price]]-Table2[[#This Row],[200D EMA]])/Table2[[#This Row],[200D EMA]]</f>
        <v>3.280961153300254E-2</v>
      </c>
      <c r="V312">
        <v>0.94484073485487496</v>
      </c>
      <c r="W312">
        <v>195.5</v>
      </c>
      <c r="X312">
        <v>201.83</v>
      </c>
      <c r="Y312">
        <v>195.5</v>
      </c>
      <c r="Z312">
        <v>203.25</v>
      </c>
      <c r="AA312">
        <v>186.1</v>
      </c>
      <c r="AB312">
        <v>207.5</v>
      </c>
      <c r="AC312" s="1">
        <f>(Table2[[#This Row],[Close Price]]/Table2[[#This Row],[Day Low]])-1</f>
        <v>2.7365728900255792E-2</v>
      </c>
      <c r="AD312" s="1">
        <f>(Table2[[#This Row],[Day High]]/Table2[[#This Row],[Close Price]])-1</f>
        <v>4.8792631316905144E-3</v>
      </c>
      <c r="AE312" s="1">
        <f>(Table2[[#This Row],[Close Price]]/Table2[[#This Row],[Current Week Low]])-1</f>
        <v>2.7365728900255792E-2</v>
      </c>
      <c r="AF312" s="1">
        <f>(Table2[[#This Row],[Current Week High]]/Table2[[#This Row],[Close Price]])-1</f>
        <v>1.1949215832711024E-2</v>
      </c>
      <c r="AG312" s="1">
        <f>(Table2[[#This Row],[Close Price]]/Table2[[#This Row],[Current Month Low]])-1</f>
        <v>7.9258463191832274E-2</v>
      </c>
      <c r="AH312" s="1">
        <f>(Table2[[#This Row],[Current Month High]]/Table2[[#This Row],[Close Price]])-1</f>
        <v>3.3109285536470079E-2</v>
      </c>
      <c r="AI312">
        <v>31.4413741598207</v>
      </c>
      <c r="AJ312">
        <v>49.109131403117999</v>
      </c>
      <c r="AK312" t="str">
        <f>IF(AND(Table2[[#This Row],[20D EMA]]&gt;Table2[[#This Row],[50D EMA]],Table2[[#This Row],[50D EMA]]&gt;Table2[[#This Row],[200D EMA]]),"Uptrend","Downtrend/NoTrend")</f>
        <v>Downtrend/NoTrend</v>
      </c>
      <c r="AL312">
        <v>-0.08</v>
      </c>
      <c r="AM312" t="s">
        <v>3173</v>
      </c>
      <c r="AN312">
        <v>0.82</v>
      </c>
      <c r="AO312" t="s">
        <v>3172</v>
      </c>
      <c r="AP312">
        <v>0.12583934177617501</v>
      </c>
      <c r="AQ312">
        <f>(Table2[[#This Row],[Sharpe Ratio]]-AVERAGE(Table2[Sharpe Ratio]))/_xlfn.STDEV.P(Table2[Sharpe Ratio])</f>
        <v>0.80911966200354946</v>
      </c>
      <c r="AR3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2">
        <f>_xlfn.RANK.AVG(Table2[[#This Row],[1Y Return vs Nifty Z-Score]],Table2[1Y Return vs Nifty Z-Score])</f>
        <v>410</v>
      </c>
      <c r="AT312">
        <f>_xlfn.RANK.AVG(Table2[[#This Row],[6M Return vs Nifty Z-Score]],Table2[6M Return vs Nifty Z-Score])</f>
        <v>440</v>
      </c>
      <c r="AU312">
        <f>_xlfn.RANK.AVG(Table2[[#This Row],[Sharpe Ratio Z-Score]],Table2[Sharpe Ratio Z-Score])</f>
        <v>143</v>
      </c>
      <c r="AV312">
        <f>(Table2[[#This Row],[Rank 1Y]]+Table2[[#This Row],[Rank 6M]]+Table2[[#This Row],[Rank Sharpe]])/3</f>
        <v>331</v>
      </c>
    </row>
    <row r="313" spans="1:48" x14ac:dyDescent="0.3">
      <c r="A313" t="s">
        <v>1590</v>
      </c>
      <c r="B313" t="s">
        <v>1591</v>
      </c>
      <c r="C313" t="s">
        <v>3136</v>
      </c>
      <c r="D313" t="s">
        <v>565</v>
      </c>
      <c r="E313">
        <v>5932.0688309999996</v>
      </c>
      <c r="F313">
        <v>338</v>
      </c>
      <c r="G313">
        <v>-16.171309917704601</v>
      </c>
      <c r="H313">
        <f>(Table2[[#This Row],[1Y Return vs Nifty]]-AVERAGE(Table2[1Y Return vs Nifty]))/_xlfn.STDEV.P(Table2[1Y Return vs Nifty])</f>
        <v>-0.58984216141824986</v>
      </c>
      <c r="I313">
        <v>4.7001498419260104</v>
      </c>
      <c r="J313">
        <f>(Table2[[#This Row],[1M Return vs Nifty]]-AVERAGE(Table2[1M Return vs Nifty]))/_xlfn.STDEV.P(Table2[1M Return vs Nifty])</f>
        <v>0.3273973031078109</v>
      </c>
      <c r="K313">
        <v>7.9186959592033901</v>
      </c>
      <c r="L313">
        <f>(Table2[[#This Row],[6M Return vs Nifty]]-AVERAGE(Table2[6M Return vs Nifty]))/_xlfn.STDEV.P(Table2[6M Return vs Nifty])</f>
        <v>0.12726443342409749</v>
      </c>
      <c r="M313">
        <v>10.707756580323</v>
      </c>
      <c r="N313">
        <f>(Table2[[#This Row],[1W Return vs Nifty]]-AVERAGE(Table2[1W Return vs Nifty]))/_xlfn.STDEV.P(Table2[1W Return vs Nifty])</f>
        <v>2.4125344732742429</v>
      </c>
      <c r="O313">
        <v>321.37</v>
      </c>
      <c r="P313">
        <v>335.57207414156397</v>
      </c>
      <c r="Q313">
        <v>333.24530315291202</v>
      </c>
      <c r="R313">
        <v>64.606283504290801</v>
      </c>
      <c r="S313" s="1">
        <f>(Table2[[#This Row],[Close Price]]-Table2[[#This Row],[20D EMA]])/Table2[[#This Row],[20D EMA]]</f>
        <v>5.1747207268880095E-2</v>
      </c>
      <c r="T313" s="1">
        <f>(Table2[[#This Row],[Close Price]]-Table2[[#This Row],[50D EMA]])/Table2[[#This Row],[50D EMA]]</f>
        <v>7.2351844671430703E-3</v>
      </c>
      <c r="U313" s="1">
        <f>(Table2[[#This Row],[Close Price]]-Table2[[#This Row],[200D EMA]])/Table2[[#This Row],[200D EMA]]</f>
        <v>1.4267858547750508E-2</v>
      </c>
      <c r="V313">
        <v>1.2373405592348601</v>
      </c>
      <c r="W313">
        <v>335.65</v>
      </c>
      <c r="X313">
        <v>348.8</v>
      </c>
      <c r="Y313">
        <v>308</v>
      </c>
      <c r="Z313">
        <v>357</v>
      </c>
      <c r="AA313">
        <v>288.10000000000002</v>
      </c>
      <c r="AB313">
        <v>357</v>
      </c>
      <c r="AC313" s="1">
        <f>(Table2[[#This Row],[Close Price]]/Table2[[#This Row],[Day Low]])-1</f>
        <v>7.001340682258439E-3</v>
      </c>
      <c r="AD313" s="1">
        <f>(Table2[[#This Row],[Day High]]/Table2[[#This Row],[Close Price]])-1</f>
        <v>3.1952662721893565E-2</v>
      </c>
      <c r="AE313" s="1">
        <f>(Table2[[#This Row],[Close Price]]/Table2[[#This Row],[Current Week Low]])-1</f>
        <v>9.740259740259738E-2</v>
      </c>
      <c r="AF313" s="1">
        <f>(Table2[[#This Row],[Current Week High]]/Table2[[#This Row],[Close Price]])-1</f>
        <v>5.6213017751479244E-2</v>
      </c>
      <c r="AG313" s="1">
        <f>(Table2[[#This Row],[Close Price]]/Table2[[#This Row],[Current Month Low]])-1</f>
        <v>0.17320374869836863</v>
      </c>
      <c r="AH313" s="1">
        <f>(Table2[[#This Row],[Current Month High]]/Table2[[#This Row],[Close Price]])-1</f>
        <v>5.6213017751479244E-2</v>
      </c>
      <c r="AI313">
        <v>29.674556213017699</v>
      </c>
      <c r="AJ313">
        <v>35.715719734992902</v>
      </c>
      <c r="AK313" t="str">
        <f>IF(AND(Table2[[#This Row],[20D EMA]]&gt;Table2[[#This Row],[50D EMA]],Table2[[#This Row],[50D EMA]]&gt;Table2[[#This Row],[200D EMA]]),"Uptrend","Downtrend/NoTrend")</f>
        <v>Downtrend/NoTrend</v>
      </c>
      <c r="AL313">
        <v>-0.01</v>
      </c>
      <c r="AM313" t="s">
        <v>3173</v>
      </c>
      <c r="AN313">
        <v>-0.18</v>
      </c>
      <c r="AO313" t="s">
        <v>3173</v>
      </c>
      <c r="AP313">
        <v>0.101182643358865</v>
      </c>
      <c r="AQ313">
        <f>(Table2[[#This Row],[Sharpe Ratio]]-AVERAGE(Table2[Sharpe Ratio]))/_xlfn.STDEV.P(Table2[Sharpe Ratio])</f>
        <v>0.52323144299826196</v>
      </c>
      <c r="AR3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3">
        <f>_xlfn.RANK.AVG(Table2[[#This Row],[1Y Return vs Nifty Z-Score]],Table2[1Y Return vs Nifty Z-Score])</f>
        <v>517</v>
      </c>
      <c r="AT313">
        <f>_xlfn.RANK.AVG(Table2[[#This Row],[6M Return vs Nifty Z-Score]],Table2[6M Return vs Nifty Z-Score])</f>
        <v>260</v>
      </c>
      <c r="AU313">
        <f>_xlfn.RANK.AVG(Table2[[#This Row],[Sharpe Ratio Z-Score]],Table2[Sharpe Ratio Z-Score])</f>
        <v>216</v>
      </c>
      <c r="AV313">
        <f>(Table2[[#This Row],[Rank 1Y]]+Table2[[#This Row],[Rank 6M]]+Table2[[#This Row],[Rank Sharpe]])/3</f>
        <v>331</v>
      </c>
    </row>
    <row r="314" spans="1:48" x14ac:dyDescent="0.3">
      <c r="A314" t="s">
        <v>571</v>
      </c>
      <c r="B314" t="s">
        <v>572</v>
      </c>
      <c r="C314" t="s">
        <v>3132</v>
      </c>
      <c r="D314" t="s">
        <v>208</v>
      </c>
      <c r="E314">
        <v>33822.3818016</v>
      </c>
      <c r="F314">
        <v>2404.5</v>
      </c>
      <c r="G314">
        <v>25.2610305411932</v>
      </c>
      <c r="H314">
        <f>(Table2[[#This Row],[1Y Return vs Nifty]]-AVERAGE(Table2[1Y Return vs Nifty]))/_xlfn.STDEV.P(Table2[1Y Return vs Nifty])</f>
        <v>0.22493471656174654</v>
      </c>
      <c r="I314">
        <v>2.1275769749619502</v>
      </c>
      <c r="J314">
        <f>(Table2[[#This Row],[1M Return vs Nifty]]-AVERAGE(Table2[1M Return vs Nifty]))/_xlfn.STDEV.P(Table2[1M Return vs Nifty])</f>
        <v>8.3415894634039325E-2</v>
      </c>
      <c r="K314">
        <v>4.2792736302400698</v>
      </c>
      <c r="L314">
        <f>(Table2[[#This Row],[6M Return vs Nifty]]-AVERAGE(Table2[6M Return vs Nifty]))/_xlfn.STDEV.P(Table2[6M Return vs Nifty])</f>
        <v>7.5373925542788975E-3</v>
      </c>
      <c r="M314">
        <v>-1.7301151701625299</v>
      </c>
      <c r="N314">
        <f>(Table2[[#This Row],[1W Return vs Nifty]]-AVERAGE(Table2[1W Return vs Nifty]))/_xlfn.STDEV.P(Table2[1W Return vs Nifty])</f>
        <v>-0.23925207346416233</v>
      </c>
      <c r="O314">
        <v>2389.3000000000002</v>
      </c>
      <c r="P314">
        <v>2400.29209931994</v>
      </c>
      <c r="Q314">
        <v>2268.7490993450101</v>
      </c>
      <c r="R314">
        <v>55.009072688835303</v>
      </c>
      <c r="S314" s="1">
        <f>(Table2[[#This Row],[Close Price]]-Table2[[#This Row],[20D EMA]])/Table2[[#This Row],[20D EMA]]</f>
        <v>6.3616958941948758E-3</v>
      </c>
      <c r="T314" s="1">
        <f>(Table2[[#This Row],[Close Price]]-Table2[[#This Row],[50D EMA]])/Table2[[#This Row],[50D EMA]]</f>
        <v>1.7530785862488118E-3</v>
      </c>
      <c r="U314" s="1">
        <f>(Table2[[#This Row],[Close Price]]-Table2[[#This Row],[200D EMA]])/Table2[[#This Row],[200D EMA]]</f>
        <v>5.9835131480242262E-2</v>
      </c>
      <c r="V314">
        <v>0.74396620644094302</v>
      </c>
      <c r="W314">
        <v>2364.6</v>
      </c>
      <c r="X314">
        <v>2415</v>
      </c>
      <c r="Y314">
        <v>2364.6</v>
      </c>
      <c r="Z314">
        <v>2491.4499999999998</v>
      </c>
      <c r="AA314">
        <v>2332.4499999999998</v>
      </c>
      <c r="AB314">
        <v>2648</v>
      </c>
      <c r="AC314" s="1">
        <f>(Table2[[#This Row],[Close Price]]/Table2[[#This Row],[Day Low]])-1</f>
        <v>1.6873889875666181E-2</v>
      </c>
      <c r="AD314" s="1">
        <f>(Table2[[#This Row],[Day High]]/Table2[[#This Row],[Close Price]])-1</f>
        <v>4.366812227074135E-3</v>
      </c>
      <c r="AE314" s="1">
        <f>(Table2[[#This Row],[Close Price]]/Table2[[#This Row],[Current Week Low]])-1</f>
        <v>1.6873889875666181E-2</v>
      </c>
      <c r="AF314" s="1">
        <f>(Table2[[#This Row],[Current Week High]]/Table2[[#This Row],[Close Price]])-1</f>
        <v>3.6161364108962202E-2</v>
      </c>
      <c r="AG314" s="1">
        <f>(Table2[[#This Row],[Close Price]]/Table2[[#This Row],[Current Month Low]])-1</f>
        <v>3.089026560054875E-2</v>
      </c>
      <c r="AH314" s="1">
        <f>(Table2[[#This Row],[Current Month High]]/Table2[[#This Row],[Close Price]])-1</f>
        <v>0.10126845498024539</v>
      </c>
      <c r="AI314">
        <v>27.315450197546198</v>
      </c>
      <c r="AJ314">
        <v>48.784109894189697</v>
      </c>
      <c r="AK314" t="str">
        <f>IF(AND(Table2[[#This Row],[20D EMA]]&gt;Table2[[#This Row],[50D EMA]],Table2[[#This Row],[50D EMA]]&gt;Table2[[#This Row],[200D EMA]]),"Uptrend","Downtrend/NoTrend")</f>
        <v>Downtrend/NoTrend</v>
      </c>
      <c r="AL314">
        <v>0.06</v>
      </c>
      <c r="AM314" t="s">
        <v>3172</v>
      </c>
      <c r="AN314">
        <v>1.01</v>
      </c>
      <c r="AO314" t="s">
        <v>3172</v>
      </c>
      <c r="AP314">
        <v>1.6328415179419999E-2</v>
      </c>
      <c r="AQ314">
        <f>(Table2[[#This Row],[Sharpe Ratio]]-AVERAGE(Table2[Sharpe Ratio]))/_xlfn.STDEV.P(Table2[Sharpe Ratio])</f>
        <v>-0.46063199884272399</v>
      </c>
      <c r="AR3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4">
        <f>_xlfn.RANK.AVG(Table2[[#This Row],[1Y Return vs Nifty Z-Score]],Table2[1Y Return vs Nifty Z-Score])</f>
        <v>240</v>
      </c>
      <c r="AT314">
        <f>_xlfn.RANK.AVG(Table2[[#This Row],[6M Return vs Nifty Z-Score]],Table2[6M Return vs Nifty Z-Score])</f>
        <v>297</v>
      </c>
      <c r="AU314">
        <f>_xlfn.RANK.AVG(Table2[[#This Row],[Sharpe Ratio Z-Score]],Table2[Sharpe Ratio Z-Score])</f>
        <v>457</v>
      </c>
      <c r="AV314">
        <f>(Table2[[#This Row],[Rank 1Y]]+Table2[[#This Row],[Rank 6M]]+Table2[[#This Row],[Rank Sharpe]])/3</f>
        <v>331.33333333333331</v>
      </c>
    </row>
    <row r="315" spans="1:48" x14ac:dyDescent="0.3">
      <c r="A315" t="s">
        <v>149</v>
      </c>
      <c r="B315" t="s">
        <v>150</v>
      </c>
      <c r="C315" t="s">
        <v>3126</v>
      </c>
      <c r="D315" t="s">
        <v>21</v>
      </c>
      <c r="E315">
        <v>170808.55367316</v>
      </c>
      <c r="F315">
        <v>1745.4</v>
      </c>
      <c r="G315">
        <v>22.932518822680802</v>
      </c>
      <c r="H315">
        <f>(Table2[[#This Row],[1Y Return vs Nifty]]-AVERAGE(Table2[1Y Return vs Nifty]))/_xlfn.STDEV.P(Table2[1Y Return vs Nifty])</f>
        <v>0.17914397707331556</v>
      </c>
      <c r="I315">
        <v>0.515103746138871</v>
      </c>
      <c r="J315">
        <f>(Table2[[#This Row],[1M Return vs Nifty]]-AVERAGE(Table2[1M Return vs Nifty]))/_xlfn.STDEV.P(Table2[1M Return vs Nifty])</f>
        <v>-6.9510187478759852E-2</v>
      </c>
      <c r="K315">
        <v>25.872637210763202</v>
      </c>
      <c r="L315">
        <f>(Table2[[#This Row],[6M Return vs Nifty]]-AVERAGE(Table2[6M Return vs Nifty]))/_xlfn.STDEV.P(Table2[6M Return vs Nifty])</f>
        <v>0.71789999690159134</v>
      </c>
      <c r="M315">
        <v>1.17635315245744</v>
      </c>
      <c r="N315">
        <f>(Table2[[#This Row],[1W Return vs Nifty]]-AVERAGE(Table2[1W Return vs Nifty]))/_xlfn.STDEV.P(Table2[1W Return vs Nifty])</f>
        <v>0.38041451830175682</v>
      </c>
      <c r="O315">
        <v>1693.41</v>
      </c>
      <c r="P315">
        <v>1659.7472183769701</v>
      </c>
      <c r="Q315">
        <v>1493.6119048094599</v>
      </c>
      <c r="R315">
        <v>64.938925703824196</v>
      </c>
      <c r="S315" s="1">
        <f>(Table2[[#This Row],[Close Price]]-Table2[[#This Row],[20D EMA]])/Table2[[#This Row],[20D EMA]]</f>
        <v>3.0701365883040732E-2</v>
      </c>
      <c r="T315" s="1">
        <f>(Table2[[#This Row],[Close Price]]-Table2[[#This Row],[50D EMA]])/Table2[[#This Row],[50D EMA]]</f>
        <v>5.1605919669374702E-2</v>
      </c>
      <c r="U315" s="1">
        <f>(Table2[[#This Row],[Close Price]]-Table2[[#This Row],[200D EMA]])/Table2[[#This Row],[200D EMA]]</f>
        <v>0.16857665259615132</v>
      </c>
      <c r="V315">
        <v>0.90243885257518697</v>
      </c>
      <c r="W315">
        <v>1731.05</v>
      </c>
      <c r="X315">
        <v>1762</v>
      </c>
      <c r="Y315">
        <v>1727.85</v>
      </c>
      <c r="Z315">
        <v>1767.8</v>
      </c>
      <c r="AA315">
        <v>1598.8</v>
      </c>
      <c r="AB315">
        <v>1767.8</v>
      </c>
      <c r="AC315" s="1">
        <f>(Table2[[#This Row],[Close Price]]/Table2[[#This Row],[Day Low]])-1</f>
        <v>8.2897663267960109E-3</v>
      </c>
      <c r="AD315" s="1">
        <f>(Table2[[#This Row],[Day High]]/Table2[[#This Row],[Close Price]])-1</f>
        <v>9.5107138764751742E-3</v>
      </c>
      <c r="AE315" s="1">
        <f>(Table2[[#This Row],[Close Price]]/Table2[[#This Row],[Current Week Low]])-1</f>
        <v>1.0157131695459842E-2</v>
      </c>
      <c r="AF315" s="1">
        <f>(Table2[[#This Row],[Current Week High]]/Table2[[#This Row],[Close Price]])-1</f>
        <v>1.283373438753288E-2</v>
      </c>
      <c r="AG315" s="1">
        <f>(Table2[[#This Row],[Close Price]]/Table2[[#This Row],[Current Month Low]])-1</f>
        <v>9.1693770327745838E-2</v>
      </c>
      <c r="AH315" s="1">
        <f>(Table2[[#This Row],[Current Month High]]/Table2[[#This Row],[Close Price]])-1</f>
        <v>1.283373438753288E-2</v>
      </c>
      <c r="AI315">
        <v>1.28337343875328</v>
      </c>
      <c r="AJ315">
        <v>50.083838514123499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0.03</v>
      </c>
      <c r="AM315" t="s">
        <v>3172</v>
      </c>
      <c r="AN315">
        <v>3.06</v>
      </c>
      <c r="AO315" t="s">
        <v>3172</v>
      </c>
      <c r="AP315">
        <v>-2.0742301346459002E-2</v>
      </c>
      <c r="AQ315">
        <f>(Table2[[#This Row],[Sharpe Ratio]]-AVERAGE(Table2[Sharpe Ratio]))/_xlfn.STDEV.P(Table2[Sharpe Ratio])</f>
        <v>-0.89045763670643496</v>
      </c>
      <c r="AR3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0.31749066809146892</v>
      </c>
      <c r="AS315">
        <f>_xlfn.RANK.AVG(Table2[[#This Row],[1Y Return vs Nifty Z-Score]],Table2[1Y Return vs Nifty Z-Score])</f>
        <v>252</v>
      </c>
      <c r="AT315">
        <f>_xlfn.RANK.AVG(Table2[[#This Row],[6M Return vs Nifty Z-Score]],Table2[6M Return vs Nifty Z-Score])</f>
        <v>139</v>
      </c>
      <c r="AU315">
        <f>_xlfn.RANK.AVG(Table2[[#This Row],[Sharpe Ratio Z-Score]],Table2[Sharpe Ratio Z-Score])</f>
        <v>605</v>
      </c>
      <c r="AV315">
        <f>(Table2[[#This Row],[Rank 1Y]]+Table2[[#This Row],[Rank 6M]]+Table2[[#This Row],[Rank Sharpe]])/3</f>
        <v>332</v>
      </c>
    </row>
    <row r="316" spans="1:48" x14ac:dyDescent="0.3">
      <c r="A316" t="s">
        <v>348</v>
      </c>
      <c r="B316" t="s">
        <v>349</v>
      </c>
      <c r="C316" t="s">
        <v>3136</v>
      </c>
      <c r="D316" t="s">
        <v>183</v>
      </c>
      <c r="E316">
        <v>67987.721748504002</v>
      </c>
      <c r="F316">
        <v>231.54</v>
      </c>
      <c r="G316">
        <v>9.0441430177107804</v>
      </c>
      <c r="H316">
        <f>(Table2[[#This Row],[1Y Return vs Nifty]]-AVERAGE(Table2[1Y Return vs Nifty]))/_xlfn.STDEV.P(Table2[1Y Return vs Nifty])</f>
        <v>-9.3974252629690322E-2</v>
      </c>
      <c r="I316">
        <v>9.9766003061415809</v>
      </c>
      <c r="J316">
        <f>(Table2[[#This Row],[1M Return vs Nifty]]-AVERAGE(Table2[1M Return vs Nifty]))/_xlfn.STDEV.P(Table2[1M Return vs Nifty])</f>
        <v>0.82781298910570955</v>
      </c>
      <c r="K316">
        <v>-3.2550734717774201</v>
      </c>
      <c r="L316">
        <f>(Table2[[#This Row],[6M Return vs Nifty]]-AVERAGE(Table2[6M Return vs Nifty]))/_xlfn.STDEV.P(Table2[6M Return vs Nifty])</f>
        <v>-0.240322020801466</v>
      </c>
      <c r="M316">
        <v>5.2346458121976696</v>
      </c>
      <c r="N316">
        <f>(Table2[[#This Row],[1W Return vs Nifty]]-AVERAGE(Table2[1W Return vs Nifty]))/_xlfn.STDEV.P(Table2[1W Return vs Nifty])</f>
        <v>1.2456530489536155</v>
      </c>
      <c r="O316">
        <v>221.61</v>
      </c>
      <c r="P316">
        <v>224.844153576103</v>
      </c>
      <c r="Q316">
        <v>216.33225753869101</v>
      </c>
      <c r="R316">
        <v>68.491030893440097</v>
      </c>
      <c r="S316" s="1">
        <f>(Table2[[#This Row],[Close Price]]-Table2[[#This Row],[20D EMA]])/Table2[[#This Row],[20D EMA]]</f>
        <v>4.4808447272234909E-2</v>
      </c>
      <c r="T316" s="1">
        <f>(Table2[[#This Row],[Close Price]]-Table2[[#This Row],[50D EMA]])/Table2[[#This Row],[50D EMA]]</f>
        <v>2.9779944541144816E-2</v>
      </c>
      <c r="U316" s="1">
        <f>(Table2[[#This Row],[Close Price]]-Table2[[#This Row],[200D EMA]])/Table2[[#This Row],[200D EMA]]</f>
        <v>7.0298080528231333E-2</v>
      </c>
      <c r="V316">
        <v>0.94401798299972695</v>
      </c>
      <c r="W316">
        <v>231</v>
      </c>
      <c r="X316">
        <v>235.75</v>
      </c>
      <c r="Y316">
        <v>226</v>
      </c>
      <c r="Z316">
        <v>235.82</v>
      </c>
      <c r="AA316">
        <v>202</v>
      </c>
      <c r="AB316">
        <v>235.82</v>
      </c>
      <c r="AC316" s="1">
        <f>(Table2[[#This Row],[Close Price]]/Table2[[#This Row],[Day Low]])-1</f>
        <v>2.3376623376623051E-3</v>
      </c>
      <c r="AD316" s="1">
        <f>(Table2[[#This Row],[Day High]]/Table2[[#This Row],[Close Price]])-1</f>
        <v>1.8182603437850942E-2</v>
      </c>
      <c r="AE316" s="1">
        <f>(Table2[[#This Row],[Close Price]]/Table2[[#This Row],[Current Week Low]])-1</f>
        <v>2.4513274336283253E-2</v>
      </c>
      <c r="AF316" s="1">
        <f>(Table2[[#This Row],[Current Week High]]/Table2[[#This Row],[Close Price]])-1</f>
        <v>1.8484927010451679E-2</v>
      </c>
      <c r="AG316" s="1">
        <f>(Table2[[#This Row],[Close Price]]/Table2[[#This Row],[Current Month Low]])-1</f>
        <v>0.14623762376237615</v>
      </c>
      <c r="AH316" s="1">
        <f>(Table2[[#This Row],[Current Month High]]/Table2[[#This Row],[Close Price]])-1</f>
        <v>1.8484927010451679E-2</v>
      </c>
      <c r="AI316">
        <v>14.299904984019999</v>
      </c>
      <c r="AJ316">
        <v>46.962868930498203</v>
      </c>
      <c r="AK316" t="str">
        <f>IF(AND(Table2[[#This Row],[20D EMA]]&gt;Table2[[#This Row],[50D EMA]],Table2[[#This Row],[50D EMA]]&gt;Table2[[#This Row],[200D EMA]]),"Uptrend","Downtrend/NoTrend")</f>
        <v>Downtrend/NoTrend</v>
      </c>
      <c r="AL316">
        <v>0.02</v>
      </c>
      <c r="AM316" t="s">
        <v>3172</v>
      </c>
      <c r="AN316">
        <v>7.39</v>
      </c>
      <c r="AO316" t="s">
        <v>3172</v>
      </c>
      <c r="AP316">
        <v>7.9287860583516001E-2</v>
      </c>
      <c r="AQ316">
        <f>(Table2[[#This Row],[Sharpe Ratio]]-AVERAGE(Table2[Sharpe Ratio]))/_xlfn.STDEV.P(Table2[Sharpe Ratio])</f>
        <v>0.26936694146557605</v>
      </c>
      <c r="AR3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6">
        <f>_xlfn.RANK.AVG(Table2[[#This Row],[1Y Return vs Nifty Z-Score]],Table2[1Y Return vs Nifty Z-Score])</f>
        <v>337</v>
      </c>
      <c r="AT316">
        <f>_xlfn.RANK.AVG(Table2[[#This Row],[6M Return vs Nifty Z-Score]],Table2[6M Return vs Nifty Z-Score])</f>
        <v>383</v>
      </c>
      <c r="AU316">
        <f>_xlfn.RANK.AVG(Table2[[#This Row],[Sharpe Ratio Z-Score]],Table2[Sharpe Ratio Z-Score])</f>
        <v>280</v>
      </c>
      <c r="AV316">
        <f>(Table2[[#This Row],[Rank 1Y]]+Table2[[#This Row],[Rank 6M]]+Table2[[#This Row],[Rank Sharpe]])/3</f>
        <v>333.33333333333331</v>
      </c>
    </row>
    <row r="317" spans="1:48" x14ac:dyDescent="0.3">
      <c r="A317" t="s">
        <v>144</v>
      </c>
      <c r="B317" t="s">
        <v>145</v>
      </c>
      <c r="C317" t="s">
        <v>3134</v>
      </c>
      <c r="D317" t="s">
        <v>69</v>
      </c>
      <c r="E317">
        <v>175480.12746243001</v>
      </c>
      <c r="F317">
        <v>2617.1999999999998</v>
      </c>
      <c r="G317">
        <v>11.3958271983147</v>
      </c>
      <c r="H317">
        <f>(Table2[[#This Row],[1Y Return vs Nifty]]-AVERAGE(Table2[1Y Return vs Nifty]))/_xlfn.STDEV.P(Table2[1Y Return vs Nifty])</f>
        <v>-4.7727821135716726E-2</v>
      </c>
      <c r="I317">
        <v>0.92830978290827704</v>
      </c>
      <c r="J317">
        <f>(Table2[[#This Row],[1M Return vs Nifty]]-AVERAGE(Table2[1M Return vs Nifty]))/_xlfn.STDEV.P(Table2[1M Return vs Nifty])</f>
        <v>-3.0321952177251036E-2</v>
      </c>
      <c r="K317">
        <v>4.0864485847574903</v>
      </c>
      <c r="L317">
        <f>(Table2[[#This Row],[6M Return vs Nifty]]-AVERAGE(Table2[6M Return vs Nifty]))/_xlfn.STDEV.P(Table2[6M Return vs Nifty])</f>
        <v>1.1939759308518716E-3</v>
      </c>
      <c r="M317">
        <v>1.54081830260187</v>
      </c>
      <c r="N317">
        <f>(Table2[[#This Row],[1W Return vs Nifty]]-AVERAGE(Table2[1W Return vs Nifty]))/_xlfn.STDEV.P(Table2[1W Return vs Nifty])</f>
        <v>0.45811943448810238</v>
      </c>
      <c r="O317">
        <v>2594.12</v>
      </c>
      <c r="P317">
        <v>2636.85053614451</v>
      </c>
      <c r="Q317">
        <v>2500.4202014971202</v>
      </c>
      <c r="R317">
        <v>59.868192477194299</v>
      </c>
      <c r="S317" s="1">
        <f>(Table2[[#This Row],[Close Price]]-Table2[[#This Row],[20D EMA]])/Table2[[#This Row],[20D EMA]]</f>
        <v>8.8970440843137277E-3</v>
      </c>
      <c r="T317" s="1">
        <f>(Table2[[#This Row],[Close Price]]-Table2[[#This Row],[50D EMA]])/Table2[[#This Row],[50D EMA]]</f>
        <v>-7.4522753091809078E-3</v>
      </c>
      <c r="U317" s="1">
        <f>(Table2[[#This Row],[Close Price]]-Table2[[#This Row],[200D EMA]])/Table2[[#This Row],[200D EMA]]</f>
        <v>4.6704069353206333E-2</v>
      </c>
      <c r="V317">
        <v>1.14735047039908</v>
      </c>
      <c r="W317">
        <v>2602.4499999999998</v>
      </c>
      <c r="X317">
        <v>2639.7</v>
      </c>
      <c r="Y317">
        <v>2600.35</v>
      </c>
      <c r="Z317">
        <v>2654</v>
      </c>
      <c r="AA317">
        <v>2472.0500000000002</v>
      </c>
      <c r="AB317">
        <v>2719</v>
      </c>
      <c r="AC317" s="1">
        <f>(Table2[[#This Row],[Close Price]]/Table2[[#This Row],[Day Low]])-1</f>
        <v>5.6677361716843677E-3</v>
      </c>
      <c r="AD317" s="1">
        <f>(Table2[[#This Row],[Day High]]/Table2[[#This Row],[Close Price]])-1</f>
        <v>8.5969738651994199E-3</v>
      </c>
      <c r="AE317" s="1">
        <f>(Table2[[#This Row],[Close Price]]/Table2[[#This Row],[Current Week Low]])-1</f>
        <v>6.4798969369508352E-3</v>
      </c>
      <c r="AF317" s="1">
        <f>(Table2[[#This Row],[Current Week High]]/Table2[[#This Row],[Close Price]])-1</f>
        <v>1.4060828366192935E-2</v>
      </c>
      <c r="AG317" s="1">
        <f>(Table2[[#This Row],[Close Price]]/Table2[[#This Row],[Current Month Low]])-1</f>
        <v>5.8716449909993473E-2</v>
      </c>
      <c r="AH317" s="1">
        <f>(Table2[[#This Row],[Current Month High]]/Table2[[#This Row],[Close Price]])-1</f>
        <v>3.88965306434359E-2</v>
      </c>
      <c r="AI317">
        <v>9.9552957359009699</v>
      </c>
      <c r="AJ317">
        <v>34.524845241258603</v>
      </c>
      <c r="AK317" t="str">
        <f>IF(AND(Table2[[#This Row],[20D EMA]]&gt;Table2[[#This Row],[50D EMA]],Table2[[#This Row],[50D EMA]]&gt;Table2[[#This Row],[200D EMA]]),"Uptrend","Downtrend/NoTrend")</f>
        <v>Downtrend/NoTrend</v>
      </c>
      <c r="AL317">
        <v>0.03</v>
      </c>
      <c r="AM317" t="s">
        <v>3172</v>
      </c>
      <c r="AN317">
        <v>-1.0900000000000001</v>
      </c>
      <c r="AO317" t="s">
        <v>3173</v>
      </c>
      <c r="AP317">
        <v>4.3063894240231999E-2</v>
      </c>
      <c r="AQ317">
        <f>(Table2[[#This Row],[Sharpe Ratio]]-AVERAGE(Table2[Sharpe Ratio]))/_xlfn.STDEV.P(Table2[Sharpe Ratio])</f>
        <v>-0.15064084091937638</v>
      </c>
      <c r="AR3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7">
        <f>_xlfn.RANK.AVG(Table2[[#This Row],[1Y Return vs Nifty Z-Score]],Table2[1Y Return vs Nifty Z-Score])</f>
        <v>312</v>
      </c>
      <c r="AT317">
        <f>_xlfn.RANK.AVG(Table2[[#This Row],[6M Return vs Nifty Z-Score]],Table2[6M Return vs Nifty Z-Score])</f>
        <v>300</v>
      </c>
      <c r="AU317">
        <f>_xlfn.RANK.AVG(Table2[[#This Row],[Sharpe Ratio Z-Score]],Table2[Sharpe Ratio Z-Score])</f>
        <v>390</v>
      </c>
      <c r="AV317">
        <f>(Table2[[#This Row],[Rank 1Y]]+Table2[[#This Row],[Rank 6M]]+Table2[[#This Row],[Rank Sharpe]])/3</f>
        <v>334</v>
      </c>
    </row>
    <row r="318" spans="1:48" x14ac:dyDescent="0.3">
      <c r="A318" t="s">
        <v>262</v>
      </c>
      <c r="B318" t="s">
        <v>263</v>
      </c>
      <c r="C318" t="s">
        <v>3131</v>
      </c>
      <c r="D318" t="s">
        <v>51</v>
      </c>
      <c r="E318">
        <v>95894.099247000006</v>
      </c>
      <c r="F318">
        <v>964.35</v>
      </c>
      <c r="G318">
        <v>30.892876291294002</v>
      </c>
      <c r="H318">
        <f>(Table2[[#This Row],[1Y Return vs Nifty]]-AVERAGE(Table2[1Y Return vs Nifty]))/_xlfn.STDEV.P(Table2[1Y Return vs Nifty])</f>
        <v>0.33568630932016619</v>
      </c>
      <c r="I318">
        <v>-3.2246452747670098</v>
      </c>
      <c r="J318">
        <f>(Table2[[#This Row],[1M Return vs Nifty]]-AVERAGE(Table2[1M Return vs Nifty]))/_xlfn.STDEV.P(Table2[1M Return vs Nifty])</f>
        <v>-0.42418594620111605</v>
      </c>
      <c r="K318">
        <v>-14.2847158796675</v>
      </c>
      <c r="L318">
        <f>(Table2[[#This Row],[6M Return vs Nifty]]-AVERAGE(Table2[6M Return vs Nifty]))/_xlfn.STDEV.P(Table2[6M Return vs Nifty])</f>
        <v>-0.60316709015209946</v>
      </c>
      <c r="M318">
        <v>-1.23542066162904</v>
      </c>
      <c r="N318">
        <f>(Table2[[#This Row],[1W Return vs Nifty]]-AVERAGE(Table2[1W Return vs Nifty]))/_xlfn.STDEV.P(Table2[1W Return vs Nifty])</f>
        <v>-0.133781919985271</v>
      </c>
      <c r="O318">
        <v>973.15</v>
      </c>
      <c r="P318">
        <v>1018.5751734197599</v>
      </c>
      <c r="Q318">
        <v>994.18842022479203</v>
      </c>
      <c r="R318">
        <v>41.110911156644498</v>
      </c>
      <c r="S318" s="1">
        <f>(Table2[[#This Row],[Close Price]]-Table2[[#This Row],[20D EMA]])/Table2[[#This Row],[20D EMA]]</f>
        <v>-9.0427991573754866E-3</v>
      </c>
      <c r="T318" s="1">
        <f>(Table2[[#This Row],[Close Price]]-Table2[[#This Row],[50D EMA]])/Table2[[#This Row],[50D EMA]]</f>
        <v>-5.3236299916583046E-2</v>
      </c>
      <c r="U318" s="1">
        <f>(Table2[[#This Row],[Close Price]]-Table2[[#This Row],[200D EMA]])/Table2[[#This Row],[200D EMA]]</f>
        <v>-3.0012842251819181E-2</v>
      </c>
      <c r="V318">
        <v>0.67965286957131099</v>
      </c>
      <c r="W318">
        <v>950.85</v>
      </c>
      <c r="X318">
        <v>969.9</v>
      </c>
      <c r="Y318">
        <v>946.2</v>
      </c>
      <c r="Z318">
        <v>969.9</v>
      </c>
      <c r="AA318">
        <v>933</v>
      </c>
      <c r="AB318">
        <v>1013.9</v>
      </c>
      <c r="AC318" s="1">
        <f>(Table2[[#This Row],[Close Price]]/Table2[[#This Row],[Day Low]])-1</f>
        <v>1.4197823000473342E-2</v>
      </c>
      <c r="AD318" s="1">
        <f>(Table2[[#This Row],[Day High]]/Table2[[#This Row],[Close Price]])-1</f>
        <v>5.7551718774302429E-3</v>
      </c>
      <c r="AE318" s="1">
        <f>(Table2[[#This Row],[Close Price]]/Table2[[#This Row],[Current Week Low]])-1</f>
        <v>1.9181991122384279E-2</v>
      </c>
      <c r="AF318" s="1">
        <f>(Table2[[#This Row],[Current Week High]]/Table2[[#This Row],[Close Price]])-1</f>
        <v>5.7551718774302429E-3</v>
      </c>
      <c r="AG318" s="1">
        <f>(Table2[[#This Row],[Close Price]]/Table2[[#This Row],[Current Month Low]])-1</f>
        <v>3.3601286173633449E-2</v>
      </c>
      <c r="AH318" s="1">
        <f>(Table2[[#This Row],[Current Month High]]/Table2[[#This Row],[Close Price]])-1</f>
        <v>5.138175973453607E-2</v>
      </c>
      <c r="AI318">
        <v>37.325659770830001</v>
      </c>
      <c r="AJ318">
        <v>53.534469033593297</v>
      </c>
      <c r="AK318" t="str">
        <f>IF(AND(Table2[[#This Row],[20D EMA]]&gt;Table2[[#This Row],[50D EMA]],Table2[[#This Row],[50D EMA]]&gt;Table2[[#This Row],[200D EMA]]),"Uptrend","Downtrend/NoTrend")</f>
        <v>Downtrend/NoTrend</v>
      </c>
      <c r="AL318">
        <v>-0.1</v>
      </c>
      <c r="AM318" t="s">
        <v>3173</v>
      </c>
      <c r="AN318">
        <v>-4.2300000000000004</v>
      </c>
      <c r="AO318" t="s">
        <v>3173</v>
      </c>
      <c r="AP318">
        <v>8.5881927737202005E-2</v>
      </c>
      <c r="AQ318">
        <f>(Table2[[#This Row],[Sharpe Ratio]]-AVERAGE(Table2[Sharpe Ratio]))/_xlfn.STDEV.P(Table2[Sharpe Ratio])</f>
        <v>0.34582349224388681</v>
      </c>
      <c r="AR3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8">
        <f>_xlfn.RANK.AVG(Table2[[#This Row],[1Y Return vs Nifty Z-Score]],Table2[1Y Return vs Nifty Z-Score])</f>
        <v>209</v>
      </c>
      <c r="AT318">
        <f>_xlfn.RANK.AVG(Table2[[#This Row],[6M Return vs Nifty Z-Score]],Table2[6M Return vs Nifty Z-Score])</f>
        <v>532</v>
      </c>
      <c r="AU318">
        <f>_xlfn.RANK.AVG(Table2[[#This Row],[Sharpe Ratio Z-Score]],Table2[Sharpe Ratio Z-Score])</f>
        <v>263</v>
      </c>
      <c r="AV318">
        <f>(Table2[[#This Row],[Rank 1Y]]+Table2[[#This Row],[Rank 6M]]+Table2[[#This Row],[Rank Sharpe]])/3</f>
        <v>334.66666666666669</v>
      </c>
    </row>
    <row r="319" spans="1:48" x14ac:dyDescent="0.3">
      <c r="A319" t="s">
        <v>834</v>
      </c>
      <c r="B319" t="s">
        <v>835</v>
      </c>
      <c r="C319" t="s">
        <v>3140</v>
      </c>
      <c r="D319" t="s">
        <v>134</v>
      </c>
      <c r="E319">
        <v>18165.150142315</v>
      </c>
      <c r="F319">
        <v>1621.65</v>
      </c>
      <c r="G319">
        <v>63.781114970768101</v>
      </c>
      <c r="H319">
        <f>(Table2[[#This Row],[1Y Return vs Nifty]]-AVERAGE(Table2[1Y Return vs Nifty]))/_xlfn.STDEV.P(Table2[1Y Return vs Nifty])</f>
        <v>0.98244138365891653</v>
      </c>
      <c r="I319">
        <v>4.2262281756852804</v>
      </c>
      <c r="J319">
        <f>(Table2[[#This Row],[1M Return vs Nifty]]-AVERAGE(Table2[1M Return vs Nifty]))/_xlfn.STDEV.P(Table2[1M Return vs Nifty])</f>
        <v>0.28245083060143455</v>
      </c>
      <c r="K319">
        <v>-22.048743273125599</v>
      </c>
      <c r="L319">
        <f>(Table2[[#This Row],[6M Return vs Nifty]]-AVERAGE(Table2[6M Return vs Nifty]))/_xlfn.STDEV.P(Table2[6M Return vs Nifty])</f>
        <v>-0.85858235692487128</v>
      </c>
      <c r="M319">
        <v>1.66313203687276</v>
      </c>
      <c r="N319">
        <f>(Table2[[#This Row],[1W Return vs Nifty]]-AVERAGE(Table2[1W Return vs Nifty]))/_xlfn.STDEV.P(Table2[1W Return vs Nifty])</f>
        <v>0.48419704016917242</v>
      </c>
      <c r="O319">
        <v>1602.57</v>
      </c>
      <c r="P319">
        <v>1667.9340027553501</v>
      </c>
      <c r="Q319">
        <v>1604.3185807063401</v>
      </c>
      <c r="R319">
        <v>57.520302717091802</v>
      </c>
      <c r="S319" s="1">
        <f>(Table2[[#This Row],[Close Price]]-Table2[[#This Row],[20D EMA]])/Table2[[#This Row],[20D EMA]]</f>
        <v>1.1905876186375732E-2</v>
      </c>
      <c r="T319" s="1">
        <f>(Table2[[#This Row],[Close Price]]-Table2[[#This Row],[50D EMA]])/Table2[[#This Row],[50D EMA]]</f>
        <v>-2.7749301038824656E-2</v>
      </c>
      <c r="U319" s="1">
        <f>(Table2[[#This Row],[Close Price]]-Table2[[#This Row],[200D EMA]])/Table2[[#This Row],[200D EMA]]</f>
        <v>1.0802978599194085E-2</v>
      </c>
      <c r="V319">
        <v>1.2912637544891601</v>
      </c>
      <c r="W319">
        <v>1606</v>
      </c>
      <c r="X319">
        <v>1655.95</v>
      </c>
      <c r="Y319">
        <v>1593</v>
      </c>
      <c r="Z319">
        <v>1668.05</v>
      </c>
      <c r="AA319">
        <v>1490</v>
      </c>
      <c r="AB319">
        <v>1695.65</v>
      </c>
      <c r="AC319" s="1">
        <f>(Table2[[#This Row],[Close Price]]/Table2[[#This Row],[Day Low]])-1</f>
        <v>9.7447073474470347E-3</v>
      </c>
      <c r="AD319" s="1">
        <f>(Table2[[#This Row],[Day High]]/Table2[[#This Row],[Close Price]])-1</f>
        <v>2.1151296518977514E-2</v>
      </c>
      <c r="AE319" s="1">
        <f>(Table2[[#This Row],[Close Price]]/Table2[[#This Row],[Current Week Low]])-1</f>
        <v>1.7984934086629156E-2</v>
      </c>
      <c r="AF319" s="1">
        <f>(Table2[[#This Row],[Current Week High]]/Table2[[#This Row],[Close Price]])-1</f>
        <v>2.8612832608762684E-2</v>
      </c>
      <c r="AG319" s="1">
        <f>(Table2[[#This Row],[Close Price]]/Table2[[#This Row],[Current Month Low]])-1</f>
        <v>8.8355704697986592E-2</v>
      </c>
      <c r="AH319" s="1">
        <f>(Table2[[#This Row],[Current Month High]]/Table2[[#This Row],[Close Price]])-1</f>
        <v>4.5632534763974997E-2</v>
      </c>
      <c r="AI319">
        <v>33.247212004563004</v>
      </c>
      <c r="AJ319">
        <v>90.3869426556343</v>
      </c>
      <c r="AK319" t="str">
        <f>IF(AND(Table2[[#This Row],[20D EMA]]&gt;Table2[[#This Row],[50D EMA]],Table2[[#This Row],[50D EMA]]&gt;Table2[[#This Row],[200D EMA]]),"Uptrend","Downtrend/NoTrend")</f>
        <v>Downtrend/NoTrend</v>
      </c>
      <c r="AL319">
        <v>-0.05</v>
      </c>
      <c r="AM319" t="s">
        <v>3173</v>
      </c>
      <c r="AN319">
        <v>-2.67</v>
      </c>
      <c r="AO319" t="s">
        <v>3173</v>
      </c>
      <c r="AP319">
        <v>7.3261181913652995E-2</v>
      </c>
      <c r="AQ319">
        <f>(Table2[[#This Row],[Sharpe Ratio]]-AVERAGE(Table2[Sharpe Ratio]))/_xlfn.STDEV.P(Table2[Sharpe Ratio])</f>
        <v>0.19948911750538578</v>
      </c>
      <c r="AR3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9">
        <f>_xlfn.RANK.AVG(Table2[[#This Row],[1Y Return vs Nifty Z-Score]],Table2[1Y Return vs Nifty Z-Score])</f>
        <v>98</v>
      </c>
      <c r="AT319">
        <f>_xlfn.RANK.AVG(Table2[[#This Row],[6M Return vs Nifty Z-Score]],Table2[6M Return vs Nifty Z-Score])</f>
        <v>621</v>
      </c>
      <c r="AU319">
        <f>_xlfn.RANK.AVG(Table2[[#This Row],[Sharpe Ratio Z-Score]],Table2[Sharpe Ratio Z-Score])</f>
        <v>292</v>
      </c>
      <c r="AV319">
        <f>(Table2[[#This Row],[Rank 1Y]]+Table2[[#This Row],[Rank 6M]]+Table2[[#This Row],[Rank Sharpe]])/3</f>
        <v>337</v>
      </c>
    </row>
    <row r="320" spans="1:48" x14ac:dyDescent="0.3">
      <c r="A320" t="s">
        <v>237</v>
      </c>
      <c r="B320" t="s">
        <v>238</v>
      </c>
      <c r="C320" t="s">
        <v>3131</v>
      </c>
      <c r="D320" t="s">
        <v>51</v>
      </c>
      <c r="E320">
        <v>103394.87133228</v>
      </c>
      <c r="F320">
        <v>2580.6</v>
      </c>
      <c r="G320">
        <v>15.410932417617699</v>
      </c>
      <c r="H320">
        <f>(Table2[[#This Row],[1Y Return vs Nifty]]-AVERAGE(Table2[1Y Return vs Nifty]))/_xlfn.STDEV.P(Table2[1Y Return vs Nifty])</f>
        <v>3.1230182663036427E-2</v>
      </c>
      <c r="I320">
        <v>7.2047883710446898</v>
      </c>
      <c r="J320">
        <f>(Table2[[#This Row],[1M Return vs Nifty]]-AVERAGE(Table2[1M Return vs Nifty]))/_xlfn.STDEV.P(Table2[1M Return vs Nifty])</f>
        <v>0.56493585600921181</v>
      </c>
      <c r="K320">
        <v>16.6616407524021</v>
      </c>
      <c r="L320">
        <f>(Table2[[#This Row],[6M Return vs Nifty]]-AVERAGE(Table2[6M Return vs Nifty]))/_xlfn.STDEV.P(Table2[6M Return vs Nifty])</f>
        <v>0.4148834053272672</v>
      </c>
      <c r="M320">
        <v>-3.6309869643111599</v>
      </c>
      <c r="N320">
        <f>(Table2[[#This Row],[1W Return vs Nifty]]-AVERAGE(Table2[1W Return vs Nifty]))/_xlfn.STDEV.P(Table2[1W Return vs Nifty])</f>
        <v>-0.64452287476512138</v>
      </c>
      <c r="O320">
        <v>2605.4499999999998</v>
      </c>
      <c r="P320">
        <v>2566.9430698352598</v>
      </c>
      <c r="Q320">
        <v>2312.13238114965</v>
      </c>
      <c r="R320">
        <v>45.489801827844197</v>
      </c>
      <c r="S320" s="1">
        <f>(Table2[[#This Row],[Close Price]]-Table2[[#This Row],[20D EMA]])/Table2[[#This Row],[20D EMA]]</f>
        <v>-9.5376998215279171E-3</v>
      </c>
      <c r="T320" s="1">
        <f>(Table2[[#This Row],[Close Price]]-Table2[[#This Row],[50D EMA]])/Table2[[#This Row],[50D EMA]]</f>
        <v>5.3203089407107612E-3</v>
      </c>
      <c r="U320" s="1">
        <f>(Table2[[#This Row],[Close Price]]-Table2[[#This Row],[200D EMA]])/Table2[[#This Row],[200D EMA]]</f>
        <v>0.11611256389950352</v>
      </c>
      <c r="V320">
        <v>0.62095369055584004</v>
      </c>
      <c r="W320">
        <v>2572</v>
      </c>
      <c r="X320">
        <v>2649.75</v>
      </c>
      <c r="Y320">
        <v>2556.6999999999998</v>
      </c>
      <c r="Z320">
        <v>2666</v>
      </c>
      <c r="AA320">
        <v>2506.0500000000002</v>
      </c>
      <c r="AB320">
        <v>2874</v>
      </c>
      <c r="AC320" s="1">
        <f>(Table2[[#This Row],[Close Price]]/Table2[[#This Row],[Day Low]])-1</f>
        <v>3.3437013996888698E-3</v>
      </c>
      <c r="AD320" s="1">
        <f>(Table2[[#This Row],[Day High]]/Table2[[#This Row],[Close Price]])-1</f>
        <v>2.6796093931643838E-2</v>
      </c>
      <c r="AE320" s="1">
        <f>(Table2[[#This Row],[Close Price]]/Table2[[#This Row],[Current Week Low]])-1</f>
        <v>9.3479876403175233E-3</v>
      </c>
      <c r="AF320" s="1">
        <f>(Table2[[#This Row],[Current Week High]]/Table2[[#This Row],[Close Price]])-1</f>
        <v>3.3093079128884817E-2</v>
      </c>
      <c r="AG320" s="1">
        <f>(Table2[[#This Row],[Close Price]]/Table2[[#This Row],[Current Month Low]])-1</f>
        <v>2.9748009816244592E-2</v>
      </c>
      <c r="AH320" s="1">
        <f>(Table2[[#This Row],[Current Month High]]/Table2[[#This Row],[Close Price]])-1</f>
        <v>0.11369448965356899</v>
      </c>
      <c r="AI320">
        <v>11.369448965356799</v>
      </c>
      <c r="AJ320">
        <v>41.713344316309701</v>
      </c>
      <c r="AK320" t="str">
        <f>IF(AND(Table2[[#This Row],[20D EMA]]&gt;Table2[[#This Row],[50D EMA]],Table2[[#This Row],[50D EMA]]&gt;Table2[[#This Row],[200D EMA]]),"Uptrend","Downtrend/NoTrend")</f>
        <v>Uptrend</v>
      </c>
      <c r="AL320">
        <v>0.1</v>
      </c>
      <c r="AM320" t="s">
        <v>3172</v>
      </c>
      <c r="AN320">
        <v>-6.12</v>
      </c>
      <c r="AO320" t="s">
        <v>3173</v>
      </c>
      <c r="AQ320">
        <f>(Table2[[#This Row],[Sharpe Ratio]]-AVERAGE(Table2[Sharpe Ratio]))/_xlfn.STDEV.P(Table2[Sharpe Ratio])</f>
        <v>-0.64995586758689006</v>
      </c>
      <c r="AR3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-0.28342929835249597</v>
      </c>
      <c r="AS320">
        <f>_xlfn.RANK.AVG(Table2[[#This Row],[1Y Return vs Nifty Z-Score]],Table2[1Y Return vs Nifty Z-Score])</f>
        <v>294</v>
      </c>
      <c r="AT320">
        <f>_xlfn.RANK.AVG(Table2[[#This Row],[6M Return vs Nifty Z-Score]],Table2[6M Return vs Nifty Z-Score])</f>
        <v>186</v>
      </c>
      <c r="AU320">
        <f>_xlfn.RANK.AVG(Table2[[#This Row],[Sharpe Ratio Z-Score]],Table2[Sharpe Ratio Z-Score])</f>
        <v>532</v>
      </c>
      <c r="AV320">
        <f>(Table2[[#This Row],[Rank 1Y]]+Table2[[#This Row],[Rank 6M]]+Table2[[#This Row],[Rank Sharpe]])/3</f>
        <v>337.33333333333331</v>
      </c>
    </row>
    <row r="321" spans="1:48" x14ac:dyDescent="0.3">
      <c r="A321" t="s">
        <v>1000</v>
      </c>
      <c r="B321" t="s">
        <v>1001</v>
      </c>
      <c r="C321" t="s">
        <v>3136</v>
      </c>
      <c r="D321" t="s">
        <v>261</v>
      </c>
      <c r="E321">
        <v>14517.4815363</v>
      </c>
      <c r="F321">
        <v>828.5</v>
      </c>
      <c r="G321">
        <v>2.2638300548543202</v>
      </c>
      <c r="H321">
        <f>(Table2[[#This Row],[1Y Return vs Nifty]]-AVERAGE(Table2[1Y Return vs Nifty]))/_xlfn.STDEV.P(Table2[1Y Return vs Nifty])</f>
        <v>-0.22731072762520518</v>
      </c>
      <c r="I321">
        <v>-0.799438358662106</v>
      </c>
      <c r="J321">
        <f>(Table2[[#This Row],[1M Return vs Nifty]]-AVERAGE(Table2[1M Return vs Nifty]))/_xlfn.STDEV.P(Table2[1M Return vs Nifty])</f>
        <v>-0.19418064418225089</v>
      </c>
      <c r="K321">
        <v>-12.889467468372899</v>
      </c>
      <c r="L321">
        <f>(Table2[[#This Row],[6M Return vs Nifty]]-AVERAGE(Table2[6M Return vs Nifty]))/_xlfn.STDEV.P(Table2[6M Return vs Nifty])</f>
        <v>-0.55726723339922812</v>
      </c>
      <c r="M321">
        <v>0.59116812080984305</v>
      </c>
      <c r="N321">
        <f>(Table2[[#This Row],[1W Return vs Nifty]]-AVERAGE(Table2[1W Return vs Nifty]))/_xlfn.STDEV.P(Table2[1W Return vs Nifty])</f>
        <v>0.2556515503755753</v>
      </c>
      <c r="O321">
        <v>821.76</v>
      </c>
      <c r="P321">
        <v>849.82093600122596</v>
      </c>
      <c r="Q321">
        <v>840.05465405571101</v>
      </c>
      <c r="R321">
        <v>59.336821998452301</v>
      </c>
      <c r="S321" s="1">
        <f>(Table2[[#This Row],[Close Price]]-Table2[[#This Row],[20D EMA]])/Table2[[#This Row],[20D EMA]]</f>
        <v>8.201908099688484E-3</v>
      </c>
      <c r="T321" s="1">
        <f>(Table2[[#This Row],[Close Price]]-Table2[[#This Row],[50D EMA]])/Table2[[#This Row],[50D EMA]]</f>
        <v>-2.5088739401443978E-2</v>
      </c>
      <c r="U321" s="1">
        <f>(Table2[[#This Row],[Close Price]]-Table2[[#This Row],[200D EMA]])/Table2[[#This Row],[200D EMA]]</f>
        <v>-1.3754645605409297E-2</v>
      </c>
      <c r="V321">
        <v>0.64642065175807695</v>
      </c>
      <c r="W321">
        <v>820.1</v>
      </c>
      <c r="X321">
        <v>838.7</v>
      </c>
      <c r="Y321">
        <v>801.5</v>
      </c>
      <c r="Z321">
        <v>849</v>
      </c>
      <c r="AA321">
        <v>777.05</v>
      </c>
      <c r="AB321">
        <v>852.25</v>
      </c>
      <c r="AC321" s="1">
        <f>(Table2[[#This Row],[Close Price]]/Table2[[#This Row],[Day Low]])-1</f>
        <v>1.0242653334959106E-2</v>
      </c>
      <c r="AD321" s="1">
        <f>(Table2[[#This Row],[Day High]]/Table2[[#This Row],[Close Price]])-1</f>
        <v>1.2311406155703031E-2</v>
      </c>
      <c r="AE321" s="1">
        <f>(Table2[[#This Row],[Close Price]]/Table2[[#This Row],[Current Week Low]])-1</f>
        <v>3.3686837180286977E-2</v>
      </c>
      <c r="AF321" s="1">
        <f>(Table2[[#This Row],[Current Week High]]/Table2[[#This Row],[Close Price]])-1</f>
        <v>2.4743512371756093E-2</v>
      </c>
      <c r="AG321" s="1">
        <f>(Table2[[#This Row],[Close Price]]/Table2[[#This Row],[Current Month Low]])-1</f>
        <v>6.621195547262082E-2</v>
      </c>
      <c r="AH321" s="1">
        <f>(Table2[[#This Row],[Current Month High]]/Table2[[#This Row],[Close Price]])-1</f>
        <v>2.866626433313213E-2</v>
      </c>
      <c r="AI321">
        <v>27.942063971031899</v>
      </c>
      <c r="AJ321">
        <v>30.595838587641801</v>
      </c>
      <c r="AK321" t="str">
        <f>IF(AND(Table2[[#This Row],[20D EMA]]&gt;Table2[[#This Row],[50D EMA]],Table2[[#This Row],[50D EMA]]&gt;Table2[[#This Row],[200D EMA]]),"Uptrend","Downtrend/NoTrend")</f>
        <v>Downtrend/NoTrend</v>
      </c>
      <c r="AL321">
        <v>0.01</v>
      </c>
      <c r="AM321" t="s">
        <v>3172</v>
      </c>
      <c r="AN321">
        <v>1.74</v>
      </c>
      <c r="AO321" t="s">
        <v>3172</v>
      </c>
      <c r="AP321">
        <v>0.14411650386522201</v>
      </c>
      <c r="AQ321">
        <f>(Table2[[#This Row],[Sharpe Ratio]]-AVERAGE(Table2[Sharpe Ratio]))/_xlfn.STDEV.P(Table2[Sharpe Ratio])</f>
        <v>1.0210387612143461</v>
      </c>
      <c r="AR3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1">
        <f>_xlfn.RANK.AVG(Table2[[#This Row],[1Y Return vs Nifty Z-Score]],Table2[1Y Return vs Nifty Z-Score])</f>
        <v>388</v>
      </c>
      <c r="AT321">
        <f>_xlfn.RANK.AVG(Table2[[#This Row],[6M Return vs Nifty Z-Score]],Table2[6M Return vs Nifty Z-Score])</f>
        <v>512</v>
      </c>
      <c r="AU321">
        <f>_xlfn.RANK.AVG(Table2[[#This Row],[Sharpe Ratio Z-Score]],Table2[Sharpe Ratio Z-Score])</f>
        <v>113</v>
      </c>
      <c r="AV321">
        <f>(Table2[[#This Row],[Rank 1Y]]+Table2[[#This Row],[Rank 6M]]+Table2[[#This Row],[Rank Sharpe]])/3</f>
        <v>337.66666666666669</v>
      </c>
    </row>
    <row r="322" spans="1:48" x14ac:dyDescent="0.3">
      <c r="A322" t="s">
        <v>1050</v>
      </c>
      <c r="B322" t="s">
        <v>1051</v>
      </c>
      <c r="C322" t="s">
        <v>3128</v>
      </c>
      <c r="D322" t="s">
        <v>1052</v>
      </c>
      <c r="E322">
        <v>12611.274703064901</v>
      </c>
      <c r="F322">
        <v>392.95</v>
      </c>
      <c r="G322">
        <v>13.936845732422899</v>
      </c>
      <c r="H322">
        <f>(Table2[[#This Row],[1Y Return vs Nifty]]-AVERAGE(Table2[1Y Return vs Nifty]))/_xlfn.STDEV.P(Table2[1Y Return vs Nifty])</f>
        <v>2.2419156732345178E-3</v>
      </c>
      <c r="I322">
        <v>-0.50818041401540304</v>
      </c>
      <c r="J322">
        <f>(Table2[[#This Row],[1M Return vs Nifty]]-AVERAGE(Table2[1M Return vs Nifty]))/_xlfn.STDEV.P(Table2[1M Return vs Nifty])</f>
        <v>-0.166557899467564</v>
      </c>
      <c r="K322">
        <v>-13.825332661718001</v>
      </c>
      <c r="L322">
        <f>(Table2[[#This Row],[6M Return vs Nifty]]-AVERAGE(Table2[6M Return vs Nifty]))/_xlfn.STDEV.P(Table2[6M Return vs Nifty])</f>
        <v>-0.58805463868620567</v>
      </c>
      <c r="M322">
        <v>3.7771048136257899</v>
      </c>
      <c r="N322">
        <f>(Table2[[#This Row],[1W Return vs Nifty]]-AVERAGE(Table2[1W Return vs Nifty]))/_xlfn.STDEV.P(Table2[1W Return vs Nifty])</f>
        <v>0.93490152418558647</v>
      </c>
      <c r="O322">
        <v>392.59</v>
      </c>
      <c r="P322">
        <v>415.22853136682102</v>
      </c>
      <c r="Q322">
        <v>408.73134330666602</v>
      </c>
      <c r="R322">
        <v>54.4190050333223</v>
      </c>
      <c r="S322" s="1">
        <f>(Table2[[#This Row],[Close Price]]-Table2[[#This Row],[20D EMA]])/Table2[[#This Row],[20D EMA]]</f>
        <v>9.1698718765127404E-4</v>
      </c>
      <c r="T322" s="1">
        <f>(Table2[[#This Row],[Close Price]]-Table2[[#This Row],[50D EMA]])/Table2[[#This Row],[50D EMA]]</f>
        <v>-5.3653662221827762E-2</v>
      </c>
      <c r="U322" s="1">
        <f>(Table2[[#This Row],[Close Price]]-Table2[[#This Row],[200D EMA]])/Table2[[#This Row],[200D EMA]]</f>
        <v>-3.8610553276863545E-2</v>
      </c>
      <c r="V322">
        <v>0.73594643557081596</v>
      </c>
      <c r="W322">
        <v>391.55</v>
      </c>
      <c r="X322">
        <v>401.85</v>
      </c>
      <c r="Y322">
        <v>377.95</v>
      </c>
      <c r="Z322">
        <v>402.65</v>
      </c>
      <c r="AA322">
        <v>360</v>
      </c>
      <c r="AB322">
        <v>427</v>
      </c>
      <c r="AC322" s="1">
        <f>(Table2[[#This Row],[Close Price]]/Table2[[#This Row],[Day Low]])-1</f>
        <v>3.5755331375302291E-3</v>
      </c>
      <c r="AD322" s="1">
        <f>(Table2[[#This Row],[Day High]]/Table2[[#This Row],[Close Price]])-1</f>
        <v>2.2649192009161601E-2</v>
      </c>
      <c r="AE322" s="1">
        <f>(Table2[[#This Row],[Close Price]]/Table2[[#This Row],[Current Week Low]])-1</f>
        <v>3.9687789390131067E-2</v>
      </c>
      <c r="AF322" s="1">
        <f>(Table2[[#This Row],[Current Week High]]/Table2[[#This Row],[Close Price]])-1</f>
        <v>2.4685074436951338E-2</v>
      </c>
      <c r="AG322" s="1">
        <f>(Table2[[#This Row],[Close Price]]/Table2[[#This Row],[Current Month Low]])-1</f>
        <v>9.1527777777777652E-2</v>
      </c>
      <c r="AH322" s="1">
        <f>(Table2[[#This Row],[Current Month High]]/Table2[[#This Row],[Close Price]])-1</f>
        <v>8.6652245832803176E-2</v>
      </c>
      <c r="AI322">
        <v>57.221020486066898</v>
      </c>
      <c r="AJ322">
        <v>43.543378995433699</v>
      </c>
      <c r="AK322" t="str">
        <f>IF(AND(Table2[[#This Row],[20D EMA]]&gt;Table2[[#This Row],[50D EMA]],Table2[[#This Row],[50D EMA]]&gt;Table2[[#This Row],[200D EMA]]),"Uptrend","Downtrend/NoTrend")</f>
        <v>Downtrend/NoTrend</v>
      </c>
      <c r="AL322">
        <v>-0.2</v>
      </c>
      <c r="AM322" t="s">
        <v>3173</v>
      </c>
      <c r="AN322">
        <v>-6.16</v>
      </c>
      <c r="AO322" t="s">
        <v>3173</v>
      </c>
      <c r="AP322">
        <v>0.111156872012058</v>
      </c>
      <c r="AQ322">
        <f>(Table2[[#This Row],[Sharpe Ratio]]-AVERAGE(Table2[Sharpe Ratio]))/_xlfn.STDEV.P(Table2[Sharpe Ratio])</f>
        <v>0.63888011652914212</v>
      </c>
      <c r="AR3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2">
        <f>_xlfn.RANK.AVG(Table2[[#This Row],[1Y Return vs Nifty Z-Score]],Table2[1Y Return vs Nifty Z-Score])</f>
        <v>300</v>
      </c>
      <c r="AT322">
        <f>_xlfn.RANK.AVG(Table2[[#This Row],[6M Return vs Nifty Z-Score]],Table2[6M Return vs Nifty Z-Score])</f>
        <v>527</v>
      </c>
      <c r="AU322">
        <f>_xlfn.RANK.AVG(Table2[[#This Row],[Sharpe Ratio Z-Score]],Table2[Sharpe Ratio Z-Score])</f>
        <v>186</v>
      </c>
      <c r="AV322">
        <f>(Table2[[#This Row],[Rank 1Y]]+Table2[[#This Row],[Rank 6M]]+Table2[[#This Row],[Rank Sharpe]])/3</f>
        <v>337.66666666666669</v>
      </c>
    </row>
    <row r="323" spans="1:48" x14ac:dyDescent="0.3">
      <c r="A323" t="s">
        <v>1302</v>
      </c>
      <c r="B323" t="s">
        <v>1303</v>
      </c>
      <c r="C323" t="s">
        <v>3141</v>
      </c>
      <c r="D323" t="s">
        <v>280</v>
      </c>
      <c r="E323">
        <v>8745.4684081100004</v>
      </c>
      <c r="F323">
        <v>708.55</v>
      </c>
      <c r="G323">
        <v>7.4761666933650002</v>
      </c>
      <c r="H323">
        <f>(Table2[[#This Row],[1Y Return vs Nifty]]-AVERAGE(Table2[1Y Return vs Nifty]))/_xlfn.STDEV.P(Table2[1Y Return vs Nifty])</f>
        <v>-0.12480888181421289</v>
      </c>
      <c r="I323">
        <v>12.856729305895501</v>
      </c>
      <c r="J323">
        <f>(Table2[[#This Row],[1M Return vs Nifty]]-AVERAGE(Table2[1M Return vs Nifty]))/_xlfn.STDEV.P(Table2[1M Return vs Nifty])</f>
        <v>1.1009628535740317</v>
      </c>
      <c r="K323">
        <v>9.9056912322028108</v>
      </c>
      <c r="L323">
        <f>(Table2[[#This Row],[6M Return vs Nifty]]-AVERAGE(Table2[6M Return vs Nifty]))/_xlfn.STDEV.P(Table2[6M Return vs Nifty])</f>
        <v>0.19263114351028371</v>
      </c>
      <c r="M323">
        <v>9.8523555443177799E-2</v>
      </c>
      <c r="N323">
        <f>(Table2[[#This Row],[1W Return vs Nifty]]-AVERAGE(Table2[1W Return vs Nifty]))/_xlfn.STDEV.P(Table2[1W Return vs Nifty])</f>
        <v>0.15061845010163855</v>
      </c>
      <c r="O323">
        <v>679.07</v>
      </c>
      <c r="P323">
        <v>680.938923801329</v>
      </c>
      <c r="Q323">
        <v>673.61457685829896</v>
      </c>
      <c r="R323">
        <v>64.589132042602301</v>
      </c>
      <c r="S323" s="1">
        <f>(Table2[[#This Row],[Close Price]]-Table2[[#This Row],[20D EMA]])/Table2[[#This Row],[20D EMA]]</f>
        <v>4.3412313899892356E-2</v>
      </c>
      <c r="T323" s="1">
        <f>(Table2[[#This Row],[Close Price]]-Table2[[#This Row],[50D EMA]])/Table2[[#This Row],[50D EMA]]</f>
        <v>4.0548535608058114E-2</v>
      </c>
      <c r="U323" s="1">
        <f>(Table2[[#This Row],[Close Price]]-Table2[[#This Row],[200D EMA]])/Table2[[#This Row],[200D EMA]]</f>
        <v>5.1862629375744616E-2</v>
      </c>
      <c r="V323">
        <v>0.64615832346969904</v>
      </c>
      <c r="W323">
        <v>702.9</v>
      </c>
      <c r="X323">
        <v>721.9</v>
      </c>
      <c r="Y323">
        <v>680.8</v>
      </c>
      <c r="Z323">
        <v>721.9</v>
      </c>
      <c r="AA323">
        <v>631</v>
      </c>
      <c r="AB323">
        <v>721.9</v>
      </c>
      <c r="AC323" s="1">
        <f>(Table2[[#This Row],[Close Price]]/Table2[[#This Row],[Day Low]])-1</f>
        <v>8.0381277564376408E-3</v>
      </c>
      <c r="AD323" s="1">
        <f>(Table2[[#This Row],[Day High]]/Table2[[#This Row],[Close Price]])-1</f>
        <v>1.8841295603697628E-2</v>
      </c>
      <c r="AE323" s="1">
        <f>(Table2[[#This Row],[Close Price]]/Table2[[#This Row],[Current Week Low]])-1</f>
        <v>4.0760869565217295E-2</v>
      </c>
      <c r="AF323" s="1">
        <f>(Table2[[#This Row],[Current Week High]]/Table2[[#This Row],[Close Price]])-1</f>
        <v>1.8841295603697628E-2</v>
      </c>
      <c r="AG323" s="1">
        <f>(Table2[[#This Row],[Close Price]]/Table2[[#This Row],[Current Month Low]])-1</f>
        <v>0.12290015847860536</v>
      </c>
      <c r="AH323" s="1">
        <f>(Table2[[#This Row],[Current Month High]]/Table2[[#This Row],[Close Price]])-1</f>
        <v>1.8841295603697628E-2</v>
      </c>
      <c r="AI323">
        <v>18.227365746947999</v>
      </c>
      <c r="AJ323">
        <v>29.038426516117202</v>
      </c>
      <c r="AK323" t="str">
        <f>IF(AND(Table2[[#This Row],[20D EMA]]&gt;Table2[[#This Row],[50D EMA]],Table2[[#This Row],[50D EMA]]&gt;Table2[[#This Row],[200D EMA]]),"Uptrend","Downtrend/NoTrend")</f>
        <v>Downtrend/NoTrend</v>
      </c>
      <c r="AL323">
        <v>0.1</v>
      </c>
      <c r="AM323" t="s">
        <v>3172</v>
      </c>
      <c r="AN323">
        <v>3.29</v>
      </c>
      <c r="AO323" t="s">
        <v>3172</v>
      </c>
      <c r="AP323">
        <v>3.0214749981280001E-2</v>
      </c>
      <c r="AQ323">
        <f>(Table2[[#This Row],[Sharpe Ratio]]-AVERAGE(Table2[Sharpe Ratio]))/_xlfn.STDEV.P(Table2[Sharpe Ratio])</f>
        <v>-0.2996234380928452</v>
      </c>
      <c r="AR3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3">
        <f>_xlfn.RANK.AVG(Table2[[#This Row],[1Y Return vs Nifty Z-Score]],Table2[1Y Return vs Nifty Z-Score])</f>
        <v>350</v>
      </c>
      <c r="AT323">
        <f>_xlfn.RANK.AVG(Table2[[#This Row],[6M Return vs Nifty Z-Score]],Table2[6M Return vs Nifty Z-Score])</f>
        <v>238</v>
      </c>
      <c r="AU323">
        <f>_xlfn.RANK.AVG(Table2[[#This Row],[Sharpe Ratio Z-Score]],Table2[Sharpe Ratio Z-Score])</f>
        <v>425</v>
      </c>
      <c r="AV323">
        <f>(Table2[[#This Row],[Rank 1Y]]+Table2[[#This Row],[Rank 6M]]+Table2[[#This Row],[Rank Sharpe]])/3</f>
        <v>337.66666666666669</v>
      </c>
    </row>
    <row r="324" spans="1:48" x14ac:dyDescent="0.3">
      <c r="A324" t="s">
        <v>1725</v>
      </c>
      <c r="B324" t="s">
        <v>1726</v>
      </c>
      <c r="C324" t="s">
        <v>3131</v>
      </c>
      <c r="D324" t="s">
        <v>51</v>
      </c>
      <c r="E324">
        <v>4814.2777837499998</v>
      </c>
      <c r="F324">
        <v>390.45</v>
      </c>
      <c r="G324">
        <v>22.895683801853401</v>
      </c>
      <c r="H324">
        <f>(Table2[[#This Row],[1Y Return vs Nifty]]-AVERAGE(Table2[1Y Return vs Nifty]))/_xlfn.STDEV.P(Table2[1Y Return vs Nifty])</f>
        <v>0.17841960758470676</v>
      </c>
      <c r="I324">
        <v>15.9820474814696</v>
      </c>
      <c r="J324">
        <f>(Table2[[#This Row],[1M Return vs Nifty]]-AVERAGE(Table2[1M Return vs Nifty]))/_xlfn.STDEV.P(Table2[1M Return vs Nifty])</f>
        <v>1.3973663258321802</v>
      </c>
      <c r="K324">
        <v>28.463220289797601</v>
      </c>
      <c r="L324">
        <f>(Table2[[#This Row],[6M Return vs Nifty]]-AVERAGE(Table2[6M Return vs Nifty]))/_xlfn.STDEV.P(Table2[6M Return vs Nifty])</f>
        <v>0.80312309500478984</v>
      </c>
      <c r="M324">
        <v>-3.5644208012758201</v>
      </c>
      <c r="N324">
        <f>(Table2[[#This Row],[1W Return vs Nifty]]-AVERAGE(Table2[1W Return vs Nifty]))/_xlfn.STDEV.P(Table2[1W Return vs Nifty])</f>
        <v>-0.63033079599584008</v>
      </c>
      <c r="O324">
        <v>383.66</v>
      </c>
      <c r="P324">
        <v>370.86959680082202</v>
      </c>
      <c r="Q324">
        <v>337.455973645673</v>
      </c>
      <c r="R324">
        <v>53.826641156973302</v>
      </c>
      <c r="S324" s="1">
        <f>(Table2[[#This Row],[Close Price]]-Table2[[#This Row],[20D EMA]])/Table2[[#This Row],[20D EMA]]</f>
        <v>1.7697961736954499E-2</v>
      </c>
      <c r="T324" s="1">
        <f>(Table2[[#This Row],[Close Price]]-Table2[[#This Row],[50D EMA]])/Table2[[#This Row],[50D EMA]]</f>
        <v>5.2795924411387515E-2</v>
      </c>
      <c r="U324" s="1">
        <f>(Table2[[#This Row],[Close Price]]-Table2[[#This Row],[200D EMA]])/Table2[[#This Row],[200D EMA]]</f>
        <v>0.15703982294878691</v>
      </c>
      <c r="V324">
        <v>1.80435119718161</v>
      </c>
      <c r="W324">
        <v>388</v>
      </c>
      <c r="X324">
        <v>398.8</v>
      </c>
      <c r="Y324">
        <v>388</v>
      </c>
      <c r="Z324">
        <v>399.8</v>
      </c>
      <c r="AA324">
        <v>365.65</v>
      </c>
      <c r="AB324">
        <v>416.95</v>
      </c>
      <c r="AC324" s="1">
        <f>(Table2[[#This Row],[Close Price]]/Table2[[#This Row],[Day Low]])-1</f>
        <v>6.3144329896906992E-3</v>
      </c>
      <c r="AD324" s="1">
        <f>(Table2[[#This Row],[Day High]]/Table2[[#This Row],[Close Price]])-1</f>
        <v>2.1385580740171717E-2</v>
      </c>
      <c r="AE324" s="1">
        <f>(Table2[[#This Row],[Close Price]]/Table2[[#This Row],[Current Week Low]])-1</f>
        <v>6.3144329896906992E-3</v>
      </c>
      <c r="AF324" s="1">
        <f>(Table2[[#This Row],[Current Week High]]/Table2[[#This Row],[Close Price]])-1</f>
        <v>2.3946728134204287E-2</v>
      </c>
      <c r="AG324" s="1">
        <f>(Table2[[#This Row],[Close Price]]/Table2[[#This Row],[Current Month Low]])-1</f>
        <v>6.7824422261725692E-2</v>
      </c>
      <c r="AH324" s="1">
        <f>(Table2[[#This Row],[Current Month High]]/Table2[[#This Row],[Close Price]])-1</f>
        <v>6.7870405941862E-2</v>
      </c>
      <c r="AI324">
        <v>6.7870405941862</v>
      </c>
      <c r="AJ324">
        <v>50</v>
      </c>
      <c r="AK324" t="str">
        <f>IF(AND(Table2[[#This Row],[20D EMA]]&gt;Table2[[#This Row],[50D EMA]],Table2[[#This Row],[50D EMA]]&gt;Table2[[#This Row],[200D EMA]]),"Uptrend","Downtrend/NoTrend")</f>
        <v>Uptrend</v>
      </c>
      <c r="AL324">
        <v>0.17</v>
      </c>
      <c r="AM324" t="s">
        <v>3172</v>
      </c>
      <c r="AN324">
        <v>1.72</v>
      </c>
      <c r="AO324" t="s">
        <v>3172</v>
      </c>
      <c r="AP324">
        <v>-3.8639612198222997E-2</v>
      </c>
      <c r="AQ324">
        <f>(Table2[[#This Row],[Sharpe Ratio]]-AVERAGE(Table2[Sharpe Ratio]))/_xlfn.STDEV.P(Table2[Sharpe Ratio])</f>
        <v>-1.09797245632246</v>
      </c>
      <c r="AR3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0.65060577610337689</v>
      </c>
      <c r="AS324">
        <f>_xlfn.RANK.AVG(Table2[[#This Row],[1Y Return vs Nifty Z-Score]],Table2[1Y Return vs Nifty Z-Score])</f>
        <v>254</v>
      </c>
      <c r="AT324">
        <f>_xlfn.RANK.AVG(Table2[[#This Row],[6M Return vs Nifty Z-Score]],Table2[6M Return vs Nifty Z-Score])</f>
        <v>124</v>
      </c>
      <c r="AU324">
        <f>_xlfn.RANK.AVG(Table2[[#This Row],[Sharpe Ratio Z-Score]],Table2[Sharpe Ratio Z-Score])</f>
        <v>635</v>
      </c>
      <c r="AV324">
        <f>(Table2[[#This Row],[Rank 1Y]]+Table2[[#This Row],[Rank 6M]]+Table2[[#This Row],[Rank Sharpe]])/3</f>
        <v>337.66666666666669</v>
      </c>
    </row>
    <row r="325" spans="1:48" x14ac:dyDescent="0.3">
      <c r="A325" t="s">
        <v>327</v>
      </c>
      <c r="B325" t="s">
        <v>328</v>
      </c>
      <c r="C325" t="s">
        <v>3127</v>
      </c>
      <c r="D325" t="s">
        <v>54</v>
      </c>
      <c r="E325">
        <v>78357.722245380006</v>
      </c>
      <c r="F325">
        <v>1951.8</v>
      </c>
      <c r="G325">
        <v>21.6790009097077</v>
      </c>
      <c r="H325">
        <f>(Table2[[#This Row],[1Y Return vs Nifty]]-AVERAGE(Table2[1Y Return vs Nifty]))/_xlfn.STDEV.P(Table2[1Y Return vs Nifty])</f>
        <v>0.15449324770799225</v>
      </c>
      <c r="I325">
        <v>-0.20393192588344</v>
      </c>
      <c r="J325">
        <f>(Table2[[#This Row],[1M Return vs Nifty]]-AVERAGE(Table2[1M Return vs Nifty]))/_xlfn.STDEV.P(Table2[1M Return vs Nifty])</f>
        <v>-0.13770313868947445</v>
      </c>
      <c r="K325">
        <v>8.8672272212125804</v>
      </c>
      <c r="L325">
        <f>(Table2[[#This Row],[6M Return vs Nifty]]-AVERAGE(Table2[6M Return vs Nifty]))/_xlfn.STDEV.P(Table2[6M Return vs Nifty])</f>
        <v>0.15846851772865897</v>
      </c>
      <c r="M325">
        <v>-0.527934666830982</v>
      </c>
      <c r="N325">
        <f>(Table2[[#This Row],[1W Return vs Nifty]]-AVERAGE(Table2[1W Return vs Nifty]))/_xlfn.STDEV.P(Table2[1W Return vs Nifty])</f>
        <v>1.7055930785950468E-2</v>
      </c>
      <c r="O325">
        <v>1892.92</v>
      </c>
      <c r="P325">
        <v>1906.67091856354</v>
      </c>
      <c r="Q325">
        <v>1760.2142526053001</v>
      </c>
      <c r="R325">
        <v>70.505946689460004</v>
      </c>
      <c r="S325" s="1">
        <f>(Table2[[#This Row],[Close Price]]-Table2[[#This Row],[20D EMA]])/Table2[[#This Row],[20D EMA]]</f>
        <v>3.1105382160894215E-2</v>
      </c>
      <c r="T325" s="1">
        <f>(Table2[[#This Row],[Close Price]]-Table2[[#This Row],[50D EMA]])/Table2[[#This Row],[50D EMA]]</f>
        <v>2.3669045873138714E-2</v>
      </c>
      <c r="U325" s="1">
        <f>(Table2[[#This Row],[Close Price]]-Table2[[#This Row],[200D EMA]])/Table2[[#This Row],[200D EMA]]</f>
        <v>0.10884228843797455</v>
      </c>
      <c r="V325">
        <v>1.5943874204882</v>
      </c>
      <c r="W325">
        <v>1922.35</v>
      </c>
      <c r="X325">
        <v>1975</v>
      </c>
      <c r="Y325">
        <v>1922.15</v>
      </c>
      <c r="Z325">
        <v>1975</v>
      </c>
      <c r="AA325">
        <v>1756.05</v>
      </c>
      <c r="AB325">
        <v>1975</v>
      </c>
      <c r="AC325" s="1">
        <f>(Table2[[#This Row],[Close Price]]/Table2[[#This Row],[Day Low]])-1</f>
        <v>1.5319790880953033E-2</v>
      </c>
      <c r="AD325" s="1">
        <f>(Table2[[#This Row],[Day High]]/Table2[[#This Row],[Close Price]])-1</f>
        <v>1.1886463777026401E-2</v>
      </c>
      <c r="AE325" s="1">
        <f>(Table2[[#This Row],[Close Price]]/Table2[[#This Row],[Current Week Low]])-1</f>
        <v>1.5425435059698733E-2</v>
      </c>
      <c r="AF325" s="1">
        <f>(Table2[[#This Row],[Current Week High]]/Table2[[#This Row],[Close Price]])-1</f>
        <v>1.1886463777026401E-2</v>
      </c>
      <c r="AG325" s="1">
        <f>(Table2[[#This Row],[Close Price]]/Table2[[#This Row],[Current Month Low]])-1</f>
        <v>0.11147176902707789</v>
      </c>
      <c r="AH325" s="1">
        <f>(Table2[[#This Row],[Current Month High]]/Table2[[#This Row],[Close Price]])-1</f>
        <v>1.1886463777026401E-2</v>
      </c>
      <c r="AI325">
        <v>6.5042524848857504</v>
      </c>
      <c r="AJ325">
        <v>54.671527062366202</v>
      </c>
      <c r="AK325" t="str">
        <f>IF(AND(Table2[[#This Row],[20D EMA]]&gt;Table2[[#This Row],[50D EMA]],Table2[[#This Row],[50D EMA]]&gt;Table2[[#This Row],[200D EMA]]),"Uptrend","Downtrend/NoTrend")</f>
        <v>Downtrend/NoTrend</v>
      </c>
      <c r="AL325">
        <v>-0.03</v>
      </c>
      <c r="AM325" t="s">
        <v>3173</v>
      </c>
      <c r="AN325">
        <v>3.06</v>
      </c>
      <c r="AO325" t="s">
        <v>3172</v>
      </c>
      <c r="AP325">
        <v>2.3148536247859998E-3</v>
      </c>
      <c r="AQ325">
        <f>(Table2[[#This Row],[Sharpe Ratio]]-AVERAGE(Table2[Sharpe Ratio]))/_xlfn.STDEV.P(Table2[Sharpe Ratio])</f>
        <v>-0.62311572180389252</v>
      </c>
      <c r="AR3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5">
        <f>_xlfn.RANK.AVG(Table2[[#This Row],[1Y Return vs Nifty Z-Score]],Table2[1Y Return vs Nifty Z-Score])</f>
        <v>262</v>
      </c>
      <c r="AT325">
        <f>_xlfn.RANK.AVG(Table2[[#This Row],[6M Return vs Nifty Z-Score]],Table2[6M Return vs Nifty Z-Score])</f>
        <v>250</v>
      </c>
      <c r="AU325">
        <f>_xlfn.RANK.AVG(Table2[[#This Row],[Sharpe Ratio Z-Score]],Table2[Sharpe Ratio Z-Score])</f>
        <v>504</v>
      </c>
      <c r="AV325">
        <f>(Table2[[#This Row],[Rank 1Y]]+Table2[[#This Row],[Rank 6M]]+Table2[[#This Row],[Rank Sharpe]])/3</f>
        <v>338.66666666666669</v>
      </c>
    </row>
    <row r="326" spans="1:48" x14ac:dyDescent="0.3">
      <c r="A326" t="s">
        <v>743</v>
      </c>
      <c r="B326" t="s">
        <v>744</v>
      </c>
      <c r="C326" t="s">
        <v>3138</v>
      </c>
      <c r="D326" t="s">
        <v>220</v>
      </c>
      <c r="E326">
        <v>22685.085702050001</v>
      </c>
      <c r="F326">
        <v>362.75</v>
      </c>
      <c r="G326">
        <v>29.990411405715601</v>
      </c>
      <c r="H326">
        <f>(Table2[[#This Row],[1Y Return vs Nifty]]-AVERAGE(Table2[1Y Return vs Nifty]))/_xlfn.STDEV.P(Table2[1Y Return vs Nifty])</f>
        <v>0.3179391216446934</v>
      </c>
      <c r="I326">
        <v>-0.440008109046929</v>
      </c>
      <c r="J326">
        <f>(Table2[[#This Row],[1M Return vs Nifty]]-AVERAGE(Table2[1M Return vs Nifty]))/_xlfn.STDEV.P(Table2[1M Return vs Nifty])</f>
        <v>-0.16009247522294759</v>
      </c>
      <c r="K326">
        <v>-23.680401633918802</v>
      </c>
      <c r="L326">
        <f>(Table2[[#This Row],[6M Return vs Nifty]]-AVERAGE(Table2[6M Return vs Nifty]))/_xlfn.STDEV.P(Table2[6M Return vs Nifty])</f>
        <v>-0.91225945443938672</v>
      </c>
      <c r="M326">
        <v>-1.73449421739806</v>
      </c>
      <c r="N326">
        <f>(Table2[[#This Row],[1W Return vs Nifty]]-AVERAGE(Table2[1W Return vs Nifty]))/_xlfn.STDEV.P(Table2[1W Return vs Nifty])</f>
        <v>-0.24018569770307266</v>
      </c>
      <c r="O326">
        <v>364.96</v>
      </c>
      <c r="P326">
        <v>375.65468793661802</v>
      </c>
      <c r="Q326">
        <v>377.76815225359599</v>
      </c>
      <c r="R326">
        <v>50.168578138783502</v>
      </c>
      <c r="S326" s="1">
        <f>(Table2[[#This Row],[Close Price]]-Table2[[#This Row],[20D EMA]])/Table2[[#This Row],[20D EMA]]</f>
        <v>-6.055458132398015E-3</v>
      </c>
      <c r="T326" s="1">
        <f>(Table2[[#This Row],[Close Price]]-Table2[[#This Row],[50D EMA]])/Table2[[#This Row],[50D EMA]]</f>
        <v>-3.4352527337008366E-2</v>
      </c>
      <c r="U326" s="1">
        <f>(Table2[[#This Row],[Close Price]]-Table2[[#This Row],[200D EMA]])/Table2[[#This Row],[200D EMA]]</f>
        <v>-3.9754945365310441E-2</v>
      </c>
      <c r="V326">
        <v>1.10904371082296</v>
      </c>
      <c r="W326">
        <v>361.1</v>
      </c>
      <c r="X326">
        <v>365.9</v>
      </c>
      <c r="Y326">
        <v>361.1</v>
      </c>
      <c r="Z326">
        <v>375.25</v>
      </c>
      <c r="AA326">
        <v>348.85</v>
      </c>
      <c r="AB326">
        <v>383.9</v>
      </c>
      <c r="AC326" s="1">
        <f>(Table2[[#This Row],[Close Price]]/Table2[[#This Row],[Day Low]])-1</f>
        <v>4.5693713652728007E-3</v>
      </c>
      <c r="AD326" s="1">
        <f>(Table2[[#This Row],[Day High]]/Table2[[#This Row],[Close Price]])-1</f>
        <v>8.683666436940074E-3</v>
      </c>
      <c r="AE326" s="1">
        <f>(Table2[[#This Row],[Close Price]]/Table2[[#This Row],[Current Week Low]])-1</f>
        <v>4.5693713652728007E-3</v>
      </c>
      <c r="AF326" s="1">
        <f>(Table2[[#This Row],[Current Week High]]/Table2[[#This Row],[Close Price]])-1</f>
        <v>3.4458993797381154E-2</v>
      </c>
      <c r="AG326" s="1">
        <f>(Table2[[#This Row],[Close Price]]/Table2[[#This Row],[Current Month Low]])-1</f>
        <v>3.9845205675791862E-2</v>
      </c>
      <c r="AH326" s="1">
        <f>(Table2[[#This Row],[Current Month High]]/Table2[[#This Row],[Close Price]])-1</f>
        <v>5.8304617505168688E-2</v>
      </c>
      <c r="AI326">
        <v>38.442453480358303</v>
      </c>
      <c r="AJ326">
        <v>63.070352888289499</v>
      </c>
      <c r="AK326" t="str">
        <f>IF(AND(Table2[[#This Row],[20D EMA]]&gt;Table2[[#This Row],[50D EMA]],Table2[[#This Row],[50D EMA]]&gt;Table2[[#This Row],[200D EMA]]),"Uptrend","Downtrend/NoTrend")</f>
        <v>Downtrend/NoTrend</v>
      </c>
      <c r="AL326">
        <v>-0.08</v>
      </c>
      <c r="AM326" t="s">
        <v>3173</v>
      </c>
      <c r="AN326">
        <v>0.82</v>
      </c>
      <c r="AO326" t="s">
        <v>3172</v>
      </c>
      <c r="AP326">
        <v>0.12006402586399301</v>
      </c>
      <c r="AQ326">
        <f>(Table2[[#This Row],[Sharpe Ratio]]-AVERAGE(Table2[Sharpe Ratio]))/_xlfn.STDEV.P(Table2[Sharpe Ratio])</f>
        <v>0.7421563260214914</v>
      </c>
      <c r="AR3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6">
        <f>_xlfn.RANK.AVG(Table2[[#This Row],[1Y Return vs Nifty Z-Score]],Table2[1Y Return vs Nifty Z-Score])</f>
        <v>217</v>
      </c>
      <c r="AT326">
        <f>_xlfn.RANK.AVG(Table2[[#This Row],[6M Return vs Nifty Z-Score]],Table2[6M Return vs Nifty Z-Score])</f>
        <v>641</v>
      </c>
      <c r="AU326">
        <f>_xlfn.RANK.AVG(Table2[[#This Row],[Sharpe Ratio Z-Score]],Table2[Sharpe Ratio Z-Score])</f>
        <v>158</v>
      </c>
      <c r="AV326">
        <f>(Table2[[#This Row],[Rank 1Y]]+Table2[[#This Row],[Rank 6M]]+Table2[[#This Row],[Rank Sharpe]])/3</f>
        <v>338.66666666666669</v>
      </c>
    </row>
    <row r="327" spans="1:48" x14ac:dyDescent="0.3">
      <c r="A327" t="s">
        <v>1346</v>
      </c>
      <c r="B327" t="s">
        <v>1347</v>
      </c>
      <c r="C327" t="s">
        <v>3131</v>
      </c>
      <c r="D327" t="s">
        <v>51</v>
      </c>
      <c r="E327">
        <v>8334.2481999600004</v>
      </c>
      <c r="F327">
        <v>511.9</v>
      </c>
      <c r="G327">
        <v>2.7127952058266098</v>
      </c>
      <c r="H327">
        <f>(Table2[[#This Row],[1Y Return vs Nifty]]-AVERAGE(Table2[1Y Return vs Nifty]))/_xlfn.STDEV.P(Table2[1Y Return vs Nifty])</f>
        <v>-0.21848172062295992</v>
      </c>
      <c r="I327">
        <v>-4.8350765594117098</v>
      </c>
      <c r="J327">
        <f>(Table2[[#This Row],[1M Return vs Nifty]]-AVERAGE(Table2[1M Return vs Nifty]))/_xlfn.STDEV.P(Table2[1M Return vs Nifty])</f>
        <v>-0.57691837144103775</v>
      </c>
      <c r="K327">
        <v>4.8619386246370402</v>
      </c>
      <c r="L327">
        <f>(Table2[[#This Row],[6M Return vs Nifty]]-AVERAGE(Table2[6M Return vs Nifty]))/_xlfn.STDEV.P(Table2[6M Return vs Nifty])</f>
        <v>2.6705477291905338E-2</v>
      </c>
      <c r="M327">
        <v>-1.6142161806033599</v>
      </c>
      <c r="N327">
        <f>(Table2[[#This Row],[1W Return vs Nifty]]-AVERAGE(Table2[1W Return vs Nifty]))/_xlfn.STDEV.P(Table2[1W Return vs Nifty])</f>
        <v>-0.21454210800873111</v>
      </c>
      <c r="O327">
        <v>509.44</v>
      </c>
      <c r="P327">
        <v>520.99665593893701</v>
      </c>
      <c r="Q327">
        <v>487.18994389275798</v>
      </c>
      <c r="R327">
        <v>58.006688933529396</v>
      </c>
      <c r="S327" s="1">
        <f>(Table2[[#This Row],[Close Price]]-Table2[[#This Row],[20D EMA]])/Table2[[#This Row],[20D EMA]]</f>
        <v>4.8288316582914175E-3</v>
      </c>
      <c r="T327" s="1">
        <f>(Table2[[#This Row],[Close Price]]-Table2[[#This Row],[50D EMA]])/Table2[[#This Row],[50D EMA]]</f>
        <v>-1.746010427368885E-2</v>
      </c>
      <c r="U327" s="1">
        <f>(Table2[[#This Row],[Close Price]]-Table2[[#This Row],[200D EMA]])/Table2[[#This Row],[200D EMA]]</f>
        <v>5.0719552849968645E-2</v>
      </c>
      <c r="V327">
        <v>0.14440506744251599</v>
      </c>
      <c r="W327">
        <v>493</v>
      </c>
      <c r="X327">
        <v>513</v>
      </c>
      <c r="Y327">
        <v>490.25</v>
      </c>
      <c r="Z327">
        <v>513</v>
      </c>
      <c r="AA327">
        <v>478.25</v>
      </c>
      <c r="AB327">
        <v>556</v>
      </c>
      <c r="AC327" s="1">
        <f>(Table2[[#This Row],[Close Price]]/Table2[[#This Row],[Day Low]])-1</f>
        <v>3.8336713995943184E-2</v>
      </c>
      <c r="AD327" s="1">
        <f>(Table2[[#This Row],[Day High]]/Table2[[#This Row],[Close Price]])-1</f>
        <v>2.1488571986716387E-3</v>
      </c>
      <c r="AE327" s="1">
        <f>(Table2[[#This Row],[Close Price]]/Table2[[#This Row],[Current Week Low]])-1</f>
        <v>4.4161142274349752E-2</v>
      </c>
      <c r="AF327" s="1">
        <f>(Table2[[#This Row],[Current Week High]]/Table2[[#This Row],[Close Price]])-1</f>
        <v>2.1488571986716387E-3</v>
      </c>
      <c r="AG327" s="1">
        <f>(Table2[[#This Row],[Close Price]]/Table2[[#This Row],[Current Month Low]])-1</f>
        <v>7.0360690015682126E-2</v>
      </c>
      <c r="AH327" s="1">
        <f>(Table2[[#This Row],[Current Month High]]/Table2[[#This Row],[Close Price]])-1</f>
        <v>8.6149638601289436E-2</v>
      </c>
      <c r="AI327">
        <v>28.706778667708502</v>
      </c>
      <c r="AJ327">
        <v>35.3516657852987</v>
      </c>
      <c r="AK327" t="str">
        <f>IF(AND(Table2[[#This Row],[20D EMA]]&gt;Table2[[#This Row],[50D EMA]],Table2[[#This Row],[50D EMA]]&gt;Table2[[#This Row],[200D EMA]]),"Uptrend","Downtrend/NoTrend")</f>
        <v>Downtrend/NoTrend</v>
      </c>
      <c r="AL327">
        <v>-0.04</v>
      </c>
      <c r="AM327" t="s">
        <v>3173</v>
      </c>
      <c r="AN327">
        <v>-6.47</v>
      </c>
      <c r="AO327" t="s">
        <v>3173</v>
      </c>
      <c r="AP327">
        <v>5.8274134873607997E-2</v>
      </c>
      <c r="AQ327">
        <f>(Table2[[#This Row],[Sharpe Ratio]]-AVERAGE(Table2[Sharpe Ratio]))/_xlfn.STDEV.P(Table2[Sharpe Ratio])</f>
        <v>2.571807509287231E-2</v>
      </c>
      <c r="AR3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7">
        <f>_xlfn.RANK.AVG(Table2[[#This Row],[1Y Return vs Nifty Z-Score]],Table2[1Y Return vs Nifty Z-Score])</f>
        <v>384</v>
      </c>
      <c r="AT327">
        <f>_xlfn.RANK.AVG(Table2[[#This Row],[6M Return vs Nifty Z-Score]],Table2[6M Return vs Nifty Z-Score])</f>
        <v>292</v>
      </c>
      <c r="AU327">
        <f>_xlfn.RANK.AVG(Table2[[#This Row],[Sharpe Ratio Z-Score]],Table2[Sharpe Ratio Z-Score])</f>
        <v>347</v>
      </c>
      <c r="AV327">
        <f>(Table2[[#This Row],[Rank 1Y]]+Table2[[#This Row],[Rank 6M]]+Table2[[#This Row],[Rank Sharpe]])/3</f>
        <v>341</v>
      </c>
    </row>
    <row r="328" spans="1:48" x14ac:dyDescent="0.3">
      <c r="A328" t="s">
        <v>295</v>
      </c>
      <c r="B328" t="s">
        <v>296</v>
      </c>
      <c r="C328" t="s">
        <v>3128</v>
      </c>
      <c r="D328" t="s">
        <v>297</v>
      </c>
      <c r="E328">
        <v>89938.76217468</v>
      </c>
      <c r="F328">
        <v>340.95</v>
      </c>
      <c r="G328">
        <v>60.2721619599929</v>
      </c>
      <c r="H328">
        <f>(Table2[[#This Row],[1Y Return vs Nifty]]-AVERAGE(Table2[1Y Return vs Nifty]))/_xlfn.STDEV.P(Table2[1Y Return vs Nifty])</f>
        <v>0.91343698401767115</v>
      </c>
      <c r="I328">
        <v>-1.0253927604180999</v>
      </c>
      <c r="J328">
        <f>(Table2[[#This Row],[1M Return vs Nifty]]-AVERAGE(Table2[1M Return vs Nifty]))/_xlfn.STDEV.P(Table2[1M Return vs Nifty])</f>
        <v>-0.21561003648410401</v>
      </c>
      <c r="K328">
        <v>-5.9152177355409297</v>
      </c>
      <c r="L328">
        <f>(Table2[[#This Row],[6M Return vs Nifty]]-AVERAGE(Table2[6M Return vs Nifty]))/_xlfn.STDEV.P(Table2[6M Return vs Nifty])</f>
        <v>-0.32783349163369241</v>
      </c>
      <c r="M328">
        <v>-8.0423788375023602E-3</v>
      </c>
      <c r="N328">
        <f>(Table2[[#This Row],[1W Return vs Nifty]]-AVERAGE(Table2[1W Return vs Nifty]))/_xlfn.STDEV.P(Table2[1W Return vs Nifty])</f>
        <v>0.12789831626080797</v>
      </c>
      <c r="O328">
        <v>337.67</v>
      </c>
      <c r="P328">
        <v>358.73499828648897</v>
      </c>
      <c r="Q328">
        <v>342.21740347229797</v>
      </c>
      <c r="R328">
        <v>64.101099101764305</v>
      </c>
      <c r="S328" s="1">
        <f>(Table2[[#This Row],[Close Price]]-Table2[[#This Row],[20D EMA]])/Table2[[#This Row],[20D EMA]]</f>
        <v>9.7136257292622166E-3</v>
      </c>
      <c r="T328" s="1">
        <f>(Table2[[#This Row],[Close Price]]-Table2[[#This Row],[50D EMA]])/Table2[[#This Row],[50D EMA]]</f>
        <v>-4.9576981257584814E-2</v>
      </c>
      <c r="U328" s="1">
        <f>(Table2[[#This Row],[Close Price]]-Table2[[#This Row],[200D EMA]])/Table2[[#This Row],[200D EMA]]</f>
        <v>-3.7035038529259954E-3</v>
      </c>
      <c r="V328">
        <v>0.92825666081974001</v>
      </c>
      <c r="W328">
        <v>339.65</v>
      </c>
      <c r="X328">
        <v>355.85</v>
      </c>
      <c r="Y328">
        <v>330.3</v>
      </c>
      <c r="Z328">
        <v>355.85</v>
      </c>
      <c r="AA328">
        <v>315.5</v>
      </c>
      <c r="AB328">
        <v>355.85</v>
      </c>
      <c r="AC328" s="1">
        <f>(Table2[[#This Row],[Close Price]]/Table2[[#This Row],[Day Low]])-1</f>
        <v>3.8274694538495968E-3</v>
      </c>
      <c r="AD328" s="1">
        <f>(Table2[[#This Row],[Day High]]/Table2[[#This Row],[Close Price]])-1</f>
        <v>4.3701422495967313E-2</v>
      </c>
      <c r="AE328" s="1">
        <f>(Table2[[#This Row],[Close Price]]/Table2[[#This Row],[Current Week Low]])-1</f>
        <v>3.2243415077202409E-2</v>
      </c>
      <c r="AF328" s="1">
        <f>(Table2[[#This Row],[Current Week High]]/Table2[[#This Row],[Close Price]])-1</f>
        <v>4.3701422495967313E-2</v>
      </c>
      <c r="AG328" s="1">
        <f>(Table2[[#This Row],[Close Price]]/Table2[[#This Row],[Current Month Low]])-1</f>
        <v>8.0665610142630628E-2</v>
      </c>
      <c r="AH328" s="1">
        <f>(Table2[[#This Row],[Current Month High]]/Table2[[#This Row],[Close Price]])-1</f>
        <v>4.3701422495967313E-2</v>
      </c>
      <c r="AI328">
        <v>35.019797624284998</v>
      </c>
      <c r="AJ328">
        <v>93.118096856414596</v>
      </c>
      <c r="AK328" t="str">
        <f>IF(AND(Table2[[#This Row],[20D EMA]]&gt;Table2[[#This Row],[50D EMA]],Table2[[#This Row],[50D EMA]]&gt;Table2[[#This Row],[200D EMA]]),"Uptrend","Downtrend/NoTrend")</f>
        <v>Downtrend/NoTrend</v>
      </c>
      <c r="AL328">
        <v>-0.23</v>
      </c>
      <c r="AM328" t="s">
        <v>3173</v>
      </c>
      <c r="AN328">
        <v>-0.32</v>
      </c>
      <c r="AO328" t="s">
        <v>3173</v>
      </c>
      <c r="AP328">
        <v>7.6562844019330001E-3</v>
      </c>
      <c r="AQ328">
        <f>(Table2[[#This Row],[Sharpe Ratio]]-AVERAGE(Table2[Sharpe Ratio]))/_xlfn.STDEV.P(Table2[Sharpe Ratio])</f>
        <v>-0.5611831748759335</v>
      </c>
      <c r="AR3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8">
        <f>_xlfn.RANK.AVG(Table2[[#This Row],[1Y Return vs Nifty Z-Score]],Table2[1Y Return vs Nifty Z-Score])</f>
        <v>106</v>
      </c>
      <c r="AT328">
        <f>_xlfn.RANK.AVG(Table2[[#This Row],[6M Return vs Nifty Z-Score]],Table2[6M Return vs Nifty Z-Score])</f>
        <v>431</v>
      </c>
      <c r="AU328">
        <f>_xlfn.RANK.AVG(Table2[[#This Row],[Sharpe Ratio Z-Score]],Table2[Sharpe Ratio Z-Score])</f>
        <v>488</v>
      </c>
      <c r="AV328">
        <f>(Table2[[#This Row],[Rank 1Y]]+Table2[[#This Row],[Rank 6M]]+Table2[[#This Row],[Rank Sharpe]])/3</f>
        <v>341.66666666666669</v>
      </c>
    </row>
    <row r="329" spans="1:48" x14ac:dyDescent="0.3">
      <c r="A329" t="s">
        <v>633</v>
      </c>
      <c r="B329" t="s">
        <v>634</v>
      </c>
      <c r="C329" t="s">
        <v>3129</v>
      </c>
      <c r="D329" t="s">
        <v>197</v>
      </c>
      <c r="E329">
        <v>28767.532500000001</v>
      </c>
      <c r="F329">
        <v>659.05</v>
      </c>
      <c r="G329">
        <v>13.480692110921799</v>
      </c>
      <c r="H329">
        <f>(Table2[[#This Row],[1Y Return vs Nifty]]-AVERAGE(Table2[1Y Return vs Nifty]))/_xlfn.STDEV.P(Table2[1Y Return vs Nifty])</f>
        <v>-6.7284543200956228E-3</v>
      </c>
      <c r="I329">
        <v>5.81284082536183</v>
      </c>
      <c r="J329">
        <f>(Table2[[#This Row],[1M Return vs Nifty]]-AVERAGE(Table2[1M Return vs Nifty]))/_xlfn.STDEV.P(Table2[1M Return vs Nifty])</f>
        <v>0.43292430948377064</v>
      </c>
      <c r="K329">
        <v>19.3119331332115</v>
      </c>
      <c r="L329">
        <f>(Table2[[#This Row],[6M Return vs Nifty]]-AVERAGE(Table2[6M Return vs Nifty]))/_xlfn.STDEV.P(Table2[6M Return vs Nifty])</f>
        <v>0.50207077615502194</v>
      </c>
      <c r="M329">
        <v>7.4828389424932</v>
      </c>
      <c r="N329">
        <f>(Table2[[#This Row],[1W Return vs Nifty]]-AVERAGE(Table2[1W Return vs Nifty]))/_xlfn.STDEV.P(Table2[1W Return vs Nifty])</f>
        <v>1.7249736607901756</v>
      </c>
      <c r="O329">
        <v>666.18</v>
      </c>
      <c r="P329">
        <v>699.48347447386004</v>
      </c>
      <c r="Q329">
        <v>659.84586336445602</v>
      </c>
      <c r="R329">
        <v>49.822630450029003</v>
      </c>
      <c r="S329" s="1">
        <f>(Table2[[#This Row],[Close Price]]-Table2[[#This Row],[20D EMA]])/Table2[[#This Row],[20D EMA]]</f>
        <v>-1.070281305352907E-2</v>
      </c>
      <c r="T329" s="1">
        <f>(Table2[[#This Row],[Close Price]]-Table2[[#This Row],[50D EMA]])/Table2[[#This Row],[50D EMA]]</f>
        <v>-5.7804760154303116E-2</v>
      </c>
      <c r="U329" s="1">
        <f>(Table2[[#This Row],[Close Price]]-Table2[[#This Row],[200D EMA]])/Table2[[#This Row],[200D EMA]]</f>
        <v>-1.2061352637691455E-3</v>
      </c>
      <c r="V329">
        <v>1.39546491988188</v>
      </c>
      <c r="W329">
        <v>650.25</v>
      </c>
      <c r="X329">
        <v>692.95</v>
      </c>
      <c r="Y329">
        <v>648.9</v>
      </c>
      <c r="Z329">
        <v>743</v>
      </c>
      <c r="AA329">
        <v>611.29999999999995</v>
      </c>
      <c r="AB329">
        <v>743</v>
      </c>
      <c r="AC329" s="1">
        <f>(Table2[[#This Row],[Close Price]]/Table2[[#This Row],[Day Low]])-1</f>
        <v>1.3533256439830721E-2</v>
      </c>
      <c r="AD329" s="1">
        <f>(Table2[[#This Row],[Day High]]/Table2[[#This Row],[Close Price]])-1</f>
        <v>5.1437675441924124E-2</v>
      </c>
      <c r="AE329" s="1">
        <f>(Table2[[#This Row],[Close Price]]/Table2[[#This Row],[Current Week Low]])-1</f>
        <v>1.5641855447680708E-2</v>
      </c>
      <c r="AF329" s="1">
        <f>(Table2[[#This Row],[Current Week High]]/Table2[[#This Row],[Close Price]])-1</f>
        <v>0.12738032015780298</v>
      </c>
      <c r="AG329" s="1">
        <f>(Table2[[#This Row],[Close Price]]/Table2[[#This Row],[Current Month Low]])-1</f>
        <v>7.8112219859316268E-2</v>
      </c>
      <c r="AH329" s="1">
        <f>(Table2[[#This Row],[Current Month High]]/Table2[[#This Row],[Close Price]])-1</f>
        <v>0.12738032015780298</v>
      </c>
      <c r="AI329">
        <v>30.4908580532584</v>
      </c>
      <c r="AJ329">
        <v>58.007672021098003</v>
      </c>
      <c r="AK329" t="str">
        <f>IF(AND(Table2[[#This Row],[20D EMA]]&gt;Table2[[#This Row],[50D EMA]],Table2[[#This Row],[50D EMA]]&gt;Table2[[#This Row],[200D EMA]]),"Uptrend","Downtrend/NoTrend")</f>
        <v>Downtrend/NoTrend</v>
      </c>
      <c r="AL329">
        <v>-0.13</v>
      </c>
      <c r="AM329" t="s">
        <v>3173</v>
      </c>
      <c r="AN329">
        <v>-3.87</v>
      </c>
      <c r="AO329" t="s">
        <v>3173</v>
      </c>
      <c r="AP329">
        <v>-5.1402999237380002E-3</v>
      </c>
      <c r="AQ329">
        <f>(Table2[[#This Row],[Sharpe Ratio]]-AVERAGE(Table2[Sharpe Ratio]))/_xlfn.STDEV.P(Table2[Sharpe Ratio])</f>
        <v>-0.70955635283753438</v>
      </c>
      <c r="AR3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9">
        <f>_xlfn.RANK.AVG(Table2[[#This Row],[1Y Return vs Nifty Z-Score]],Table2[1Y Return vs Nifty Z-Score])</f>
        <v>303</v>
      </c>
      <c r="AT329">
        <f>_xlfn.RANK.AVG(Table2[[#This Row],[6M Return vs Nifty Z-Score]],Table2[6M Return vs Nifty Z-Score])</f>
        <v>166</v>
      </c>
      <c r="AU329">
        <f>_xlfn.RANK.AVG(Table2[[#This Row],[Sharpe Ratio Z-Score]],Table2[Sharpe Ratio Z-Score])</f>
        <v>563</v>
      </c>
      <c r="AV329">
        <f>(Table2[[#This Row],[Rank 1Y]]+Table2[[#This Row],[Rank 6M]]+Table2[[#This Row],[Rank Sharpe]])/3</f>
        <v>344</v>
      </c>
    </row>
    <row r="330" spans="1:48" x14ac:dyDescent="0.3">
      <c r="A330" t="s">
        <v>186</v>
      </c>
      <c r="B330" t="s">
        <v>187</v>
      </c>
      <c r="C330" t="s">
        <v>3127</v>
      </c>
      <c r="D330" t="s">
        <v>34</v>
      </c>
      <c r="E330">
        <v>127991.21393025</v>
      </c>
      <c r="F330">
        <v>247.5</v>
      </c>
      <c r="G330">
        <v>3.4914848387535402</v>
      </c>
      <c r="H330">
        <f>(Table2[[#This Row],[1Y Return vs Nifty]]-AVERAGE(Table2[1Y Return vs Nifty]))/_xlfn.STDEV.P(Table2[1Y Return vs Nifty])</f>
        <v>-0.20316860287473626</v>
      </c>
      <c r="I330">
        <v>2.2325350178083698</v>
      </c>
      <c r="J330">
        <f>(Table2[[#This Row],[1M Return vs Nifty]]-AVERAGE(Table2[1M Return vs Nifty]))/_xlfn.STDEV.P(Table2[1M Return vs Nifty])</f>
        <v>9.3370058208243609E-2</v>
      </c>
      <c r="K330">
        <v>-13.9097357507518</v>
      </c>
      <c r="L330">
        <f>(Table2[[#This Row],[6M Return vs Nifty]]-AVERAGE(Table2[6M Return vs Nifty]))/_xlfn.STDEV.P(Table2[6M Return vs Nifty])</f>
        <v>-0.59083126947452291</v>
      </c>
      <c r="M330">
        <v>-0.97742575542088295</v>
      </c>
      <c r="N330">
        <f>(Table2[[#This Row],[1W Return vs Nifty]]-AVERAGE(Table2[1W Return vs Nifty]))/_xlfn.STDEV.P(Table2[1W Return vs Nifty])</f>
        <v>-7.877673620991002E-2</v>
      </c>
      <c r="O330">
        <v>245.77</v>
      </c>
      <c r="P330">
        <v>246.81782122998499</v>
      </c>
      <c r="Q330">
        <v>246.101821429686</v>
      </c>
      <c r="R330">
        <v>53.986754439965601</v>
      </c>
      <c r="S330" s="1">
        <f>(Table2[[#This Row],[Close Price]]-Table2[[#This Row],[20D EMA]])/Table2[[#This Row],[20D EMA]]</f>
        <v>7.0391015990559861E-3</v>
      </c>
      <c r="T330" s="1">
        <f>(Table2[[#This Row],[Close Price]]-Table2[[#This Row],[50D EMA]])/Table2[[#This Row],[50D EMA]]</f>
        <v>2.7638959237848526E-3</v>
      </c>
      <c r="U330" s="1">
        <f>(Table2[[#This Row],[Close Price]]-Table2[[#This Row],[200D EMA]])/Table2[[#This Row],[200D EMA]]</f>
        <v>5.681301187417164E-3</v>
      </c>
      <c r="V330">
        <v>1.0612789326334</v>
      </c>
      <c r="W330">
        <v>245.4</v>
      </c>
      <c r="X330">
        <v>250</v>
      </c>
      <c r="Y330">
        <v>240.8</v>
      </c>
      <c r="Z330">
        <v>250</v>
      </c>
      <c r="AA330">
        <v>219.85</v>
      </c>
      <c r="AB330">
        <v>266.39999999999998</v>
      </c>
      <c r="AC330" s="1">
        <f>(Table2[[#This Row],[Close Price]]/Table2[[#This Row],[Day Low]])-1</f>
        <v>8.5574572127138371E-3</v>
      </c>
      <c r="AD330" s="1">
        <f>(Table2[[#This Row],[Day High]]/Table2[[#This Row],[Close Price]])-1</f>
        <v>1.0101010101010166E-2</v>
      </c>
      <c r="AE330" s="1">
        <f>(Table2[[#This Row],[Close Price]]/Table2[[#This Row],[Current Week Low]])-1</f>
        <v>2.7823920265780622E-2</v>
      </c>
      <c r="AF330" s="1">
        <f>(Table2[[#This Row],[Current Week High]]/Table2[[#This Row],[Close Price]])-1</f>
        <v>1.0101010101010166E-2</v>
      </c>
      <c r="AG330" s="1">
        <f>(Table2[[#This Row],[Close Price]]/Table2[[#This Row],[Current Month Low]])-1</f>
        <v>0.12576756879690709</v>
      </c>
      <c r="AH330" s="1">
        <f>(Table2[[#This Row],[Current Month High]]/Table2[[#This Row],[Close Price]])-1</f>
        <v>7.6363636363636189E-2</v>
      </c>
      <c r="AI330">
        <v>21.090909090909001</v>
      </c>
      <c r="AJ330">
        <v>28.404669260700398</v>
      </c>
      <c r="AK330" t="str">
        <f>IF(AND(Table2[[#This Row],[20D EMA]]&gt;Table2[[#This Row],[50D EMA]],Table2[[#This Row],[50D EMA]]&gt;Table2[[#This Row],[200D EMA]]),"Uptrend","Downtrend/NoTrend")</f>
        <v>Downtrend/NoTrend</v>
      </c>
      <c r="AL330">
        <v>0</v>
      </c>
      <c r="AM330" t="s">
        <v>3174</v>
      </c>
      <c r="AN330">
        <v>-5.73</v>
      </c>
      <c r="AO330" t="s">
        <v>3173</v>
      </c>
      <c r="AP330">
        <v>0.13370381370191001</v>
      </c>
      <c r="AQ330">
        <f>(Table2[[#This Row],[Sharpe Ratio]]-AVERAGE(Table2[Sharpe Ratio]))/_xlfn.STDEV.P(Table2[Sharpe Ratio])</f>
        <v>0.90030623671085186</v>
      </c>
      <c r="AR3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0">
        <f>_xlfn.RANK.AVG(Table2[[#This Row],[1Y Return vs Nifty Z-Score]],Table2[1Y Return vs Nifty Z-Score])</f>
        <v>378</v>
      </c>
      <c r="AT330">
        <f>_xlfn.RANK.AVG(Table2[[#This Row],[6M Return vs Nifty Z-Score]],Table2[6M Return vs Nifty Z-Score])</f>
        <v>528</v>
      </c>
      <c r="AU330">
        <f>_xlfn.RANK.AVG(Table2[[#This Row],[Sharpe Ratio Z-Score]],Table2[Sharpe Ratio Z-Score])</f>
        <v>128</v>
      </c>
      <c r="AV330">
        <f>(Table2[[#This Row],[Rank 1Y]]+Table2[[#This Row],[Rank 6M]]+Table2[[#This Row],[Rank Sharpe]])/3</f>
        <v>344.66666666666669</v>
      </c>
    </row>
    <row r="331" spans="1:48" x14ac:dyDescent="0.3">
      <c r="A331" t="s">
        <v>593</v>
      </c>
      <c r="B331" t="s">
        <v>594</v>
      </c>
      <c r="C331" t="s">
        <v>565</v>
      </c>
      <c r="D331" t="s">
        <v>565</v>
      </c>
      <c r="E331">
        <v>32615.891879999999</v>
      </c>
      <c r="F331">
        <v>954.2</v>
      </c>
      <c r="G331">
        <v>-12.142882288943399</v>
      </c>
      <c r="H331">
        <f>(Table2[[#This Row],[1Y Return vs Nifty]]-AVERAGE(Table2[1Y Return vs Nifty]))/_xlfn.STDEV.P(Table2[1Y Return vs Nifty])</f>
        <v>-0.51062216925327608</v>
      </c>
      <c r="I331">
        <v>6.5038782930155001</v>
      </c>
      <c r="J331">
        <f>(Table2[[#This Row],[1M Return vs Nifty]]-AVERAGE(Table2[1M Return vs Nifty]))/_xlfn.STDEV.P(Table2[1M Return vs Nifty])</f>
        <v>0.49846192625310987</v>
      </c>
      <c r="K331">
        <v>13.394958204461499</v>
      </c>
      <c r="L331">
        <f>(Table2[[#This Row],[6M Return vs Nifty]]-AVERAGE(Table2[6M Return vs Nifty]))/_xlfn.STDEV.P(Table2[6M Return vs Nifty])</f>
        <v>0.30741848381665643</v>
      </c>
      <c r="M331">
        <v>0.76794165889759403</v>
      </c>
      <c r="N331">
        <f>(Table2[[#This Row],[1W Return vs Nifty]]-AVERAGE(Table2[1W Return vs Nifty]))/_xlfn.STDEV.P(Table2[1W Return vs Nifty])</f>
        <v>0.29334012761164047</v>
      </c>
      <c r="O331">
        <v>924.55</v>
      </c>
      <c r="P331">
        <v>916.385427435834</v>
      </c>
      <c r="Q331">
        <v>861.27220916665499</v>
      </c>
      <c r="R331">
        <v>62.037544438250201</v>
      </c>
      <c r="S331" s="1">
        <f>(Table2[[#This Row],[Close Price]]-Table2[[#This Row],[20D EMA]])/Table2[[#This Row],[20D EMA]]</f>
        <v>3.2069655508085111E-2</v>
      </c>
      <c r="T331" s="1">
        <f>(Table2[[#This Row],[Close Price]]-Table2[[#This Row],[50D EMA]])/Table2[[#This Row],[50D EMA]]</f>
        <v>4.1264921322435422E-2</v>
      </c>
      <c r="U331" s="1">
        <f>(Table2[[#This Row],[Close Price]]-Table2[[#This Row],[200D EMA]])/Table2[[#This Row],[200D EMA]]</f>
        <v>0.10789595884355727</v>
      </c>
      <c r="V331">
        <v>0.55618633619657998</v>
      </c>
      <c r="W331">
        <v>930.5</v>
      </c>
      <c r="X331">
        <v>967.8</v>
      </c>
      <c r="Y331">
        <v>923</v>
      </c>
      <c r="Z331">
        <v>967.8</v>
      </c>
      <c r="AA331">
        <v>871.4</v>
      </c>
      <c r="AB331">
        <v>984.4</v>
      </c>
      <c r="AC331" s="1">
        <f>(Table2[[#This Row],[Close Price]]/Table2[[#This Row],[Day Low]])-1</f>
        <v>2.547017732401935E-2</v>
      </c>
      <c r="AD331" s="1">
        <f>(Table2[[#This Row],[Day High]]/Table2[[#This Row],[Close Price]])-1</f>
        <v>1.4252777195556288E-2</v>
      </c>
      <c r="AE331" s="1">
        <f>(Table2[[#This Row],[Close Price]]/Table2[[#This Row],[Current Week Low]])-1</f>
        <v>3.3802816901408406E-2</v>
      </c>
      <c r="AF331" s="1">
        <f>(Table2[[#This Row],[Current Week High]]/Table2[[#This Row],[Close Price]])-1</f>
        <v>1.4252777195556288E-2</v>
      </c>
      <c r="AG331" s="1">
        <f>(Table2[[#This Row],[Close Price]]/Table2[[#This Row],[Current Month Low]])-1</f>
        <v>9.501950883635546E-2</v>
      </c>
      <c r="AH331" s="1">
        <f>(Table2[[#This Row],[Current Month High]]/Table2[[#This Row],[Close Price]])-1</f>
        <v>3.1649549360720952E-2</v>
      </c>
      <c r="AI331">
        <v>10.354223433242501</v>
      </c>
      <c r="AJ331">
        <v>34.394366197183103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0.2</v>
      </c>
      <c r="AM331" t="s">
        <v>3172</v>
      </c>
      <c r="AN331">
        <v>4.9400000000000004</v>
      </c>
      <c r="AO331" t="s">
        <v>3172</v>
      </c>
      <c r="AP331">
        <v>6.3463455400376997E-2</v>
      </c>
      <c r="AQ331">
        <f>(Table2[[#This Row],[Sharpe Ratio]]-AVERAGE(Table2[Sharpe Ratio]))/_xlfn.STDEV.P(Table2[Sharpe Ratio])</f>
        <v>8.5886941910988029E-2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0.67448531033911863</v>
      </c>
      <c r="AS331">
        <f>_xlfn.RANK.AVG(Table2[[#This Row],[1Y Return vs Nifty Z-Score]],Table2[1Y Return vs Nifty Z-Score])</f>
        <v>494</v>
      </c>
      <c r="AT331">
        <f>_xlfn.RANK.AVG(Table2[[#This Row],[6M Return vs Nifty Z-Score]],Table2[6M Return vs Nifty Z-Score])</f>
        <v>212</v>
      </c>
      <c r="AU331">
        <f>_xlfn.RANK.AVG(Table2[[#This Row],[Sharpe Ratio Z-Score]],Table2[Sharpe Ratio Z-Score])</f>
        <v>328</v>
      </c>
      <c r="AV331">
        <f>(Table2[[#This Row],[Rank 1Y]]+Table2[[#This Row],[Rank 6M]]+Table2[[#This Row],[Rank Sharpe]])/3</f>
        <v>344.66666666666669</v>
      </c>
    </row>
    <row r="332" spans="1:48" x14ac:dyDescent="0.3">
      <c r="A332" t="s">
        <v>1912</v>
      </c>
      <c r="B332" t="s">
        <v>1913</v>
      </c>
      <c r="C332" t="s">
        <v>3131</v>
      </c>
      <c r="D332" t="s">
        <v>158</v>
      </c>
      <c r="E332">
        <v>3731.1240948099999</v>
      </c>
      <c r="F332">
        <v>237.98</v>
      </c>
      <c r="G332">
        <v>16.072360856989299</v>
      </c>
      <c r="H332">
        <f>(Table2[[#This Row],[1Y Return vs Nifty]]-AVERAGE(Table2[1Y Return vs Nifty]))/_xlfn.STDEV.P(Table2[1Y Return vs Nifty])</f>
        <v>4.4237331013079445E-2</v>
      </c>
      <c r="I332">
        <v>33.539885265867397</v>
      </c>
      <c r="J332">
        <f>(Table2[[#This Row],[1M Return vs Nifty]]-AVERAGE(Table2[1M Return vs Nifty]))/_xlfn.STDEV.P(Table2[1M Return vs Nifty])</f>
        <v>3.0625420910756165</v>
      </c>
      <c r="K332">
        <v>16.964702162306299</v>
      </c>
      <c r="L332">
        <f>(Table2[[#This Row],[6M Return vs Nifty]]-AVERAGE(Table2[6M Return vs Nifty]))/_xlfn.STDEV.P(Table2[6M Return vs Nifty])</f>
        <v>0.42485329684573808</v>
      </c>
      <c r="M332">
        <v>-0.69668254211629899</v>
      </c>
      <c r="N332">
        <f>(Table2[[#This Row],[1W Return vs Nifty]]-AVERAGE(Table2[1W Return vs Nifty]))/_xlfn.STDEV.P(Table2[1W Return vs Nifty])</f>
        <v>-1.8921554305486154E-2</v>
      </c>
      <c r="O332">
        <v>206.64</v>
      </c>
      <c r="P332">
        <v>195.81832107280201</v>
      </c>
      <c r="Q332">
        <v>188.47981421650999</v>
      </c>
      <c r="R332">
        <v>75.244330517946693</v>
      </c>
      <c r="S332" s="1">
        <f>(Table2[[#This Row],[Close Price]]-Table2[[#This Row],[20D EMA]])/Table2[[#This Row],[20D EMA]]</f>
        <v>0.15166473093302366</v>
      </c>
      <c r="T332" s="1">
        <f>(Table2[[#This Row],[Close Price]]-Table2[[#This Row],[50D EMA]])/Table2[[#This Row],[50D EMA]]</f>
        <v>0.21531018495211676</v>
      </c>
      <c r="U332" s="1">
        <f>(Table2[[#This Row],[Close Price]]-Table2[[#This Row],[200D EMA]])/Table2[[#This Row],[200D EMA]]</f>
        <v>0.2626285790298386</v>
      </c>
      <c r="V332">
        <v>3.1797132086070401</v>
      </c>
      <c r="W332">
        <v>231.03</v>
      </c>
      <c r="X332">
        <v>243.15</v>
      </c>
      <c r="Y332">
        <v>224.58</v>
      </c>
      <c r="Z332">
        <v>243.15</v>
      </c>
      <c r="AA332">
        <v>177</v>
      </c>
      <c r="AB332">
        <v>243.15</v>
      </c>
      <c r="AC332" s="1">
        <f>(Table2[[#This Row],[Close Price]]/Table2[[#This Row],[Day Low]])-1</f>
        <v>3.008267324589875E-2</v>
      </c>
      <c r="AD332" s="1">
        <f>(Table2[[#This Row],[Day High]]/Table2[[#This Row],[Close Price]])-1</f>
        <v>2.1724514665097949E-2</v>
      </c>
      <c r="AE332" s="1">
        <f>(Table2[[#This Row],[Close Price]]/Table2[[#This Row],[Current Week Low]])-1</f>
        <v>5.9666933832041913E-2</v>
      </c>
      <c r="AF332" s="1">
        <f>(Table2[[#This Row],[Current Week High]]/Table2[[#This Row],[Close Price]])-1</f>
        <v>2.1724514665097949E-2</v>
      </c>
      <c r="AG332" s="1">
        <f>(Table2[[#This Row],[Close Price]]/Table2[[#This Row],[Current Month Low]])-1</f>
        <v>0.3445197740112993</v>
      </c>
      <c r="AH332" s="1">
        <f>(Table2[[#This Row],[Current Month High]]/Table2[[#This Row],[Close Price]])-1</f>
        <v>2.1724514665097949E-2</v>
      </c>
      <c r="AI332">
        <v>18.917556097151</v>
      </c>
      <c r="AJ332">
        <v>78.932330827067602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0.22</v>
      </c>
      <c r="AM332" t="s">
        <v>3172</v>
      </c>
      <c r="AN332">
        <v>21.94</v>
      </c>
      <c r="AO332" t="s">
        <v>3172</v>
      </c>
      <c r="AP332">
        <v>-3.3601069181869998E-3</v>
      </c>
      <c r="AQ332">
        <f>(Table2[[#This Row],[Sharpe Ratio]]-AVERAGE(Table2[Sharpe Ratio]))/_xlfn.STDEV.P(Table2[Sharpe Ratio])</f>
        <v>-0.68891546251114133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2.8237957021178066</v>
      </c>
      <c r="AS332">
        <f>_xlfn.RANK.AVG(Table2[[#This Row],[1Y Return vs Nifty Z-Score]],Table2[1Y Return vs Nifty Z-Score])</f>
        <v>290</v>
      </c>
      <c r="AT332">
        <f>_xlfn.RANK.AVG(Table2[[#This Row],[6M Return vs Nifty Z-Score]],Table2[6M Return vs Nifty Z-Score])</f>
        <v>185</v>
      </c>
      <c r="AU332">
        <f>_xlfn.RANK.AVG(Table2[[#This Row],[Sharpe Ratio Z-Score]],Table2[Sharpe Ratio Z-Score])</f>
        <v>562</v>
      </c>
      <c r="AV332">
        <f>(Table2[[#This Row],[Rank 1Y]]+Table2[[#This Row],[Rank 6M]]+Table2[[#This Row],[Rank Sharpe]])/3</f>
        <v>345.66666666666669</v>
      </c>
    </row>
    <row r="333" spans="1:48" x14ac:dyDescent="0.3">
      <c r="A333" t="s">
        <v>1862</v>
      </c>
      <c r="B333" t="s">
        <v>1863</v>
      </c>
      <c r="C333" t="s">
        <v>3132</v>
      </c>
      <c r="D333" t="s">
        <v>208</v>
      </c>
      <c r="E333">
        <v>3996.6682237499999</v>
      </c>
      <c r="F333">
        <v>612.65</v>
      </c>
      <c r="G333">
        <v>19.8860369777416</v>
      </c>
      <c r="H333">
        <f>(Table2[[#This Row],[1Y Return vs Nifty]]-AVERAGE(Table2[1Y Return vs Nifty]))/_xlfn.STDEV.P(Table2[1Y Return vs Nifty])</f>
        <v>0.11923418344471941</v>
      </c>
      <c r="I333">
        <v>-0.97151086643420004</v>
      </c>
      <c r="J333">
        <f>(Table2[[#This Row],[1M Return vs Nifty]]-AVERAGE(Table2[1M Return vs Nifty]))/_xlfn.STDEV.P(Table2[1M Return vs Nifty])</f>
        <v>-0.21049990702800805</v>
      </c>
      <c r="K333">
        <v>-4.4010154613663399</v>
      </c>
      <c r="L333">
        <f>(Table2[[#This Row],[6M Return vs Nifty]]-AVERAGE(Table2[6M Return vs Nifty]))/_xlfn.STDEV.P(Table2[6M Return vs Nifty])</f>
        <v>-0.27802037812869462</v>
      </c>
      <c r="M333">
        <v>-2.1071739088291199</v>
      </c>
      <c r="N333">
        <f>(Table2[[#This Row],[1W Return vs Nifty]]-AVERAGE(Table2[1W Return vs Nifty]))/_xlfn.STDEV.P(Table2[1W Return vs Nifty])</f>
        <v>-0.31964197541721823</v>
      </c>
      <c r="O333">
        <v>631.57000000000005</v>
      </c>
      <c r="P333">
        <v>662.63649969867799</v>
      </c>
      <c r="Q333">
        <v>639.86787355498495</v>
      </c>
      <c r="R333">
        <v>41.127853693459798</v>
      </c>
      <c r="S333" s="1">
        <f>(Table2[[#This Row],[Close Price]]-Table2[[#This Row],[20D EMA]])/Table2[[#This Row],[20D EMA]]</f>
        <v>-2.9957091058790113E-2</v>
      </c>
      <c r="T333" s="1">
        <f>(Table2[[#This Row],[Close Price]]-Table2[[#This Row],[50D EMA]])/Table2[[#This Row],[50D EMA]]</f>
        <v>-7.5435777717358571E-2</v>
      </c>
      <c r="U333" s="1">
        <f>(Table2[[#This Row],[Close Price]]-Table2[[#This Row],[200D EMA]])/Table2[[#This Row],[200D EMA]]</f>
        <v>-4.2536709029893337E-2</v>
      </c>
      <c r="V333">
        <v>0.29105047356849101</v>
      </c>
      <c r="W333">
        <v>609.65</v>
      </c>
      <c r="X333">
        <v>623.5</v>
      </c>
      <c r="Y333">
        <v>609.65</v>
      </c>
      <c r="Z333">
        <v>623.5</v>
      </c>
      <c r="AA333">
        <v>595</v>
      </c>
      <c r="AB333">
        <v>725</v>
      </c>
      <c r="AC333" s="1">
        <f>(Table2[[#This Row],[Close Price]]/Table2[[#This Row],[Day Low]])-1</f>
        <v>4.9208562289837499E-3</v>
      </c>
      <c r="AD333" s="1">
        <f>(Table2[[#This Row],[Day High]]/Table2[[#This Row],[Close Price]])-1</f>
        <v>1.7709948584020196E-2</v>
      </c>
      <c r="AE333" s="1">
        <f>(Table2[[#This Row],[Close Price]]/Table2[[#This Row],[Current Week Low]])-1</f>
        <v>4.9208562289837499E-3</v>
      </c>
      <c r="AF333" s="1">
        <f>(Table2[[#This Row],[Current Week High]]/Table2[[#This Row],[Close Price]])-1</f>
        <v>1.7709948584020196E-2</v>
      </c>
      <c r="AG333" s="1">
        <f>(Table2[[#This Row],[Close Price]]/Table2[[#This Row],[Current Month Low]])-1</f>
        <v>2.9663865546218471E-2</v>
      </c>
      <c r="AH333" s="1">
        <f>(Table2[[#This Row],[Current Month High]]/Table2[[#This Row],[Close Price]])-1</f>
        <v>0.18338366114420968</v>
      </c>
      <c r="AI333">
        <v>35.052640169754298</v>
      </c>
      <c r="AJ333">
        <v>44.492924528301799</v>
      </c>
      <c r="AK333" t="str">
        <f>IF(AND(Table2[[#This Row],[20D EMA]]&gt;Table2[[#This Row],[50D EMA]],Table2[[#This Row],[50D EMA]]&gt;Table2[[#This Row],[200D EMA]]),"Uptrend","Downtrend/NoTrend")</f>
        <v>Downtrend/NoTrend</v>
      </c>
      <c r="AL333">
        <v>-0.14000000000000001</v>
      </c>
      <c r="AM333" t="s">
        <v>3173</v>
      </c>
      <c r="AN333">
        <v>-8.68</v>
      </c>
      <c r="AO333" t="s">
        <v>3173</v>
      </c>
      <c r="AP333">
        <v>5.2442244697683001E-2</v>
      </c>
      <c r="AQ333">
        <f>(Table2[[#This Row],[Sharpe Ratio]]-AVERAGE(Table2[Sharpe Ratio]))/_xlfn.STDEV.P(Table2[Sharpe Ratio])</f>
        <v>-4.1901225253484671E-2</v>
      </c>
      <c r="AR3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3">
        <f>_xlfn.RANK.AVG(Table2[[#This Row],[1Y Return vs Nifty Z-Score]],Table2[1Y Return vs Nifty Z-Score])</f>
        <v>271</v>
      </c>
      <c r="AT333">
        <f>_xlfn.RANK.AVG(Table2[[#This Row],[6M Return vs Nifty Z-Score]],Table2[6M Return vs Nifty Z-Score])</f>
        <v>400</v>
      </c>
      <c r="AU333">
        <f>_xlfn.RANK.AVG(Table2[[#This Row],[Sharpe Ratio Z-Score]],Table2[Sharpe Ratio Z-Score])</f>
        <v>367</v>
      </c>
      <c r="AV333">
        <f>(Table2[[#This Row],[Rank 1Y]]+Table2[[#This Row],[Rank 6M]]+Table2[[#This Row],[Rank Sharpe]])/3</f>
        <v>346</v>
      </c>
    </row>
    <row r="334" spans="1:48" x14ac:dyDescent="0.3">
      <c r="A334" t="s">
        <v>828</v>
      </c>
      <c r="B334" t="s">
        <v>829</v>
      </c>
      <c r="C334" t="s">
        <v>3140</v>
      </c>
      <c r="D334" t="s">
        <v>134</v>
      </c>
      <c r="E334">
        <v>18480.668633775</v>
      </c>
      <c r="F334">
        <v>1315.25</v>
      </c>
      <c r="G334">
        <v>53.139504850624903</v>
      </c>
      <c r="H334">
        <f>(Table2[[#This Row],[1Y Return vs Nifty]]-AVERAGE(Table2[1Y Return vs Nifty]))/_xlfn.STDEV.P(Table2[1Y Return vs Nifty])</f>
        <v>0.77317157716627927</v>
      </c>
      <c r="I334">
        <v>-3.15542285418507</v>
      </c>
      <c r="J334">
        <f>(Table2[[#This Row],[1M Return vs Nifty]]-AVERAGE(Table2[1M Return vs Nifty]))/_xlfn.STDEV.P(Table2[1M Return vs Nifty])</f>
        <v>-0.41762092956410374</v>
      </c>
      <c r="K334">
        <v>-3.2664415400720102</v>
      </c>
      <c r="L334">
        <f>(Table2[[#This Row],[6M Return vs Nifty]]-AVERAGE(Table2[6M Return vs Nifty]))/_xlfn.STDEV.P(Table2[6M Return vs Nifty])</f>
        <v>-0.24069599915690049</v>
      </c>
      <c r="M334">
        <v>-3.5008521962201798E-2</v>
      </c>
      <c r="N334">
        <f>(Table2[[#This Row],[1W Return vs Nifty]]-AVERAGE(Table2[1W Return vs Nifty]))/_xlfn.STDEV.P(Table2[1W Return vs Nifty])</f>
        <v>0.12214906454073707</v>
      </c>
      <c r="O334">
        <v>1335.95</v>
      </c>
      <c r="P334">
        <v>1396.3767496876601</v>
      </c>
      <c r="Q334">
        <v>1296.3723793193301</v>
      </c>
      <c r="R334">
        <v>49.129785082240197</v>
      </c>
      <c r="S334" s="1">
        <f>(Table2[[#This Row],[Close Price]]-Table2[[#This Row],[20D EMA]])/Table2[[#This Row],[20D EMA]]</f>
        <v>-1.5494591863467978E-2</v>
      </c>
      <c r="T334" s="1">
        <f>(Table2[[#This Row],[Close Price]]-Table2[[#This Row],[50D EMA]])/Table2[[#This Row],[50D EMA]]</f>
        <v>-5.8098038158975671E-2</v>
      </c>
      <c r="U334" s="1">
        <f>(Table2[[#This Row],[Close Price]]-Table2[[#This Row],[200D EMA]])/Table2[[#This Row],[200D EMA]]</f>
        <v>1.4561881278727753E-2</v>
      </c>
      <c r="V334">
        <v>0.77368506121640002</v>
      </c>
      <c r="W334">
        <v>1311</v>
      </c>
      <c r="X334">
        <v>1332.45</v>
      </c>
      <c r="Y334">
        <v>1306.6500000000001</v>
      </c>
      <c r="Z334">
        <v>1341</v>
      </c>
      <c r="AA334">
        <v>1250</v>
      </c>
      <c r="AB334">
        <v>1424</v>
      </c>
      <c r="AC334" s="1">
        <f>(Table2[[#This Row],[Close Price]]/Table2[[#This Row],[Day Low]])-1</f>
        <v>3.2418001525553741E-3</v>
      </c>
      <c r="AD334" s="1">
        <f>(Table2[[#This Row],[Day High]]/Table2[[#This Row],[Close Price]])-1</f>
        <v>1.3077361718304648E-2</v>
      </c>
      <c r="AE334" s="1">
        <f>(Table2[[#This Row],[Close Price]]/Table2[[#This Row],[Current Week Low]])-1</f>
        <v>6.5817166035280206E-3</v>
      </c>
      <c r="AF334" s="1">
        <f>(Table2[[#This Row],[Current Week High]]/Table2[[#This Row],[Close Price]])-1</f>
        <v>1.9578026991066366E-2</v>
      </c>
      <c r="AG334" s="1">
        <f>(Table2[[#This Row],[Close Price]]/Table2[[#This Row],[Current Month Low]])-1</f>
        <v>5.2200000000000024E-2</v>
      </c>
      <c r="AH334" s="1">
        <f>(Table2[[#This Row],[Current Month High]]/Table2[[#This Row],[Close Price]])-1</f>
        <v>8.2683900399163734E-2</v>
      </c>
      <c r="AI334">
        <v>25.223341570043701</v>
      </c>
      <c r="AJ334">
        <v>76.864116183688495</v>
      </c>
      <c r="AK334" t="str">
        <f>IF(AND(Table2[[#This Row],[20D EMA]]&gt;Table2[[#This Row],[50D EMA]],Table2[[#This Row],[50D EMA]]&gt;Table2[[#This Row],[200D EMA]]),"Uptrend","Downtrend/NoTrend")</f>
        <v>Downtrend/NoTrend</v>
      </c>
      <c r="AL334">
        <v>-0.09</v>
      </c>
      <c r="AM334" t="s">
        <v>3173</v>
      </c>
      <c r="AN334">
        <v>-6.15</v>
      </c>
      <c r="AO334" t="s">
        <v>3173</v>
      </c>
      <c r="AQ334">
        <f>(Table2[[#This Row],[Sharpe Ratio]]-AVERAGE(Table2[Sharpe Ratio]))/_xlfn.STDEV.P(Table2[Sharpe Ratio])</f>
        <v>-0.64995586758689006</v>
      </c>
      <c r="AR3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4">
        <f>_xlfn.RANK.AVG(Table2[[#This Row],[1Y Return vs Nifty Z-Score]],Table2[1Y Return vs Nifty Z-Score])</f>
        <v>124</v>
      </c>
      <c r="AT334">
        <f>_xlfn.RANK.AVG(Table2[[#This Row],[6M Return vs Nifty Z-Score]],Table2[6M Return vs Nifty Z-Score])</f>
        <v>384</v>
      </c>
      <c r="AU334">
        <f>_xlfn.RANK.AVG(Table2[[#This Row],[Sharpe Ratio Z-Score]],Table2[Sharpe Ratio Z-Score])</f>
        <v>532</v>
      </c>
      <c r="AV334">
        <f>(Table2[[#This Row],[Rank 1Y]]+Table2[[#This Row],[Rank 6M]]+Table2[[#This Row],[Rank Sharpe]])/3</f>
        <v>346.66666666666669</v>
      </c>
    </row>
    <row r="335" spans="1:48" x14ac:dyDescent="0.3">
      <c r="A335" t="s">
        <v>1320</v>
      </c>
      <c r="B335" t="s">
        <v>1321</v>
      </c>
      <c r="C335" t="s">
        <v>3130</v>
      </c>
      <c r="D335" t="s">
        <v>48</v>
      </c>
      <c r="E335">
        <v>8670.0387518850002</v>
      </c>
      <c r="F335">
        <v>1330.35</v>
      </c>
      <c r="G335">
        <v>32.523445752526698</v>
      </c>
      <c r="H335">
        <f>(Table2[[#This Row],[1Y Return vs Nifty]]-AVERAGE(Table2[1Y Return vs Nifty]))/_xlfn.STDEV.P(Table2[1Y Return vs Nifty])</f>
        <v>0.36775184750212486</v>
      </c>
      <c r="I335">
        <v>1.7166900047347</v>
      </c>
      <c r="J335">
        <f>(Table2[[#This Row],[1M Return vs Nifty]]-AVERAGE(Table2[1M Return vs Nifty]))/_xlfn.STDEV.P(Table2[1M Return vs Nifty])</f>
        <v>4.444759833933784E-2</v>
      </c>
      <c r="K335">
        <v>-17.531778625057399</v>
      </c>
      <c r="L335">
        <f>(Table2[[#This Row],[6M Return vs Nifty]]-AVERAGE(Table2[6M Return vs Nifty]))/_xlfn.STDEV.P(Table2[6M Return vs Nifty])</f>
        <v>-0.70998657381859098</v>
      </c>
      <c r="M335">
        <v>7.1108619614614801</v>
      </c>
      <c r="N335">
        <f>(Table2[[#This Row],[1W Return vs Nifty]]-AVERAGE(Table2[1W Return vs Nifty]))/_xlfn.STDEV.P(Table2[1W Return vs Nifty])</f>
        <v>1.6456672027574519</v>
      </c>
      <c r="O335">
        <v>1308.23</v>
      </c>
      <c r="P335">
        <v>1387.5453833566401</v>
      </c>
      <c r="Q335">
        <v>1349.5023395185401</v>
      </c>
      <c r="R335">
        <v>59.481315373431499</v>
      </c>
      <c r="S335" s="1">
        <f>(Table2[[#This Row],[Close Price]]-Table2[[#This Row],[20D EMA]])/Table2[[#This Row],[20D EMA]]</f>
        <v>1.6908341805339955E-2</v>
      </c>
      <c r="T335" s="1">
        <f>(Table2[[#This Row],[Close Price]]-Table2[[#This Row],[50D EMA]])/Table2[[#This Row],[50D EMA]]</f>
        <v>-4.1220549643052107E-2</v>
      </c>
      <c r="U335" s="1">
        <f>(Table2[[#This Row],[Close Price]]-Table2[[#This Row],[200D EMA]])/Table2[[#This Row],[200D EMA]]</f>
        <v>-1.4192149919038416E-2</v>
      </c>
      <c r="V335">
        <v>1.15950369818809</v>
      </c>
      <c r="W335">
        <v>1318</v>
      </c>
      <c r="X335">
        <v>1342.35</v>
      </c>
      <c r="Y335">
        <v>1315</v>
      </c>
      <c r="Z335">
        <v>1362.9</v>
      </c>
      <c r="AA335">
        <v>1177.7</v>
      </c>
      <c r="AB335">
        <v>1415.6</v>
      </c>
      <c r="AC335" s="1">
        <f>(Table2[[#This Row],[Close Price]]/Table2[[#This Row],[Day Low]])-1</f>
        <v>9.3702579666159469E-3</v>
      </c>
      <c r="AD335" s="1">
        <f>(Table2[[#This Row],[Day High]]/Table2[[#This Row],[Close Price]])-1</f>
        <v>9.0201826586988609E-3</v>
      </c>
      <c r="AE335" s="1">
        <f>(Table2[[#This Row],[Close Price]]/Table2[[#This Row],[Current Week Low]])-1</f>
        <v>1.1673003802281201E-2</v>
      </c>
      <c r="AF335" s="1">
        <f>(Table2[[#This Row],[Current Week High]]/Table2[[#This Row],[Close Price]])-1</f>
        <v>2.4467245461720744E-2</v>
      </c>
      <c r="AG335" s="1">
        <f>(Table2[[#This Row],[Close Price]]/Table2[[#This Row],[Current Month Low]])-1</f>
        <v>0.12961705018255909</v>
      </c>
      <c r="AH335" s="1">
        <f>(Table2[[#This Row],[Current Month High]]/Table2[[#This Row],[Close Price]])-1</f>
        <v>6.4080880971173038E-2</v>
      </c>
      <c r="AI335">
        <v>41.308678167399499</v>
      </c>
      <c r="AJ335">
        <v>65.240342814557096</v>
      </c>
      <c r="AK335" t="str">
        <f>IF(AND(Table2[[#This Row],[20D EMA]]&gt;Table2[[#This Row],[50D EMA]],Table2[[#This Row],[50D EMA]]&gt;Table2[[#This Row],[200D EMA]]),"Uptrend","Downtrend/NoTrend")</f>
        <v>Downtrend/NoTrend</v>
      </c>
      <c r="AL335">
        <v>-0.06</v>
      </c>
      <c r="AM335" t="s">
        <v>3173</v>
      </c>
      <c r="AN335">
        <v>-2.66</v>
      </c>
      <c r="AO335" t="s">
        <v>3173</v>
      </c>
      <c r="AP335">
        <v>8.2771180415790999E-2</v>
      </c>
      <c r="AQ335">
        <f>(Table2[[#This Row],[Sharpe Ratio]]-AVERAGE(Table2[Sharpe Ratio]))/_xlfn.STDEV.P(Table2[Sharpe Ratio])</f>
        <v>0.30975515915070517</v>
      </c>
      <c r="AR3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5">
        <f>_xlfn.RANK.AVG(Table2[[#This Row],[1Y Return vs Nifty Z-Score]],Table2[1Y Return vs Nifty Z-Score])</f>
        <v>201</v>
      </c>
      <c r="AT335">
        <f>_xlfn.RANK.AVG(Table2[[#This Row],[6M Return vs Nifty Z-Score]],Table2[6M Return vs Nifty Z-Score])</f>
        <v>576</v>
      </c>
      <c r="AU335">
        <f>_xlfn.RANK.AVG(Table2[[#This Row],[Sharpe Ratio Z-Score]],Table2[Sharpe Ratio Z-Score])</f>
        <v>270</v>
      </c>
      <c r="AV335">
        <f>(Table2[[#This Row],[Rank 1Y]]+Table2[[#This Row],[Rank 6M]]+Table2[[#This Row],[Rank Sharpe]])/3</f>
        <v>349</v>
      </c>
    </row>
    <row r="336" spans="1:48" x14ac:dyDescent="0.3">
      <c r="A336" t="s">
        <v>1629</v>
      </c>
      <c r="B336" t="s">
        <v>1630</v>
      </c>
      <c r="C336" t="s">
        <v>3131</v>
      </c>
      <c r="D336" t="s">
        <v>158</v>
      </c>
      <c r="E336">
        <v>5675.453751</v>
      </c>
      <c r="F336">
        <v>626.25</v>
      </c>
      <c r="G336">
        <v>34.303676544170003</v>
      </c>
      <c r="H336">
        <f>(Table2[[#This Row],[1Y Return vs Nifty]]-AVERAGE(Table2[1Y Return vs Nifty]))/_xlfn.STDEV.P(Table2[1Y Return vs Nifty])</f>
        <v>0.4027605115175677</v>
      </c>
      <c r="I336">
        <v>4.2073861195503302</v>
      </c>
      <c r="J336">
        <f>(Table2[[#This Row],[1M Return vs Nifty]]-AVERAGE(Table2[1M Return vs Nifty]))/_xlfn.STDEV.P(Table2[1M Return vs Nifty])</f>
        <v>0.28066386026781204</v>
      </c>
      <c r="K336">
        <v>2.21303916174978</v>
      </c>
      <c r="L336">
        <f>(Table2[[#This Row],[6M Return vs Nifty]]-AVERAGE(Table2[6M Return vs Nifty]))/_xlfn.STDEV.P(Table2[6M Return vs Nifty])</f>
        <v>-6.0436070345815898E-2</v>
      </c>
      <c r="M336">
        <v>-4.4914793662208998</v>
      </c>
      <c r="N336">
        <f>(Table2[[#This Row],[1W Return vs Nifty]]-AVERAGE(Table2[1W Return vs Nifty]))/_xlfn.STDEV.P(Table2[1W Return vs Nifty])</f>
        <v>-0.82798208874727153</v>
      </c>
      <c r="O336">
        <v>639.22</v>
      </c>
      <c r="P336">
        <v>634.98483089173499</v>
      </c>
      <c r="Q336">
        <v>582.23816736022002</v>
      </c>
      <c r="R336">
        <v>43.544908790991101</v>
      </c>
      <c r="S336" s="1">
        <f>(Table2[[#This Row],[Close Price]]-Table2[[#This Row],[20D EMA]])/Table2[[#This Row],[20D EMA]]</f>
        <v>-2.0290353868777613E-2</v>
      </c>
      <c r="T336" s="1">
        <f>(Table2[[#This Row],[Close Price]]-Table2[[#This Row],[50D EMA]])/Table2[[#This Row],[50D EMA]]</f>
        <v>-1.3755967807086524E-2</v>
      </c>
      <c r="U336" s="1">
        <f>(Table2[[#This Row],[Close Price]]-Table2[[#This Row],[200D EMA]])/Table2[[#This Row],[200D EMA]]</f>
        <v>7.5590772139385823E-2</v>
      </c>
      <c r="V336">
        <v>0.81094644490693402</v>
      </c>
      <c r="W336">
        <v>624</v>
      </c>
      <c r="X336">
        <v>638.29999999999995</v>
      </c>
      <c r="Y336">
        <v>624</v>
      </c>
      <c r="Z336">
        <v>662.5</v>
      </c>
      <c r="AA336">
        <v>602.6</v>
      </c>
      <c r="AB336">
        <v>697.9</v>
      </c>
      <c r="AC336" s="1">
        <f>(Table2[[#This Row],[Close Price]]/Table2[[#This Row],[Day Low]])-1</f>
        <v>3.6057692307691624E-3</v>
      </c>
      <c r="AD336" s="1">
        <f>(Table2[[#This Row],[Day High]]/Table2[[#This Row],[Close Price]])-1</f>
        <v>1.9241516966067795E-2</v>
      </c>
      <c r="AE336" s="1">
        <f>(Table2[[#This Row],[Close Price]]/Table2[[#This Row],[Current Week Low]])-1</f>
        <v>3.6057692307691624E-3</v>
      </c>
      <c r="AF336" s="1">
        <f>(Table2[[#This Row],[Current Week High]]/Table2[[#This Row],[Close Price]])-1</f>
        <v>5.7884231536926123E-2</v>
      </c>
      <c r="AG336" s="1">
        <f>(Table2[[#This Row],[Close Price]]/Table2[[#This Row],[Current Month Low]])-1</f>
        <v>3.9246598075008299E-2</v>
      </c>
      <c r="AH336" s="1">
        <f>(Table2[[#This Row],[Current Month High]]/Table2[[#This Row],[Close Price]])-1</f>
        <v>0.11441117764471054</v>
      </c>
      <c r="AI336">
        <v>15.241516966067801</v>
      </c>
      <c r="AJ336">
        <v>56.7388311850832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-0.04</v>
      </c>
      <c r="AM336" t="s">
        <v>3173</v>
      </c>
      <c r="AN336">
        <v>-7.64</v>
      </c>
      <c r="AO336" t="s">
        <v>3173</v>
      </c>
      <c r="AQ336">
        <f>(Table2[[#This Row],[Sharpe Ratio]]-AVERAGE(Table2[Sharpe Ratio]))/_xlfn.STDEV.P(Table2[Sharpe Ratio])</f>
        <v>-0.64995586758689006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-0.85494965489459773</v>
      </c>
      <c r="AS336">
        <f>_xlfn.RANK.AVG(Table2[[#This Row],[1Y Return vs Nifty Z-Score]],Table2[1Y Return vs Nifty Z-Score])</f>
        <v>192</v>
      </c>
      <c r="AT336">
        <f>_xlfn.RANK.AVG(Table2[[#This Row],[6M Return vs Nifty Z-Score]],Table2[6M Return vs Nifty Z-Score])</f>
        <v>324</v>
      </c>
      <c r="AU336">
        <f>_xlfn.RANK.AVG(Table2[[#This Row],[Sharpe Ratio Z-Score]],Table2[Sharpe Ratio Z-Score])</f>
        <v>532</v>
      </c>
      <c r="AV336">
        <f>(Table2[[#This Row],[Rank 1Y]]+Table2[[#This Row],[Rank 6M]]+Table2[[#This Row],[Rank Sharpe]])/3</f>
        <v>349.33333333333331</v>
      </c>
    </row>
    <row r="337" spans="1:48" x14ac:dyDescent="0.3">
      <c r="A337" t="s">
        <v>248</v>
      </c>
      <c r="B337" t="s">
        <v>249</v>
      </c>
      <c r="C337" t="s">
        <v>3131</v>
      </c>
      <c r="D337" t="s">
        <v>250</v>
      </c>
      <c r="E337">
        <v>101749.931449335</v>
      </c>
      <c r="F337">
        <v>7076.55</v>
      </c>
      <c r="G337">
        <v>9.6018610653774203</v>
      </c>
      <c r="H337">
        <f>(Table2[[#This Row],[1Y Return vs Nifty]]-AVERAGE(Table2[1Y Return vs Nifty]))/_xlfn.STDEV.P(Table2[1Y Return vs Nifty])</f>
        <v>-8.3006593920626606E-2</v>
      </c>
      <c r="I337">
        <v>2.4045856135038299</v>
      </c>
      <c r="J337">
        <f>(Table2[[#This Row],[1M Return vs Nifty]]-AVERAGE(Table2[1M Return vs Nifty]))/_xlfn.STDEV.P(Table2[1M Return vs Nifty])</f>
        <v>0.10968724292459638</v>
      </c>
      <c r="K337">
        <v>13.757825757969499</v>
      </c>
      <c r="L337">
        <f>(Table2[[#This Row],[6M Return vs Nifty]]-AVERAGE(Table2[6M Return vs Nifty]))/_xlfn.STDEV.P(Table2[6M Return vs Nifty])</f>
        <v>0.31935583389099054</v>
      </c>
      <c r="M337">
        <v>1.7049847127055699</v>
      </c>
      <c r="N337">
        <f>(Table2[[#This Row],[1W Return vs Nifty]]-AVERAGE(Table2[1W Return vs Nifty]))/_xlfn.STDEV.P(Table2[1W Return vs Nifty])</f>
        <v>0.49312013930903259</v>
      </c>
      <c r="O337">
        <v>6970.85</v>
      </c>
      <c r="P337">
        <v>6945.9452748464901</v>
      </c>
      <c r="Q337">
        <v>6484.7789703899198</v>
      </c>
      <c r="R337">
        <v>59.270447890663903</v>
      </c>
      <c r="S337" s="1">
        <f>(Table2[[#This Row],[Close Price]]-Table2[[#This Row],[20D EMA]])/Table2[[#This Row],[20D EMA]]</f>
        <v>1.5163143662537541E-2</v>
      </c>
      <c r="T337" s="1">
        <f>(Table2[[#This Row],[Close Price]]-Table2[[#This Row],[50D EMA]])/Table2[[#This Row],[50D EMA]]</f>
        <v>1.8803016722068338E-2</v>
      </c>
      <c r="U337" s="1">
        <f>(Table2[[#This Row],[Close Price]]-Table2[[#This Row],[200D EMA]])/Table2[[#This Row],[200D EMA]]</f>
        <v>9.1255389322004624E-2</v>
      </c>
      <c r="V337">
        <v>0.865889363775878</v>
      </c>
      <c r="W337">
        <v>7042.5</v>
      </c>
      <c r="X337">
        <v>7112.05</v>
      </c>
      <c r="Y337">
        <v>6930.9</v>
      </c>
      <c r="Z337">
        <v>7147</v>
      </c>
      <c r="AA337">
        <v>6594.15</v>
      </c>
      <c r="AB337">
        <v>7545</v>
      </c>
      <c r="AC337" s="1">
        <f>(Table2[[#This Row],[Close Price]]/Table2[[#This Row],[Day Low]])-1</f>
        <v>4.8349307774229189E-3</v>
      </c>
      <c r="AD337" s="1">
        <f>(Table2[[#This Row],[Day High]]/Table2[[#This Row],[Close Price]])-1</f>
        <v>5.0165688082468574E-3</v>
      </c>
      <c r="AE337" s="1">
        <f>(Table2[[#This Row],[Close Price]]/Table2[[#This Row],[Current Week Low]])-1</f>
        <v>2.1014586850192751E-2</v>
      </c>
      <c r="AF337" s="1">
        <f>(Table2[[#This Row],[Current Week High]]/Table2[[#This Row],[Close Price]])-1</f>
        <v>9.9554161279153952E-3</v>
      </c>
      <c r="AG337" s="1">
        <f>(Table2[[#This Row],[Close Price]]/Table2[[#This Row],[Current Month Low]])-1</f>
        <v>7.3155751688997128E-2</v>
      </c>
      <c r="AH337" s="1">
        <f>(Table2[[#This Row],[Current Month High]]/Table2[[#This Row],[Close Price]])-1</f>
        <v>6.6197511499247463E-2</v>
      </c>
      <c r="AI337">
        <v>6.6197511499247401</v>
      </c>
      <c r="AJ337">
        <v>33.902570555455597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0.08</v>
      </c>
      <c r="AM337" t="s">
        <v>3172</v>
      </c>
      <c r="AN337">
        <v>1.56</v>
      </c>
      <c r="AO337" t="s">
        <v>3172</v>
      </c>
      <c r="AP337">
        <v>1.1640290665210001E-3</v>
      </c>
      <c r="AQ337">
        <f>(Table2[[#This Row],[Sharpe Ratio]]-AVERAGE(Table2[Sharpe Ratio]))/_xlfn.STDEV.P(Table2[Sharpe Ratio])</f>
        <v>-0.63645924321870417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0.20269737898528878</v>
      </c>
      <c r="AS337">
        <f>_xlfn.RANK.AVG(Table2[[#This Row],[1Y Return vs Nifty Z-Score]],Table2[1Y Return vs Nifty Z-Score])</f>
        <v>333</v>
      </c>
      <c r="AT337">
        <f>_xlfn.RANK.AVG(Table2[[#This Row],[6M Return vs Nifty Z-Score]],Table2[6M Return vs Nifty Z-Score])</f>
        <v>208</v>
      </c>
      <c r="AU337">
        <f>_xlfn.RANK.AVG(Table2[[#This Row],[Sharpe Ratio Z-Score]],Table2[Sharpe Ratio Z-Score])</f>
        <v>508</v>
      </c>
      <c r="AV337">
        <f>(Table2[[#This Row],[Rank 1Y]]+Table2[[#This Row],[Rank 6M]]+Table2[[#This Row],[Rank Sharpe]])/3</f>
        <v>349.66666666666669</v>
      </c>
    </row>
    <row r="338" spans="1:48" x14ac:dyDescent="0.3">
      <c r="A338" t="s">
        <v>627</v>
      </c>
      <c r="B338" t="s">
        <v>628</v>
      </c>
      <c r="C338" t="s">
        <v>3131</v>
      </c>
      <c r="D338" t="s">
        <v>51</v>
      </c>
      <c r="E338">
        <v>29451.57752725</v>
      </c>
      <c r="F338">
        <v>546.25</v>
      </c>
      <c r="G338">
        <v>21.279244117876001</v>
      </c>
      <c r="H338">
        <f>(Table2[[#This Row],[1Y Return vs Nifty]]-AVERAGE(Table2[1Y Return vs Nifty]))/_xlfn.STDEV.P(Table2[1Y Return vs Nifty])</f>
        <v>0.14663193484966969</v>
      </c>
      <c r="I338">
        <v>14.522863237926501</v>
      </c>
      <c r="J338">
        <f>(Table2[[#This Row],[1M Return vs Nifty]]-AVERAGE(Table2[1M Return vs Nifty]))/_xlfn.STDEV.P(Table2[1M Return vs Nifty])</f>
        <v>1.2589780875302974</v>
      </c>
      <c r="K338">
        <v>18.434042490677999</v>
      </c>
      <c r="L338">
        <f>(Table2[[#This Row],[6M Return vs Nifty]]-AVERAGE(Table2[6M Return vs Nifty]))/_xlfn.STDEV.P(Table2[6M Return vs Nifty])</f>
        <v>0.47319057503041678</v>
      </c>
      <c r="M338">
        <v>6.6009756700595696</v>
      </c>
      <c r="N338">
        <f>(Table2[[#This Row],[1W Return vs Nifty]]-AVERAGE(Table2[1W Return vs Nifty]))/_xlfn.STDEV.P(Table2[1W Return vs Nifty])</f>
        <v>1.5369581217321435</v>
      </c>
      <c r="O338">
        <v>496.73</v>
      </c>
      <c r="P338">
        <v>482.31073601215701</v>
      </c>
      <c r="Q338">
        <v>449.618467758169</v>
      </c>
      <c r="R338">
        <v>82.900588751443095</v>
      </c>
      <c r="S338" s="1">
        <f>(Table2[[#This Row],[Close Price]]-Table2[[#This Row],[20D EMA]])/Table2[[#This Row],[20D EMA]]</f>
        <v>9.9691985585730641E-2</v>
      </c>
      <c r="T338" s="1">
        <f>(Table2[[#This Row],[Close Price]]-Table2[[#This Row],[50D EMA]])/Table2[[#This Row],[50D EMA]]</f>
        <v>0.1325686102625577</v>
      </c>
      <c r="U338" s="1">
        <f>(Table2[[#This Row],[Close Price]]-Table2[[#This Row],[200D EMA]])/Table2[[#This Row],[200D EMA]]</f>
        <v>0.21491895722976634</v>
      </c>
      <c r="V338">
        <v>0.73520375797752102</v>
      </c>
      <c r="W338">
        <v>529</v>
      </c>
      <c r="X338">
        <v>548.95000000000005</v>
      </c>
      <c r="Y338">
        <v>516.54999999999995</v>
      </c>
      <c r="Z338">
        <v>548.95000000000005</v>
      </c>
      <c r="AA338">
        <v>474.05</v>
      </c>
      <c r="AB338">
        <v>548.95000000000005</v>
      </c>
      <c r="AC338" s="1">
        <f>(Table2[[#This Row],[Close Price]]/Table2[[#This Row],[Day Low]])-1</f>
        <v>3.2608695652173836E-2</v>
      </c>
      <c r="AD338" s="1">
        <f>(Table2[[#This Row],[Day High]]/Table2[[#This Row],[Close Price]])-1</f>
        <v>4.9427917620137318E-3</v>
      </c>
      <c r="AE338" s="1">
        <f>(Table2[[#This Row],[Close Price]]/Table2[[#This Row],[Current Week Low]])-1</f>
        <v>5.7496854128351593E-2</v>
      </c>
      <c r="AF338" s="1">
        <f>(Table2[[#This Row],[Current Week High]]/Table2[[#This Row],[Close Price]])-1</f>
        <v>4.9427917620137318E-3</v>
      </c>
      <c r="AG338" s="1">
        <f>(Table2[[#This Row],[Close Price]]/Table2[[#This Row],[Current Month Low]])-1</f>
        <v>0.1523046092184368</v>
      </c>
      <c r="AH338" s="1">
        <f>(Table2[[#This Row],[Current Month High]]/Table2[[#This Row],[Close Price]])-1</f>
        <v>4.9427917620137318E-3</v>
      </c>
      <c r="AI338">
        <v>0.49427917620137302</v>
      </c>
      <c r="AJ338">
        <v>51.378689206041201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0.18</v>
      </c>
      <c r="AM338" t="s">
        <v>3172</v>
      </c>
      <c r="AN338">
        <v>10.029999999999999</v>
      </c>
      <c r="AO338" t="s">
        <v>3172</v>
      </c>
      <c r="AP338">
        <v>-2.4994265962077999E-2</v>
      </c>
      <c r="AQ338">
        <f>(Table2[[#This Row],[Sharpe Ratio]]-AVERAGE(Table2[Sharpe Ratio]))/_xlfn.STDEV.P(Table2[Sharpe Ratio])</f>
        <v>-0.93975809740312843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2.4760006217393991</v>
      </c>
      <c r="AS338">
        <f>_xlfn.RANK.AVG(Table2[[#This Row],[1Y Return vs Nifty Z-Score]],Table2[1Y Return vs Nifty Z-Score])</f>
        <v>263</v>
      </c>
      <c r="AT338">
        <f>_xlfn.RANK.AVG(Table2[[#This Row],[6M Return vs Nifty Z-Score]],Table2[6M Return vs Nifty Z-Score])</f>
        <v>173</v>
      </c>
      <c r="AU338">
        <f>_xlfn.RANK.AVG(Table2[[#This Row],[Sharpe Ratio Z-Score]],Table2[Sharpe Ratio Z-Score])</f>
        <v>613</v>
      </c>
      <c r="AV338">
        <f>(Table2[[#This Row],[Rank 1Y]]+Table2[[#This Row],[Rank 6M]]+Table2[[#This Row],[Rank Sharpe]])/3</f>
        <v>349.66666666666669</v>
      </c>
    </row>
    <row r="339" spans="1:48" x14ac:dyDescent="0.3">
      <c r="A339" t="s">
        <v>184</v>
      </c>
      <c r="B339" t="s">
        <v>185</v>
      </c>
      <c r="C339" t="s">
        <v>3133</v>
      </c>
      <c r="D339" t="s">
        <v>75</v>
      </c>
      <c r="E339">
        <v>131104.78161341001</v>
      </c>
      <c r="F339">
        <v>410.3</v>
      </c>
      <c r="G339">
        <v>29.286870680265501</v>
      </c>
      <c r="H339">
        <f>(Table2[[#This Row],[1Y Return vs Nifty]]-AVERAGE(Table2[1Y Return vs Nifty]))/_xlfn.STDEV.P(Table2[1Y Return vs Nifty])</f>
        <v>0.30410382512354522</v>
      </c>
      <c r="I339">
        <v>-3.2040434850569199</v>
      </c>
      <c r="J339">
        <f>(Table2[[#This Row],[1M Return vs Nifty]]-AVERAGE(Table2[1M Return vs Nifty]))/_xlfn.STDEV.P(Table2[1M Return vs Nifty])</f>
        <v>-0.42223208369440313</v>
      </c>
      <c r="K339">
        <v>-13.404850169227601</v>
      </c>
      <c r="L339">
        <f>(Table2[[#This Row],[6M Return vs Nifty]]-AVERAGE(Table2[6M Return vs Nifty]))/_xlfn.STDEV.P(Table2[6M Return vs Nifty])</f>
        <v>-0.57422191469514816</v>
      </c>
      <c r="M339">
        <v>-1.39777335582122</v>
      </c>
      <c r="N339">
        <f>(Table2[[#This Row],[1W Return vs Nifty]]-AVERAGE(Table2[1W Return vs Nifty]))/_xlfn.STDEV.P(Table2[1W Return vs Nifty])</f>
        <v>-0.16839593586533919</v>
      </c>
      <c r="O339">
        <v>421.68</v>
      </c>
      <c r="P339">
        <v>432.38224922100898</v>
      </c>
      <c r="Q339">
        <v>411.24247674615799</v>
      </c>
      <c r="R339">
        <v>39.460537280621303</v>
      </c>
      <c r="S339" s="1">
        <f>(Table2[[#This Row],[Close Price]]-Table2[[#This Row],[20D EMA]])/Table2[[#This Row],[20D EMA]]</f>
        <v>-2.6987288939480162E-2</v>
      </c>
      <c r="T339" s="1">
        <f>(Table2[[#This Row],[Close Price]]-Table2[[#This Row],[50D EMA]])/Table2[[#This Row],[50D EMA]]</f>
        <v>-5.107112806039775E-2</v>
      </c>
      <c r="U339" s="1">
        <f>(Table2[[#This Row],[Close Price]]-Table2[[#This Row],[200D EMA]])/Table2[[#This Row],[200D EMA]]</f>
        <v>-2.2917786937163322E-3</v>
      </c>
      <c r="V339">
        <v>0.86876731654926398</v>
      </c>
      <c r="W339">
        <v>408</v>
      </c>
      <c r="X339">
        <v>415.4</v>
      </c>
      <c r="Y339">
        <v>408</v>
      </c>
      <c r="Z339">
        <v>423.45</v>
      </c>
      <c r="AA339">
        <v>396.95</v>
      </c>
      <c r="AB339">
        <v>454.75</v>
      </c>
      <c r="AC339" s="1">
        <f>(Table2[[#This Row],[Close Price]]/Table2[[#This Row],[Day Low]])-1</f>
        <v>5.6372549019607643E-3</v>
      </c>
      <c r="AD339" s="1">
        <f>(Table2[[#This Row],[Day High]]/Table2[[#This Row],[Close Price]])-1</f>
        <v>1.2429929320009636E-2</v>
      </c>
      <c r="AE339" s="1">
        <f>(Table2[[#This Row],[Close Price]]/Table2[[#This Row],[Current Week Low]])-1</f>
        <v>5.6372549019607643E-3</v>
      </c>
      <c r="AF339" s="1">
        <f>(Table2[[#This Row],[Current Week High]]/Table2[[#This Row],[Close Price]])-1</f>
        <v>3.204971971727999E-2</v>
      </c>
      <c r="AG339" s="1">
        <f>(Table2[[#This Row],[Close Price]]/Table2[[#This Row],[Current Month Low]])-1</f>
        <v>3.3631439727925594E-2</v>
      </c>
      <c r="AH339" s="1">
        <f>(Table2[[#This Row],[Current Month High]]/Table2[[#This Row],[Close Price]])-1</f>
        <v>0.10833536436753599</v>
      </c>
      <c r="AI339">
        <v>20.606873019741599</v>
      </c>
      <c r="AJ339">
        <v>58.723404255319103</v>
      </c>
      <c r="AK339" t="str">
        <f>IF(AND(Table2[[#This Row],[20D EMA]]&gt;Table2[[#This Row],[50D EMA]],Table2[[#This Row],[50D EMA]]&gt;Table2[[#This Row],[200D EMA]]),"Uptrend","Downtrend/NoTrend")</f>
        <v>Downtrend/NoTrend</v>
      </c>
      <c r="AL339">
        <v>0.14000000000000001</v>
      </c>
      <c r="AM339" t="s">
        <v>3172</v>
      </c>
      <c r="AN339">
        <v>-8.68</v>
      </c>
      <c r="AO339" t="s">
        <v>3173</v>
      </c>
      <c r="AP339">
        <v>6.8244762644611004E-2</v>
      </c>
      <c r="AQ339">
        <f>(Table2[[#This Row],[Sharpe Ratio]]-AVERAGE(Table2[Sharpe Ratio]))/_xlfn.STDEV.P(Table2[Sharpe Ratio])</f>
        <v>0.14132499730008694</v>
      </c>
      <c r="AR3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9">
        <f>_xlfn.RANK.AVG(Table2[[#This Row],[1Y Return vs Nifty Z-Score]],Table2[1Y Return vs Nifty Z-Score])</f>
        <v>220</v>
      </c>
      <c r="AT339">
        <f>_xlfn.RANK.AVG(Table2[[#This Row],[6M Return vs Nifty Z-Score]],Table2[6M Return vs Nifty Z-Score])</f>
        <v>521</v>
      </c>
      <c r="AU339">
        <f>_xlfn.RANK.AVG(Table2[[#This Row],[Sharpe Ratio Z-Score]],Table2[Sharpe Ratio Z-Score])</f>
        <v>310</v>
      </c>
      <c r="AV339">
        <f>(Table2[[#This Row],[Rank 1Y]]+Table2[[#This Row],[Rank 6M]]+Table2[[#This Row],[Rank Sharpe]])/3</f>
        <v>350.33333333333331</v>
      </c>
    </row>
    <row r="340" spans="1:48" x14ac:dyDescent="0.3">
      <c r="A340" t="s">
        <v>623</v>
      </c>
      <c r="B340" t="s">
        <v>624</v>
      </c>
      <c r="C340" t="s">
        <v>3131</v>
      </c>
      <c r="D340" t="s">
        <v>250</v>
      </c>
      <c r="E340">
        <v>29603.701244039999</v>
      </c>
      <c r="F340">
        <v>1102.2</v>
      </c>
      <c r="G340">
        <v>-2.6931116368302002</v>
      </c>
      <c r="H340">
        <f>(Table2[[#This Row],[1Y Return vs Nifty]]-AVERAGE(Table2[1Y Return vs Nifty]))/_xlfn.STDEV.P(Table2[1Y Return vs Nifty])</f>
        <v>-0.32479017076422395</v>
      </c>
      <c r="I340">
        <v>3.57816621089095</v>
      </c>
      <c r="J340">
        <f>(Table2[[#This Row],[1M Return vs Nifty]]-AVERAGE(Table2[1M Return vs Nifty]))/_xlfn.STDEV.P(Table2[1M Return vs Nifty])</f>
        <v>0.22098898709867112</v>
      </c>
      <c r="K340">
        <v>-15.282139952690599</v>
      </c>
      <c r="L340">
        <f>(Table2[[#This Row],[6M Return vs Nifty]]-AVERAGE(Table2[6M Return vs Nifty]))/_xlfn.STDEV.P(Table2[6M Return vs Nifty])</f>
        <v>-0.63597961421808058</v>
      </c>
      <c r="M340">
        <v>-1.1881091892307001</v>
      </c>
      <c r="N340">
        <f>(Table2[[#This Row],[1W Return vs Nifty]]-AVERAGE(Table2[1W Return vs Nifty]))/_xlfn.STDEV.P(Table2[1W Return vs Nifty])</f>
        <v>-0.12369499124624413</v>
      </c>
      <c r="O340">
        <v>1079.03</v>
      </c>
      <c r="P340">
        <v>1082.02389936282</v>
      </c>
      <c r="Q340">
        <v>1108.6331944055501</v>
      </c>
      <c r="R340">
        <v>58.647178120408398</v>
      </c>
      <c r="S340" s="1">
        <f>(Table2[[#This Row],[Close Price]]-Table2[[#This Row],[20D EMA]])/Table2[[#This Row],[20D EMA]]</f>
        <v>2.1472989629574779E-2</v>
      </c>
      <c r="T340" s="1">
        <f>(Table2[[#This Row],[Close Price]]-Table2[[#This Row],[50D EMA]])/Table2[[#This Row],[50D EMA]]</f>
        <v>1.8646631233433322E-2</v>
      </c>
      <c r="U340" s="1">
        <f>(Table2[[#This Row],[Close Price]]-Table2[[#This Row],[200D EMA]])/Table2[[#This Row],[200D EMA]]</f>
        <v>-5.802815970163599E-3</v>
      </c>
      <c r="V340">
        <v>0.43043087845365202</v>
      </c>
      <c r="W340">
        <v>1095.0999999999999</v>
      </c>
      <c r="X340">
        <v>1117.95</v>
      </c>
      <c r="Y340">
        <v>1095.0999999999999</v>
      </c>
      <c r="Z340">
        <v>1134.25</v>
      </c>
      <c r="AA340">
        <v>1016.6</v>
      </c>
      <c r="AB340">
        <v>1134.25</v>
      </c>
      <c r="AC340" s="1">
        <f>(Table2[[#This Row],[Close Price]]/Table2[[#This Row],[Day Low]])-1</f>
        <v>6.4834261711259611E-3</v>
      </c>
      <c r="AD340" s="1">
        <f>(Table2[[#This Row],[Day High]]/Table2[[#This Row],[Close Price]])-1</f>
        <v>1.4289602612955976E-2</v>
      </c>
      <c r="AE340" s="1">
        <f>(Table2[[#This Row],[Close Price]]/Table2[[#This Row],[Current Week Low]])-1</f>
        <v>6.4834261711259611E-3</v>
      </c>
      <c r="AF340" s="1">
        <f>(Table2[[#This Row],[Current Week High]]/Table2[[#This Row],[Close Price]])-1</f>
        <v>2.9078207221919783E-2</v>
      </c>
      <c r="AG340" s="1">
        <f>(Table2[[#This Row],[Close Price]]/Table2[[#This Row],[Current Month Low]])-1</f>
        <v>8.4202242770017754E-2</v>
      </c>
      <c r="AH340" s="1">
        <f>(Table2[[#This Row],[Current Month High]]/Table2[[#This Row],[Close Price]])-1</f>
        <v>2.9078207221919783E-2</v>
      </c>
      <c r="AI340">
        <v>37.352567592088498</v>
      </c>
      <c r="AJ340">
        <v>22.330743618202</v>
      </c>
      <c r="AK340" t="str">
        <f>IF(AND(Table2[[#This Row],[20D EMA]]&gt;Table2[[#This Row],[50D EMA]],Table2[[#This Row],[50D EMA]]&gt;Table2[[#This Row],[200D EMA]]),"Uptrend","Downtrend/NoTrend")</f>
        <v>Downtrend/NoTrend</v>
      </c>
      <c r="AL340">
        <v>0.02</v>
      </c>
      <c r="AM340" t="s">
        <v>3172</v>
      </c>
      <c r="AN340">
        <v>2.61</v>
      </c>
      <c r="AO340" t="s">
        <v>3172</v>
      </c>
      <c r="AP340">
        <v>0.16136200991944499</v>
      </c>
      <c r="AQ340">
        <f>(Table2[[#This Row],[Sharpe Ratio]]-AVERAGE(Table2[Sharpe Ratio]))/_xlfn.STDEV.P(Table2[Sharpe Ratio])</f>
        <v>1.2209960680784901</v>
      </c>
      <c r="AR3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0">
        <f>_xlfn.RANK.AVG(Table2[[#This Row],[1Y Return vs Nifty Z-Score]],Table2[1Y Return vs Nifty Z-Score])</f>
        <v>423</v>
      </c>
      <c r="AT340">
        <f>_xlfn.RANK.AVG(Table2[[#This Row],[6M Return vs Nifty Z-Score]],Table2[6M Return vs Nifty Z-Score])</f>
        <v>547</v>
      </c>
      <c r="AU340">
        <f>_xlfn.RANK.AVG(Table2[[#This Row],[Sharpe Ratio Z-Score]],Table2[Sharpe Ratio Z-Score])</f>
        <v>81</v>
      </c>
      <c r="AV340">
        <f>(Table2[[#This Row],[Rank 1Y]]+Table2[[#This Row],[Rank 6M]]+Table2[[#This Row],[Rank Sharpe]])/3</f>
        <v>350.33333333333331</v>
      </c>
    </row>
    <row r="341" spans="1:48" x14ac:dyDescent="0.3">
      <c r="A341" t="s">
        <v>1442</v>
      </c>
      <c r="B341" t="s">
        <v>1443</v>
      </c>
      <c r="C341" t="s">
        <v>3136</v>
      </c>
      <c r="D341" t="s">
        <v>1052</v>
      </c>
      <c r="E341">
        <v>7215.820608</v>
      </c>
      <c r="F341">
        <v>760</v>
      </c>
      <c r="G341">
        <v>15.7054305757537</v>
      </c>
      <c r="H341">
        <f>(Table2[[#This Row],[1Y Return vs Nifty]]-AVERAGE(Table2[1Y Return vs Nifty]))/_xlfn.STDEV.P(Table2[1Y Return vs Nifty])</f>
        <v>3.7021559331582306E-2</v>
      </c>
      <c r="I341">
        <v>5.8840749663888197</v>
      </c>
      <c r="J341">
        <f>(Table2[[#This Row],[1M Return vs Nifty]]-AVERAGE(Table2[1M Return vs Nifty]))/_xlfn.STDEV.P(Table2[1M Return vs Nifty])</f>
        <v>0.43968011659126549</v>
      </c>
      <c r="K341">
        <v>-18.775431705976601</v>
      </c>
      <c r="L341">
        <f>(Table2[[#This Row],[6M Return vs Nifty]]-AVERAGE(Table2[6M Return vs Nifty]))/_xlfn.STDEV.P(Table2[6M Return vs Nifty])</f>
        <v>-0.75089935881254988</v>
      </c>
      <c r="M341">
        <v>-1.17546555019687</v>
      </c>
      <c r="N341">
        <f>(Table2[[#This Row],[1W Return vs Nifty]]-AVERAGE(Table2[1W Return vs Nifty]))/_xlfn.STDEV.P(Table2[1W Return vs Nifty])</f>
        <v>-0.12099933458051124</v>
      </c>
      <c r="O341">
        <v>768.99</v>
      </c>
      <c r="P341">
        <v>799.74566763747896</v>
      </c>
      <c r="Q341">
        <v>765.53665883583005</v>
      </c>
      <c r="R341">
        <v>48.359260143636902</v>
      </c>
      <c r="S341" s="1">
        <f>(Table2[[#This Row],[Close Price]]-Table2[[#This Row],[20D EMA]])/Table2[[#This Row],[20D EMA]]</f>
        <v>-1.1690659176322201E-2</v>
      </c>
      <c r="T341" s="1">
        <f>(Table2[[#This Row],[Close Price]]-Table2[[#This Row],[50D EMA]])/Table2[[#This Row],[50D EMA]]</f>
        <v>-4.9697884272247771E-2</v>
      </c>
      <c r="U341" s="1">
        <f>(Table2[[#This Row],[Close Price]]-Table2[[#This Row],[200D EMA]])/Table2[[#This Row],[200D EMA]]</f>
        <v>-7.232388902511583E-3</v>
      </c>
      <c r="V341">
        <v>0.71381985260808201</v>
      </c>
      <c r="W341">
        <v>754.65</v>
      </c>
      <c r="X341">
        <v>771.85</v>
      </c>
      <c r="Y341">
        <v>752.55</v>
      </c>
      <c r="Z341">
        <v>773.25</v>
      </c>
      <c r="AA341">
        <v>733.15</v>
      </c>
      <c r="AB341">
        <v>823</v>
      </c>
      <c r="AC341" s="1">
        <f>(Table2[[#This Row],[Close Price]]/Table2[[#This Row],[Day Low]])-1</f>
        <v>7.0893791824024888E-3</v>
      </c>
      <c r="AD341" s="1">
        <f>(Table2[[#This Row],[Day High]]/Table2[[#This Row],[Close Price]])-1</f>
        <v>1.5592105263158018E-2</v>
      </c>
      <c r="AE341" s="1">
        <f>(Table2[[#This Row],[Close Price]]/Table2[[#This Row],[Current Week Low]])-1</f>
        <v>9.8996744402366499E-3</v>
      </c>
      <c r="AF341" s="1">
        <f>(Table2[[#This Row],[Current Week High]]/Table2[[#This Row],[Close Price]])-1</f>
        <v>1.7434210526315885E-2</v>
      </c>
      <c r="AG341" s="1">
        <f>(Table2[[#This Row],[Close Price]]/Table2[[#This Row],[Current Month Low]])-1</f>
        <v>3.6622792061651754E-2</v>
      </c>
      <c r="AH341" s="1">
        <f>(Table2[[#This Row],[Current Month High]]/Table2[[#This Row],[Close Price]])-1</f>
        <v>8.2894736842105354E-2</v>
      </c>
      <c r="AI341">
        <v>39.342105263157798</v>
      </c>
      <c r="AJ341">
        <v>48.990394040384203</v>
      </c>
      <c r="AK341" t="str">
        <f>IF(AND(Table2[[#This Row],[20D EMA]]&gt;Table2[[#This Row],[50D EMA]],Table2[[#This Row],[50D EMA]]&gt;Table2[[#This Row],[200D EMA]]),"Uptrend","Downtrend/NoTrend")</f>
        <v>Downtrend/NoTrend</v>
      </c>
      <c r="AL341">
        <v>0</v>
      </c>
      <c r="AM341">
        <v>0</v>
      </c>
      <c r="AN341">
        <v>-6.94</v>
      </c>
      <c r="AO341" t="s">
        <v>3173</v>
      </c>
      <c r="AP341">
        <v>0.113954306694487</v>
      </c>
      <c r="AQ341">
        <f>(Table2[[#This Row],[Sharpe Ratio]]-AVERAGE(Table2[Sharpe Ratio]))/_xlfn.STDEV.P(Table2[Sharpe Ratio])</f>
        <v>0.67131566834583589</v>
      </c>
      <c r="AR3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1">
        <f>_xlfn.RANK.AVG(Table2[[#This Row],[1Y Return vs Nifty Z-Score]],Table2[1Y Return vs Nifty Z-Score])</f>
        <v>293</v>
      </c>
      <c r="AT341">
        <f>_xlfn.RANK.AVG(Table2[[#This Row],[6M Return vs Nifty Z-Score]],Table2[6M Return vs Nifty Z-Score])</f>
        <v>591</v>
      </c>
      <c r="AU341">
        <f>_xlfn.RANK.AVG(Table2[[#This Row],[Sharpe Ratio Z-Score]],Table2[Sharpe Ratio Z-Score])</f>
        <v>174</v>
      </c>
      <c r="AV341">
        <f>(Table2[[#This Row],[Rank 1Y]]+Table2[[#This Row],[Rank 6M]]+Table2[[#This Row],[Rank Sharpe]])/3</f>
        <v>352.66666666666669</v>
      </c>
    </row>
    <row r="342" spans="1:48" x14ac:dyDescent="0.3">
      <c r="A342" t="s">
        <v>563</v>
      </c>
      <c r="B342" t="s">
        <v>564</v>
      </c>
      <c r="C342" t="s">
        <v>3138</v>
      </c>
      <c r="D342" t="s">
        <v>565</v>
      </c>
      <c r="E342">
        <v>34391.570438559997</v>
      </c>
      <c r="F342">
        <v>1415.8</v>
      </c>
      <c r="G342">
        <v>-20.926106041273599</v>
      </c>
      <c r="H342">
        <f>(Table2[[#This Row],[1Y Return vs Nifty]]-AVERAGE(Table2[1Y Return vs Nifty]))/_xlfn.STDEV.P(Table2[1Y Return vs Nifty])</f>
        <v>-0.68334636364491796</v>
      </c>
      <c r="I342">
        <v>11.168510334437901</v>
      </c>
      <c r="J342">
        <f>(Table2[[#This Row],[1M Return vs Nifty]]-AVERAGE(Table2[1M Return vs Nifty]))/_xlfn.STDEV.P(Table2[1M Return vs Nifty])</f>
        <v>0.94085308651641275</v>
      </c>
      <c r="K342">
        <v>31.1647303288619</v>
      </c>
      <c r="L342">
        <f>(Table2[[#This Row],[6M Return vs Nifty]]-AVERAGE(Table2[6M Return vs Nifty]))/_xlfn.STDEV.P(Table2[6M Return vs Nifty])</f>
        <v>0.89199538670977818</v>
      </c>
      <c r="M342">
        <v>4.2411383857748302</v>
      </c>
      <c r="N342">
        <f>(Table2[[#This Row],[1W Return vs Nifty]]-AVERAGE(Table2[1W Return vs Nifty]))/_xlfn.STDEV.P(Table2[1W Return vs Nifty])</f>
        <v>1.0338346864295014</v>
      </c>
      <c r="O342">
        <v>1364.84</v>
      </c>
      <c r="P342">
        <v>1323.3063344589</v>
      </c>
      <c r="Q342">
        <v>1205.15549444167</v>
      </c>
      <c r="R342">
        <v>64.681305279895597</v>
      </c>
      <c r="S342" s="1">
        <f>(Table2[[#This Row],[Close Price]]-Table2[[#This Row],[20D EMA]])/Table2[[#This Row],[20D EMA]]</f>
        <v>3.7337709914715307E-2</v>
      </c>
      <c r="T342" s="1">
        <f>(Table2[[#This Row],[Close Price]]-Table2[[#This Row],[50D EMA]])/Table2[[#This Row],[50D EMA]]</f>
        <v>6.989588361558069E-2</v>
      </c>
      <c r="U342" s="1">
        <f>(Table2[[#This Row],[Close Price]]-Table2[[#This Row],[200D EMA]])/Table2[[#This Row],[200D EMA]]</f>
        <v>0.1747861637189965</v>
      </c>
      <c r="V342">
        <v>0.49970167283755501</v>
      </c>
      <c r="W342">
        <v>1396.1</v>
      </c>
      <c r="X342">
        <v>1450</v>
      </c>
      <c r="Y342">
        <v>1396.1</v>
      </c>
      <c r="Z342">
        <v>1474.3</v>
      </c>
      <c r="AA342">
        <v>1289.0999999999999</v>
      </c>
      <c r="AB342">
        <v>1475</v>
      </c>
      <c r="AC342" s="1">
        <f>(Table2[[#This Row],[Close Price]]/Table2[[#This Row],[Day Low]])-1</f>
        <v>1.4110737053219635E-2</v>
      </c>
      <c r="AD342" s="1">
        <f>(Table2[[#This Row],[Day High]]/Table2[[#This Row],[Close Price]])-1</f>
        <v>2.4155954230823617E-2</v>
      </c>
      <c r="AE342" s="1">
        <f>(Table2[[#This Row],[Close Price]]/Table2[[#This Row],[Current Week Low]])-1</f>
        <v>1.4110737053219635E-2</v>
      </c>
      <c r="AF342" s="1">
        <f>(Table2[[#This Row],[Current Week High]]/Table2[[#This Row],[Close Price]])-1</f>
        <v>4.1319395394829872E-2</v>
      </c>
      <c r="AG342" s="1">
        <f>(Table2[[#This Row],[Close Price]]/Table2[[#This Row],[Current Month Low]])-1</f>
        <v>9.8285625630284645E-2</v>
      </c>
      <c r="AH342" s="1">
        <f>(Table2[[#This Row],[Current Month High]]/Table2[[#This Row],[Close Price]])-1</f>
        <v>4.181381551066532E-2</v>
      </c>
      <c r="AI342">
        <v>5.0925271931063696</v>
      </c>
      <c r="AJ342">
        <v>59.787822357654697</v>
      </c>
      <c r="AK342" t="str">
        <f>IF(AND(Table2[[#This Row],[20D EMA]]&gt;Table2[[#This Row],[50D EMA]],Table2[[#This Row],[50D EMA]]&gt;Table2[[#This Row],[200D EMA]]),"Uptrend","Downtrend/NoTrend")</f>
        <v>Uptrend</v>
      </c>
      <c r="AL342">
        <v>0.17</v>
      </c>
      <c r="AM342" t="s">
        <v>3172</v>
      </c>
      <c r="AN342">
        <v>4.01</v>
      </c>
      <c r="AO342" t="s">
        <v>3172</v>
      </c>
      <c r="AP342">
        <v>3.9676520578962003E-2</v>
      </c>
      <c r="AQ342">
        <f>(Table2[[#This Row],[Sharpe Ratio]]-AVERAGE(Table2[Sharpe Ratio]))/_xlfn.STDEV.P(Table2[Sharpe Ratio])</f>
        <v>-0.18991658687431884</v>
      </c>
      <c r="AR3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1.9934202091364555</v>
      </c>
      <c r="AS342">
        <f>_xlfn.RANK.AVG(Table2[[#This Row],[1Y Return vs Nifty Z-Score]],Table2[1Y Return vs Nifty Z-Score])</f>
        <v>552</v>
      </c>
      <c r="AT342">
        <f>_xlfn.RANK.AVG(Table2[[#This Row],[6M Return vs Nifty Z-Score]],Table2[6M Return vs Nifty Z-Score])</f>
        <v>108</v>
      </c>
      <c r="AU342">
        <f>_xlfn.RANK.AVG(Table2[[#This Row],[Sharpe Ratio Z-Score]],Table2[Sharpe Ratio Z-Score])</f>
        <v>399</v>
      </c>
      <c r="AV342">
        <f>(Table2[[#This Row],[Rank 1Y]]+Table2[[#This Row],[Rank 6M]]+Table2[[#This Row],[Rank Sharpe]])/3</f>
        <v>353</v>
      </c>
    </row>
    <row r="343" spans="1:48" x14ac:dyDescent="0.3">
      <c r="A343" t="s">
        <v>1766</v>
      </c>
      <c r="B343" t="s">
        <v>1767</v>
      </c>
      <c r="C343" t="s">
        <v>3129</v>
      </c>
      <c r="D343" t="s">
        <v>1768</v>
      </c>
      <c r="E343">
        <v>4530.9504856000003</v>
      </c>
      <c r="F343">
        <v>844.35</v>
      </c>
      <c r="G343">
        <v>20.652946484152899</v>
      </c>
      <c r="H343">
        <f>(Table2[[#This Row],[1Y Return vs Nifty]]-AVERAGE(Table2[1Y Return vs Nifty]))/_xlfn.STDEV.P(Table2[1Y Return vs Nifty])</f>
        <v>0.13431564218941328</v>
      </c>
      <c r="I343">
        <v>4.1840842198646699</v>
      </c>
      <c r="J343">
        <f>(Table2[[#This Row],[1M Return vs Nifty]]-AVERAGE(Table2[1M Return vs Nifty]))/_xlfn.STDEV.P(Table2[1M Return vs Nifty])</f>
        <v>0.27845392080276155</v>
      </c>
      <c r="K343">
        <v>-6.1306637434270197</v>
      </c>
      <c r="L343">
        <f>(Table2[[#This Row],[6M Return vs Nifty]]-AVERAGE(Table2[6M Return vs Nifty]))/_xlfn.STDEV.P(Table2[6M Return vs Nifty])</f>
        <v>-0.33492107605227917</v>
      </c>
      <c r="M343">
        <v>-2.3744222416889702</v>
      </c>
      <c r="N343">
        <f>(Table2[[#This Row],[1W Return vs Nifty]]-AVERAGE(Table2[1W Return vs Nifty]))/_xlfn.STDEV.P(Table2[1W Return vs Nifty])</f>
        <v>-0.37662001377722576</v>
      </c>
      <c r="O343">
        <v>876.26</v>
      </c>
      <c r="P343">
        <v>922.06363842776796</v>
      </c>
      <c r="Q343">
        <v>885.18459154602897</v>
      </c>
      <c r="R343">
        <v>56.820010769981401</v>
      </c>
      <c r="S343" s="1">
        <f>(Table2[[#This Row],[Close Price]]-Table2[[#This Row],[20D EMA]])/Table2[[#This Row],[20D EMA]]</f>
        <v>-3.6416132198205976E-2</v>
      </c>
      <c r="T343" s="1">
        <f>(Table2[[#This Row],[Close Price]]-Table2[[#This Row],[50D EMA]])/Table2[[#This Row],[50D EMA]]</f>
        <v>-8.4282293747402565E-2</v>
      </c>
      <c r="U343" s="1">
        <f>(Table2[[#This Row],[Close Price]]-Table2[[#This Row],[200D EMA]])/Table2[[#This Row],[200D EMA]]</f>
        <v>-4.61311594621285E-2</v>
      </c>
      <c r="V343">
        <v>0.787478097439546</v>
      </c>
      <c r="W343">
        <v>842</v>
      </c>
      <c r="X343">
        <v>894</v>
      </c>
      <c r="Y343">
        <v>831.6</v>
      </c>
      <c r="Z343">
        <v>894</v>
      </c>
      <c r="AA343">
        <v>810.5</v>
      </c>
      <c r="AB343">
        <v>964.4</v>
      </c>
      <c r="AC343" s="1">
        <f>(Table2[[#This Row],[Close Price]]/Table2[[#This Row],[Day Low]])-1</f>
        <v>2.7909738717339927E-3</v>
      </c>
      <c r="AD343" s="1">
        <f>(Table2[[#This Row],[Day High]]/Table2[[#This Row],[Close Price]])-1</f>
        <v>5.8802629241428317E-2</v>
      </c>
      <c r="AE343" s="1">
        <f>(Table2[[#This Row],[Close Price]]/Table2[[#This Row],[Current Week Low]])-1</f>
        <v>1.5331890331890419E-2</v>
      </c>
      <c r="AF343" s="1">
        <f>(Table2[[#This Row],[Current Week High]]/Table2[[#This Row],[Close Price]])-1</f>
        <v>5.8802629241428317E-2</v>
      </c>
      <c r="AG343" s="1">
        <f>(Table2[[#This Row],[Close Price]]/Table2[[#This Row],[Current Month Low]])-1</f>
        <v>4.1764342998149351E-2</v>
      </c>
      <c r="AH343" s="1">
        <f>(Table2[[#This Row],[Current Month High]]/Table2[[#This Row],[Close Price]])-1</f>
        <v>0.14218037543672635</v>
      </c>
      <c r="AI343">
        <v>42.239592586012897</v>
      </c>
      <c r="AJ343">
        <v>43.694690265486699</v>
      </c>
      <c r="AK343" t="str">
        <f>IF(AND(Table2[[#This Row],[20D EMA]]&gt;Table2[[#This Row],[50D EMA]],Table2[[#This Row],[50D EMA]]&gt;Table2[[#This Row],[200D EMA]]),"Uptrend","Downtrend/NoTrend")</f>
        <v>Downtrend/NoTrend</v>
      </c>
      <c r="AL343">
        <v>-0.12</v>
      </c>
      <c r="AM343" t="s">
        <v>3173</v>
      </c>
      <c r="AN343">
        <v>-6.38</v>
      </c>
      <c r="AO343" t="s">
        <v>3173</v>
      </c>
      <c r="AP343">
        <v>5.4439759972278998E-2</v>
      </c>
      <c r="AQ343">
        <f>(Table2[[#This Row],[Sharpe Ratio]]-AVERAGE(Table2[Sharpe Ratio]))/_xlfn.STDEV.P(Table2[Sharpe Ratio])</f>
        <v>-1.8740537856294631E-2</v>
      </c>
      <c r="AR3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3">
        <f>_xlfn.RANK.AVG(Table2[[#This Row],[1Y Return vs Nifty Z-Score]],Table2[1Y Return vs Nifty Z-Score])</f>
        <v>267</v>
      </c>
      <c r="AT343">
        <f>_xlfn.RANK.AVG(Table2[[#This Row],[6M Return vs Nifty Z-Score]],Table2[6M Return vs Nifty Z-Score])</f>
        <v>434</v>
      </c>
      <c r="AU343">
        <f>_xlfn.RANK.AVG(Table2[[#This Row],[Sharpe Ratio Z-Score]],Table2[Sharpe Ratio Z-Score])</f>
        <v>358</v>
      </c>
      <c r="AV343">
        <f>(Table2[[#This Row],[Rank 1Y]]+Table2[[#This Row],[Rank 6M]]+Table2[[#This Row],[Rank Sharpe]])/3</f>
        <v>353</v>
      </c>
    </row>
    <row r="344" spans="1:48" x14ac:dyDescent="0.3">
      <c r="A344" t="s">
        <v>1284</v>
      </c>
      <c r="B344" t="s">
        <v>1285</v>
      </c>
      <c r="C344" t="s">
        <v>3136</v>
      </c>
      <c r="D344" t="s">
        <v>465</v>
      </c>
      <c r="E344">
        <v>8906.1854025369994</v>
      </c>
      <c r="F344">
        <v>144.07</v>
      </c>
      <c r="G344">
        <v>5.0719159178186803</v>
      </c>
      <c r="H344">
        <f>(Table2[[#This Row],[1Y Return vs Nifty]]-AVERAGE(Table2[1Y Return vs Nifty]))/_xlfn.STDEV.P(Table2[1Y Return vs Nifty])</f>
        <v>-0.17208904796181285</v>
      </c>
      <c r="I344">
        <v>-15.892893454673899</v>
      </c>
      <c r="J344">
        <f>(Table2[[#This Row],[1M Return vs Nifty]]-AVERAGE(Table2[1M Return vs Nifty]))/_xlfn.STDEV.P(Table2[1M Return vs Nifty])</f>
        <v>-1.625635698517172</v>
      </c>
      <c r="K344">
        <v>-20.367923199801901</v>
      </c>
      <c r="L344">
        <f>(Table2[[#This Row],[6M Return vs Nifty]]-AVERAGE(Table2[6M Return vs Nifty]))/_xlfn.STDEV.P(Table2[6M Return vs Nifty])</f>
        <v>-0.80328797352448145</v>
      </c>
      <c r="M344">
        <v>-3.53236299453549</v>
      </c>
      <c r="N344">
        <f>(Table2[[#This Row],[1W Return vs Nifty]]-AVERAGE(Table2[1W Return vs Nifty]))/_xlfn.STDEV.P(Table2[1W Return vs Nifty])</f>
        <v>-0.62349598837462228</v>
      </c>
      <c r="O344">
        <v>155.97999999999999</v>
      </c>
      <c r="P344">
        <v>175.434582655453</v>
      </c>
      <c r="Q344">
        <v>173.27944154059901</v>
      </c>
      <c r="R344">
        <v>32.298262948530997</v>
      </c>
      <c r="S344" s="1">
        <f>(Table2[[#This Row],[Close Price]]-Table2[[#This Row],[20D EMA]])/Table2[[#This Row],[20D EMA]]</f>
        <v>-7.6355943069624288E-2</v>
      </c>
      <c r="T344" s="1">
        <f>(Table2[[#This Row],[Close Price]]-Table2[[#This Row],[50D EMA]])/Table2[[#This Row],[50D EMA]]</f>
        <v>-0.17878221146996931</v>
      </c>
      <c r="U344" s="1">
        <f>(Table2[[#This Row],[Close Price]]-Table2[[#This Row],[200D EMA]])/Table2[[#This Row],[200D EMA]]</f>
        <v>-0.16856841920139329</v>
      </c>
      <c r="V344">
        <v>0.84689993012952203</v>
      </c>
      <c r="W344">
        <v>142.41</v>
      </c>
      <c r="X344">
        <v>147.1</v>
      </c>
      <c r="Y344">
        <v>142.41</v>
      </c>
      <c r="Z344">
        <v>151.51</v>
      </c>
      <c r="AA344">
        <v>140.6</v>
      </c>
      <c r="AB344">
        <v>171.94</v>
      </c>
      <c r="AC344" s="1">
        <f>(Table2[[#This Row],[Close Price]]/Table2[[#This Row],[Day Low]])-1</f>
        <v>1.1656484797415878E-2</v>
      </c>
      <c r="AD344" s="1">
        <f>(Table2[[#This Row],[Day High]]/Table2[[#This Row],[Close Price]])-1</f>
        <v>2.1031443048518117E-2</v>
      </c>
      <c r="AE344" s="1">
        <f>(Table2[[#This Row],[Close Price]]/Table2[[#This Row],[Current Week Low]])-1</f>
        <v>1.1656484797415878E-2</v>
      </c>
      <c r="AF344" s="1">
        <f>(Table2[[#This Row],[Current Week High]]/Table2[[#This Row],[Close Price]])-1</f>
        <v>5.1641563129034562E-2</v>
      </c>
      <c r="AG344" s="1">
        <f>(Table2[[#This Row],[Close Price]]/Table2[[#This Row],[Current Month Low]])-1</f>
        <v>2.4679943100995638E-2</v>
      </c>
      <c r="AH344" s="1">
        <f>(Table2[[#This Row],[Current Month High]]/Table2[[#This Row],[Close Price]])-1</f>
        <v>0.19344762962448803</v>
      </c>
      <c r="AI344">
        <v>64.225723606580104</v>
      </c>
      <c r="AJ344">
        <v>35.915094339622598</v>
      </c>
      <c r="AK344" t="str">
        <f>IF(AND(Table2[[#This Row],[20D EMA]]&gt;Table2[[#This Row],[50D EMA]],Table2[[#This Row],[50D EMA]]&gt;Table2[[#This Row],[200D EMA]]),"Uptrend","Downtrend/NoTrend")</f>
        <v>Downtrend/NoTrend</v>
      </c>
      <c r="AL344">
        <v>-0.27</v>
      </c>
      <c r="AM344" t="s">
        <v>3173</v>
      </c>
      <c r="AN344">
        <v>-14.69</v>
      </c>
      <c r="AO344" t="s">
        <v>3173</v>
      </c>
      <c r="AP344">
        <v>0.15892514555045101</v>
      </c>
      <c r="AQ344">
        <f>(Table2[[#This Row],[Sharpe Ratio]]-AVERAGE(Table2[Sharpe Ratio]))/_xlfn.STDEV.P(Table2[Sharpe Ratio])</f>
        <v>1.1927412383921261</v>
      </c>
      <c r="AR3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4">
        <f>_xlfn.RANK.AVG(Table2[[#This Row],[1Y Return vs Nifty Z-Score]],Table2[1Y Return vs Nifty Z-Score])</f>
        <v>367</v>
      </c>
      <c r="AT344">
        <f>_xlfn.RANK.AVG(Table2[[#This Row],[6M Return vs Nifty Z-Score]],Table2[6M Return vs Nifty Z-Score])</f>
        <v>606</v>
      </c>
      <c r="AU344">
        <f>_xlfn.RANK.AVG(Table2[[#This Row],[Sharpe Ratio Z-Score]],Table2[Sharpe Ratio Z-Score])</f>
        <v>87</v>
      </c>
      <c r="AV344">
        <f>(Table2[[#This Row],[Rank 1Y]]+Table2[[#This Row],[Rank 6M]]+Table2[[#This Row],[Rank Sharpe]])/3</f>
        <v>353.33333333333331</v>
      </c>
    </row>
    <row r="345" spans="1:48" x14ac:dyDescent="0.3">
      <c r="A345" t="s">
        <v>670</v>
      </c>
      <c r="B345" t="s">
        <v>671</v>
      </c>
      <c r="C345" t="s">
        <v>3127</v>
      </c>
      <c r="D345" t="s">
        <v>414</v>
      </c>
      <c r="E345">
        <v>26903.92794881</v>
      </c>
      <c r="F345">
        <v>1198.1500000000001</v>
      </c>
      <c r="G345">
        <v>9.6841009825931597</v>
      </c>
      <c r="H345">
        <f>(Table2[[#This Row],[1Y Return vs Nifty]]-AVERAGE(Table2[1Y Return vs Nifty]))/_xlfn.STDEV.P(Table2[1Y Return vs Nifty])</f>
        <v>-8.1389326292194017E-2</v>
      </c>
      <c r="I345">
        <v>5.2277611001855497</v>
      </c>
      <c r="J345">
        <f>(Table2[[#This Row],[1M Return vs Nifty]]-AVERAGE(Table2[1M Return vs Nifty]))/_xlfn.STDEV.P(Table2[1M Return vs Nifty])</f>
        <v>0.37743566725673189</v>
      </c>
      <c r="K345">
        <v>39.069796872577903</v>
      </c>
      <c r="L345">
        <f>(Table2[[#This Row],[6M Return vs Nifty]]-AVERAGE(Table2[6M Return vs Nifty]))/_xlfn.STDEV.P(Table2[6M Return vs Nifty])</f>
        <v>1.1520504557865554</v>
      </c>
      <c r="M345">
        <v>1.9865151916586601</v>
      </c>
      <c r="N345">
        <f>(Table2[[#This Row],[1W Return vs Nifty]]-AVERAGE(Table2[1W Return vs Nifty]))/_xlfn.STDEV.P(Table2[1W Return vs Nifty])</f>
        <v>0.55314316829351151</v>
      </c>
      <c r="O345">
        <v>1073.92</v>
      </c>
      <c r="P345">
        <v>1057.9347099674001</v>
      </c>
      <c r="Q345">
        <v>989.95316131936704</v>
      </c>
      <c r="R345">
        <v>83.9232597665806</v>
      </c>
      <c r="S345" s="1">
        <f>(Table2[[#This Row],[Close Price]]-Table2[[#This Row],[20D EMA]])/Table2[[#This Row],[20D EMA]]</f>
        <v>0.11567900774731825</v>
      </c>
      <c r="T345" s="1">
        <f>(Table2[[#This Row],[Close Price]]-Table2[[#This Row],[50D EMA]])/Table2[[#This Row],[50D EMA]]</f>
        <v>0.13253680847367294</v>
      </c>
      <c r="U345" s="1">
        <f>(Table2[[#This Row],[Close Price]]-Table2[[#This Row],[200D EMA]])/Table2[[#This Row],[200D EMA]]</f>
        <v>0.21030978718544344</v>
      </c>
      <c r="V345">
        <v>1.26098007958105</v>
      </c>
      <c r="W345">
        <v>1111.5</v>
      </c>
      <c r="X345">
        <v>1206.8499999999999</v>
      </c>
      <c r="Y345">
        <v>1088.3499999999999</v>
      </c>
      <c r="Z345">
        <v>1206.8499999999999</v>
      </c>
      <c r="AA345">
        <v>994.05</v>
      </c>
      <c r="AB345">
        <v>1206.8499999999999</v>
      </c>
      <c r="AC345" s="1">
        <f>(Table2[[#This Row],[Close Price]]/Table2[[#This Row],[Day Low]])-1</f>
        <v>7.7957714799820055E-2</v>
      </c>
      <c r="AD345" s="1">
        <f>(Table2[[#This Row],[Day High]]/Table2[[#This Row],[Close Price]])-1</f>
        <v>7.2611943412759228E-3</v>
      </c>
      <c r="AE345" s="1">
        <f>(Table2[[#This Row],[Close Price]]/Table2[[#This Row],[Current Week Low]])-1</f>
        <v>0.10088666329765261</v>
      </c>
      <c r="AF345" s="1">
        <f>(Table2[[#This Row],[Current Week High]]/Table2[[#This Row],[Close Price]])-1</f>
        <v>7.2611943412759228E-3</v>
      </c>
      <c r="AG345" s="1">
        <f>(Table2[[#This Row],[Close Price]]/Table2[[#This Row],[Current Month Low]])-1</f>
        <v>0.20532166390020645</v>
      </c>
      <c r="AH345" s="1">
        <f>(Table2[[#This Row],[Current Month High]]/Table2[[#This Row],[Close Price]])-1</f>
        <v>7.2611943412759228E-3</v>
      </c>
      <c r="AI345">
        <v>0.72611943412759195</v>
      </c>
      <c r="AJ345">
        <v>62.659516698343701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0.1</v>
      </c>
      <c r="AM345" t="s">
        <v>3172</v>
      </c>
      <c r="AN345">
        <v>9.5</v>
      </c>
      <c r="AO345" t="s">
        <v>3172</v>
      </c>
      <c r="AP345">
        <v>-4.3893855685343999E-2</v>
      </c>
      <c r="AQ345">
        <f>(Table2[[#This Row],[Sharpe Ratio]]-AVERAGE(Table2[Sharpe Ratio]))/_xlfn.STDEV.P(Table2[Sharpe Ratio])</f>
        <v>-1.1588940885430414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0.84234587650156323</v>
      </c>
      <c r="AS345">
        <f>_xlfn.RANK.AVG(Table2[[#This Row],[1Y Return vs Nifty Z-Score]],Table2[1Y Return vs Nifty Z-Score])</f>
        <v>330</v>
      </c>
      <c r="AT345">
        <f>_xlfn.RANK.AVG(Table2[[#This Row],[6M Return vs Nifty Z-Score]],Table2[6M Return vs Nifty Z-Score])</f>
        <v>83</v>
      </c>
      <c r="AU345">
        <f>_xlfn.RANK.AVG(Table2[[#This Row],[Sharpe Ratio Z-Score]],Table2[Sharpe Ratio Z-Score])</f>
        <v>650</v>
      </c>
      <c r="AV345">
        <f>(Table2[[#This Row],[Rank 1Y]]+Table2[[#This Row],[Rank 6M]]+Table2[[#This Row],[Rank Sharpe]])/3</f>
        <v>354.33333333333331</v>
      </c>
    </row>
    <row r="346" spans="1:48" x14ac:dyDescent="0.3">
      <c r="A346" t="s">
        <v>257</v>
      </c>
      <c r="B346" t="s">
        <v>258</v>
      </c>
      <c r="C346" t="s">
        <v>3132</v>
      </c>
      <c r="D346" t="s">
        <v>91</v>
      </c>
      <c r="E346">
        <v>96773.773064969995</v>
      </c>
      <c r="F346">
        <v>4838.7</v>
      </c>
      <c r="G346">
        <v>11.9059138327711</v>
      </c>
      <c r="H346">
        <f>(Table2[[#This Row],[1Y Return vs Nifty]]-AVERAGE(Table2[1Y Return vs Nifty]))/_xlfn.STDEV.P(Table2[1Y Return vs Nifty])</f>
        <v>-3.7696845551945295E-2</v>
      </c>
      <c r="I346">
        <v>-2.70568968388578</v>
      </c>
      <c r="J346">
        <f>(Table2[[#This Row],[1M Return vs Nifty]]-AVERAGE(Table2[1M Return vs Nifty]))/_xlfn.STDEV.P(Table2[1M Return vs Nifty])</f>
        <v>-0.37496848082842005</v>
      </c>
      <c r="K346">
        <v>-10.213122525549601</v>
      </c>
      <c r="L346">
        <f>(Table2[[#This Row],[6M Return vs Nifty]]-AVERAGE(Table2[6M Return vs Nifty]))/_xlfn.STDEV.P(Table2[6M Return vs Nifty])</f>
        <v>-0.46922280453449355</v>
      </c>
      <c r="M346">
        <v>-0.60725091912239804</v>
      </c>
      <c r="N346">
        <f>(Table2[[#This Row],[1W Return vs Nifty]]-AVERAGE(Table2[1W Return vs Nifty]))/_xlfn.STDEV.P(Table2[1W Return vs Nifty])</f>
        <v>1.4549988720159184E-4</v>
      </c>
      <c r="O346">
        <v>4865.33</v>
      </c>
      <c r="P346">
        <v>5107.5757176207899</v>
      </c>
      <c r="Q346">
        <v>4972.1450133750504</v>
      </c>
      <c r="R346">
        <v>53.446306332525999</v>
      </c>
      <c r="S346" s="1">
        <f>(Table2[[#This Row],[Close Price]]-Table2[[#This Row],[20D EMA]])/Table2[[#This Row],[20D EMA]]</f>
        <v>-5.4734211245691675E-3</v>
      </c>
      <c r="T346" s="1">
        <f>(Table2[[#This Row],[Close Price]]-Table2[[#This Row],[50D EMA]])/Table2[[#This Row],[50D EMA]]</f>
        <v>-5.2642531894962825E-2</v>
      </c>
      <c r="U346" s="1">
        <f>(Table2[[#This Row],[Close Price]]-Table2[[#This Row],[200D EMA]])/Table2[[#This Row],[200D EMA]]</f>
        <v>-2.6838519998126375E-2</v>
      </c>
      <c r="V346">
        <v>1.12907657053184</v>
      </c>
      <c r="W346">
        <v>4801.05</v>
      </c>
      <c r="X346">
        <v>4881.25</v>
      </c>
      <c r="Y346">
        <v>4801.05</v>
      </c>
      <c r="Z346">
        <v>4908.6499999999996</v>
      </c>
      <c r="AA346">
        <v>4467</v>
      </c>
      <c r="AB346">
        <v>5127.5</v>
      </c>
      <c r="AC346" s="1">
        <f>(Table2[[#This Row],[Close Price]]/Table2[[#This Row],[Day Low]])-1</f>
        <v>7.8420345549410353E-3</v>
      </c>
      <c r="AD346" s="1">
        <f>(Table2[[#This Row],[Day High]]/Table2[[#This Row],[Close Price]])-1</f>
        <v>8.7936842540352611E-3</v>
      </c>
      <c r="AE346" s="1">
        <f>(Table2[[#This Row],[Close Price]]/Table2[[#This Row],[Current Week Low]])-1</f>
        <v>7.8420345549410353E-3</v>
      </c>
      <c r="AF346" s="1">
        <f>(Table2[[#This Row],[Current Week High]]/Table2[[#This Row],[Close Price]])-1</f>
        <v>1.4456362246057841E-2</v>
      </c>
      <c r="AG346" s="1">
        <f>(Table2[[#This Row],[Close Price]]/Table2[[#This Row],[Current Month Low]])-1</f>
        <v>8.3210208193418289E-2</v>
      </c>
      <c r="AH346" s="1">
        <f>(Table2[[#This Row],[Current Month High]]/Table2[[#This Row],[Close Price]])-1</f>
        <v>5.9685452704238751E-2</v>
      </c>
      <c r="AI346">
        <v>29.089424845516302</v>
      </c>
      <c r="AJ346">
        <v>36.107790326436998</v>
      </c>
      <c r="AK346" t="str">
        <f>IF(AND(Table2[[#This Row],[20D EMA]]&gt;Table2[[#This Row],[50D EMA]],Table2[[#This Row],[50D EMA]]&gt;Table2[[#This Row],[200D EMA]]),"Uptrend","Downtrend/NoTrend")</f>
        <v>Downtrend/NoTrend</v>
      </c>
      <c r="AL346">
        <v>-7.0000000000000007E-2</v>
      </c>
      <c r="AM346" t="s">
        <v>3173</v>
      </c>
      <c r="AN346">
        <v>-1.1100000000000001</v>
      </c>
      <c r="AO346" t="s">
        <v>3173</v>
      </c>
      <c r="AP346">
        <v>8.2102668292188999E-2</v>
      </c>
      <c r="AQ346">
        <f>(Table2[[#This Row],[Sharpe Ratio]]-AVERAGE(Table2[Sharpe Ratio]))/_xlfn.STDEV.P(Table2[Sharpe Ratio])</f>
        <v>0.30200392915367347</v>
      </c>
      <c r="AR3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6">
        <f>_xlfn.RANK.AVG(Table2[[#This Row],[1Y Return vs Nifty Z-Score]],Table2[1Y Return vs Nifty Z-Score])</f>
        <v>309</v>
      </c>
      <c r="AT346">
        <f>_xlfn.RANK.AVG(Table2[[#This Row],[6M Return vs Nifty Z-Score]],Table2[6M Return vs Nifty Z-Score])</f>
        <v>484</v>
      </c>
      <c r="AU346">
        <f>_xlfn.RANK.AVG(Table2[[#This Row],[Sharpe Ratio Z-Score]],Table2[Sharpe Ratio Z-Score])</f>
        <v>272</v>
      </c>
      <c r="AV346">
        <f>(Table2[[#This Row],[Rank 1Y]]+Table2[[#This Row],[Rank 6M]]+Table2[[#This Row],[Rank Sharpe]])/3</f>
        <v>355</v>
      </c>
    </row>
    <row r="347" spans="1:48" x14ac:dyDescent="0.3">
      <c r="A347" t="s">
        <v>798</v>
      </c>
      <c r="B347" t="s">
        <v>799</v>
      </c>
      <c r="C347" t="s">
        <v>3125</v>
      </c>
      <c r="D347" t="s">
        <v>280</v>
      </c>
      <c r="E347">
        <v>19474.830618576001</v>
      </c>
      <c r="F347">
        <v>196.89</v>
      </c>
      <c r="G347">
        <v>15.0639864242711</v>
      </c>
      <c r="H347">
        <f>(Table2[[#This Row],[1Y Return vs Nifty]]-AVERAGE(Table2[1Y Return vs Nifty]))/_xlfn.STDEV.P(Table2[1Y Return vs Nifty])</f>
        <v>2.4407406779375158E-2</v>
      </c>
      <c r="I347">
        <v>-6.5049875125915797</v>
      </c>
      <c r="J347">
        <f>(Table2[[#This Row],[1M Return vs Nifty]]-AVERAGE(Table2[1M Return vs Nifty]))/_xlfn.STDEV.P(Table2[1M Return vs Nifty])</f>
        <v>-0.73529181602432581</v>
      </c>
      <c r="K347">
        <v>-1.59985857694777</v>
      </c>
      <c r="L347">
        <f>(Table2[[#This Row],[6M Return vs Nifty]]-AVERAGE(Table2[6M Return vs Nifty]))/_xlfn.STDEV.P(Table2[6M Return vs Nifty])</f>
        <v>-0.1858699777438384</v>
      </c>
      <c r="M347">
        <v>-2.4896376090544301</v>
      </c>
      <c r="N347">
        <f>(Table2[[#This Row],[1W Return vs Nifty]]-AVERAGE(Table2[1W Return vs Nifty]))/_xlfn.STDEV.P(Table2[1W Return vs Nifty])</f>
        <v>-0.40118422920622976</v>
      </c>
      <c r="O347">
        <v>201.66</v>
      </c>
      <c r="P347">
        <v>216.364012681112</v>
      </c>
      <c r="Q347">
        <v>214.42425138116701</v>
      </c>
      <c r="R347">
        <v>47.956115550746397</v>
      </c>
      <c r="S347" s="1">
        <f>(Table2[[#This Row],[Close Price]]-Table2[[#This Row],[20D EMA]])/Table2[[#This Row],[20D EMA]]</f>
        <v>-2.3653674501636468E-2</v>
      </c>
      <c r="T347" s="1">
        <f>(Table2[[#This Row],[Close Price]]-Table2[[#This Row],[50D EMA]])/Table2[[#This Row],[50D EMA]]</f>
        <v>-9.0005784417641482E-2</v>
      </c>
      <c r="U347" s="1">
        <f>(Table2[[#This Row],[Close Price]]-Table2[[#This Row],[200D EMA]])/Table2[[#This Row],[200D EMA]]</f>
        <v>-8.1773639260596553E-2</v>
      </c>
      <c r="V347">
        <v>0.89704947148778802</v>
      </c>
      <c r="W347">
        <v>193.81</v>
      </c>
      <c r="X347">
        <v>198.4</v>
      </c>
      <c r="Y347">
        <v>192.01</v>
      </c>
      <c r="Z347">
        <v>204.01</v>
      </c>
      <c r="AA347">
        <v>185.07</v>
      </c>
      <c r="AB347">
        <v>219.45</v>
      </c>
      <c r="AC347" s="1">
        <f>(Table2[[#This Row],[Close Price]]/Table2[[#This Row],[Day Low]])-1</f>
        <v>1.5891852845570265E-2</v>
      </c>
      <c r="AD347" s="1">
        <f>(Table2[[#This Row],[Day High]]/Table2[[#This Row],[Close Price]])-1</f>
        <v>7.6692569455025783E-3</v>
      </c>
      <c r="AE347" s="1">
        <f>(Table2[[#This Row],[Close Price]]/Table2[[#This Row],[Current Week Low]])-1</f>
        <v>2.5415342950887876E-2</v>
      </c>
      <c r="AF347" s="1">
        <f>(Table2[[#This Row],[Current Week High]]/Table2[[#This Row],[Close Price]])-1</f>
        <v>3.6162324140383006E-2</v>
      </c>
      <c r="AG347" s="1">
        <f>(Table2[[#This Row],[Close Price]]/Table2[[#This Row],[Current Month Low]])-1</f>
        <v>6.3867725725401225E-2</v>
      </c>
      <c r="AH347" s="1">
        <f>(Table2[[#This Row],[Current Month High]]/Table2[[#This Row],[Close Price]])-1</f>
        <v>0.11458174615267414</v>
      </c>
      <c r="AI347">
        <v>44.446137437147598</v>
      </c>
      <c r="AJ347">
        <v>42.932849364791203</v>
      </c>
      <c r="AK347" t="str">
        <f>IF(AND(Table2[[#This Row],[20D EMA]]&gt;Table2[[#This Row],[50D EMA]],Table2[[#This Row],[50D EMA]]&gt;Table2[[#This Row],[200D EMA]]),"Uptrend","Downtrend/NoTrend")</f>
        <v>Downtrend/NoTrend</v>
      </c>
      <c r="AL347">
        <v>-0.19</v>
      </c>
      <c r="AM347" t="s">
        <v>3173</v>
      </c>
      <c r="AN347">
        <v>-9.5500000000000007</v>
      </c>
      <c r="AO347" t="s">
        <v>3173</v>
      </c>
      <c r="AP347">
        <v>3.46462973504E-2</v>
      </c>
      <c r="AQ347">
        <f>(Table2[[#This Row],[Sharpe Ratio]]-AVERAGE(Table2[Sharpe Ratio]))/_xlfn.STDEV.P(Table2[Sharpe Ratio])</f>
        <v>-0.24824076051968519</v>
      </c>
      <c r="AR3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7">
        <f>_xlfn.RANK.AVG(Table2[[#This Row],[1Y Return vs Nifty Z-Score]],Table2[1Y Return vs Nifty Z-Score])</f>
        <v>295</v>
      </c>
      <c r="AT347">
        <f>_xlfn.RANK.AVG(Table2[[#This Row],[6M Return vs Nifty Z-Score]],Table2[6M Return vs Nifty Z-Score])</f>
        <v>362</v>
      </c>
      <c r="AU347">
        <f>_xlfn.RANK.AVG(Table2[[#This Row],[Sharpe Ratio Z-Score]],Table2[Sharpe Ratio Z-Score])</f>
        <v>412</v>
      </c>
      <c r="AV347">
        <f>(Table2[[#This Row],[Rank 1Y]]+Table2[[#This Row],[Rank 6M]]+Table2[[#This Row],[Rank Sharpe]])/3</f>
        <v>356.33333333333331</v>
      </c>
    </row>
    <row r="348" spans="1:48" x14ac:dyDescent="0.3">
      <c r="A348" t="s">
        <v>2033</v>
      </c>
      <c r="B348" t="s">
        <v>2034</v>
      </c>
      <c r="C348" t="s">
        <v>3136</v>
      </c>
      <c r="D348" t="s">
        <v>117</v>
      </c>
      <c r="E348">
        <v>3227.563326</v>
      </c>
      <c r="F348">
        <v>560.29999999999995</v>
      </c>
      <c r="G348">
        <v>-18.398802930075899</v>
      </c>
      <c r="H348">
        <f>(Table2[[#This Row],[1Y Return vs Nifty]]-AVERAGE(Table2[1Y Return vs Nifty]))/_xlfn.STDEV.P(Table2[1Y Return vs Nifty])</f>
        <v>-0.63364634390566188</v>
      </c>
      <c r="I348">
        <v>-8.5259463481313507</v>
      </c>
      <c r="J348">
        <f>(Table2[[#This Row],[1M Return vs Nifty]]-AVERAGE(Table2[1M Return vs Nifty]))/_xlfn.STDEV.P(Table2[1M Return vs Nifty])</f>
        <v>-0.92695845042539338</v>
      </c>
      <c r="K348">
        <v>7.4598960257773497</v>
      </c>
      <c r="L348">
        <f>(Table2[[#This Row],[6M Return vs Nifty]]-AVERAGE(Table2[6M Return vs Nifty]))/_xlfn.STDEV.P(Table2[6M Return vs Nifty])</f>
        <v>0.11217117042375302</v>
      </c>
      <c r="M348">
        <v>-8.1152669013742393</v>
      </c>
      <c r="N348">
        <f>(Table2[[#This Row],[1W Return vs Nifty]]-AVERAGE(Table2[1W Return vs Nifty]))/_xlfn.STDEV.P(Table2[1W Return vs Nifty])</f>
        <v>-1.600582998833262</v>
      </c>
      <c r="O348">
        <v>604.17999999999995</v>
      </c>
      <c r="P348">
        <v>616.66561463493895</v>
      </c>
      <c r="Q348">
        <v>590.46921681015294</v>
      </c>
      <c r="R348">
        <v>28.0543968839652</v>
      </c>
      <c r="S348" s="1">
        <f>(Table2[[#This Row],[Close Price]]-Table2[[#This Row],[20D EMA]])/Table2[[#This Row],[20D EMA]]</f>
        <v>-7.2627362706478196E-2</v>
      </c>
      <c r="T348" s="1">
        <f>(Table2[[#This Row],[Close Price]]-Table2[[#This Row],[50D EMA]])/Table2[[#This Row],[50D EMA]]</f>
        <v>-9.1403855342748405E-2</v>
      </c>
      <c r="U348" s="1">
        <f>(Table2[[#This Row],[Close Price]]-Table2[[#This Row],[200D EMA]])/Table2[[#This Row],[200D EMA]]</f>
        <v>-5.1093631896907105E-2</v>
      </c>
      <c r="V348">
        <v>0.68109116303776196</v>
      </c>
      <c r="W348">
        <v>533.1</v>
      </c>
      <c r="X348">
        <v>562.1</v>
      </c>
      <c r="Y348">
        <v>533.1</v>
      </c>
      <c r="Z348">
        <v>588.29999999999995</v>
      </c>
      <c r="AA348">
        <v>533.1</v>
      </c>
      <c r="AB348">
        <v>684.9</v>
      </c>
      <c r="AC348" s="1">
        <f>(Table2[[#This Row],[Close Price]]/Table2[[#This Row],[Day Low]])-1</f>
        <v>5.1022322265991349E-2</v>
      </c>
      <c r="AD348" s="1">
        <f>(Table2[[#This Row],[Day High]]/Table2[[#This Row],[Close Price]])-1</f>
        <v>3.2125646974836553E-3</v>
      </c>
      <c r="AE348" s="1">
        <f>(Table2[[#This Row],[Close Price]]/Table2[[#This Row],[Current Week Low]])-1</f>
        <v>5.1022322265991349E-2</v>
      </c>
      <c r="AF348" s="1">
        <f>(Table2[[#This Row],[Current Week High]]/Table2[[#This Row],[Close Price]])-1</f>
        <v>4.997322862752096E-2</v>
      </c>
      <c r="AG348" s="1">
        <f>(Table2[[#This Row],[Close Price]]/Table2[[#This Row],[Current Month Low]])-1</f>
        <v>5.1022322265991349E-2</v>
      </c>
      <c r="AH348" s="1">
        <f>(Table2[[#This Row],[Current Month High]]/Table2[[#This Row],[Close Price]])-1</f>
        <v>0.22238086739246832</v>
      </c>
      <c r="AI348">
        <v>30.251650901302799</v>
      </c>
      <c r="AJ348">
        <v>21.8043478260869</v>
      </c>
      <c r="AK348" t="str">
        <f>IF(AND(Table2[[#This Row],[20D EMA]]&gt;Table2[[#This Row],[50D EMA]],Table2[[#This Row],[50D EMA]]&gt;Table2[[#This Row],[200D EMA]]),"Uptrend","Downtrend/NoTrend")</f>
        <v>Downtrend/NoTrend</v>
      </c>
      <c r="AL348">
        <v>0.02</v>
      </c>
      <c r="AM348" t="s">
        <v>3172</v>
      </c>
      <c r="AN348">
        <v>-16.350000000000001</v>
      </c>
      <c r="AO348" t="s">
        <v>3173</v>
      </c>
      <c r="AP348">
        <v>8.4671898925105002E-2</v>
      </c>
      <c r="AQ348">
        <f>(Table2[[#This Row],[Sharpe Ratio]]-AVERAGE(Table2[Sharpe Ratio]))/_xlfn.STDEV.P(Table2[Sharpe Ratio])</f>
        <v>0.3317935123909217</v>
      </c>
      <c r="AR3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8">
        <f>_xlfn.RANK.AVG(Table2[[#This Row],[1Y Return vs Nifty Z-Score]],Table2[1Y Return vs Nifty Z-Score])</f>
        <v>536</v>
      </c>
      <c r="AT348">
        <f>_xlfn.RANK.AVG(Table2[[#This Row],[6M Return vs Nifty Z-Score]],Table2[6M Return vs Nifty Z-Score])</f>
        <v>266</v>
      </c>
      <c r="AU348">
        <f>_xlfn.RANK.AVG(Table2[[#This Row],[Sharpe Ratio Z-Score]],Table2[Sharpe Ratio Z-Score])</f>
        <v>267</v>
      </c>
      <c r="AV348">
        <f>(Table2[[#This Row],[Rank 1Y]]+Table2[[#This Row],[Rank 6M]]+Table2[[#This Row],[Rank Sharpe]])/3</f>
        <v>356.33333333333331</v>
      </c>
    </row>
    <row r="349" spans="1:48" x14ac:dyDescent="0.3">
      <c r="A349" t="s">
        <v>76</v>
      </c>
      <c r="B349" t="s">
        <v>77</v>
      </c>
      <c r="C349" t="s">
        <v>3126</v>
      </c>
      <c r="D349" t="s">
        <v>21</v>
      </c>
      <c r="E349">
        <v>307819.7438918</v>
      </c>
      <c r="F349">
        <v>589</v>
      </c>
      <c r="G349">
        <v>26.191636218480099</v>
      </c>
      <c r="H349">
        <f>(Table2[[#This Row],[1Y Return vs Nifty]]-AVERAGE(Table2[1Y Return vs Nifty]))/_xlfn.STDEV.P(Table2[1Y Return vs Nifty])</f>
        <v>0.24323529963217369</v>
      </c>
      <c r="I349">
        <v>6.8345161713610496</v>
      </c>
      <c r="J349">
        <f>(Table2[[#This Row],[1M Return vs Nifty]]-AVERAGE(Table2[1M Return vs Nifty]))/_xlfn.STDEV.P(Table2[1M Return vs Nifty])</f>
        <v>0.52981944241502377</v>
      </c>
      <c r="K349">
        <v>24.7900767793939</v>
      </c>
      <c r="L349">
        <f>(Table2[[#This Row],[6M Return vs Nifty]]-AVERAGE(Table2[6M Return vs Nifty]))/_xlfn.STDEV.P(Table2[6M Return vs Nifty])</f>
        <v>0.68228671949239306</v>
      </c>
      <c r="M349">
        <v>1.9394154534936601</v>
      </c>
      <c r="N349">
        <f>(Table2[[#This Row],[1W Return vs Nifty]]-AVERAGE(Table2[1W Return vs Nifty]))/_xlfn.STDEV.P(Table2[1W Return vs Nifty])</f>
        <v>0.54310138184270873</v>
      </c>
      <c r="O349">
        <v>563.5</v>
      </c>
      <c r="P349">
        <v>550.08392420877203</v>
      </c>
      <c r="Q349">
        <v>510.13662352419601</v>
      </c>
      <c r="R349">
        <v>71.626153733314695</v>
      </c>
      <c r="S349" s="1">
        <f>(Table2[[#This Row],[Close Price]]-Table2[[#This Row],[20D EMA]])/Table2[[#This Row],[20D EMA]]</f>
        <v>4.5252883762200533E-2</v>
      </c>
      <c r="T349" s="1">
        <f>(Table2[[#This Row],[Close Price]]-Table2[[#This Row],[50D EMA]])/Table2[[#This Row],[50D EMA]]</f>
        <v>7.0745706388718688E-2</v>
      </c>
      <c r="U349" s="1">
        <f>(Table2[[#This Row],[Close Price]]-Table2[[#This Row],[200D EMA]])/Table2[[#This Row],[200D EMA]]</f>
        <v>0.15459265780799888</v>
      </c>
      <c r="V349">
        <v>0.88374689013701202</v>
      </c>
      <c r="W349">
        <v>579.29999999999995</v>
      </c>
      <c r="X349">
        <v>590.35</v>
      </c>
      <c r="Y349">
        <v>573.9</v>
      </c>
      <c r="Z349">
        <v>590.35</v>
      </c>
      <c r="AA349">
        <v>534.20000000000005</v>
      </c>
      <c r="AB349">
        <v>590.35</v>
      </c>
      <c r="AC349" s="1">
        <f>(Table2[[#This Row],[Close Price]]/Table2[[#This Row],[Day Low]])-1</f>
        <v>1.6744346625237494E-2</v>
      </c>
      <c r="AD349" s="1">
        <f>(Table2[[#This Row],[Day High]]/Table2[[#This Row],[Close Price]])-1</f>
        <v>2.2920203735143918E-3</v>
      </c>
      <c r="AE349" s="1">
        <f>(Table2[[#This Row],[Close Price]]/Table2[[#This Row],[Current Week Low]])-1</f>
        <v>2.631120404251619E-2</v>
      </c>
      <c r="AF349" s="1">
        <f>(Table2[[#This Row],[Current Week High]]/Table2[[#This Row],[Close Price]])-1</f>
        <v>2.2920203735143918E-3</v>
      </c>
      <c r="AG349" s="1">
        <f>(Table2[[#This Row],[Close Price]]/Table2[[#This Row],[Current Month Low]])-1</f>
        <v>0.10258330213403211</v>
      </c>
      <c r="AH349" s="1">
        <f>(Table2[[#This Row],[Current Month High]]/Table2[[#This Row],[Close Price]])-1</f>
        <v>2.2920203735143918E-3</v>
      </c>
      <c r="AI349">
        <v>0.22920203735143899</v>
      </c>
      <c r="AJ349">
        <v>49.834647672347998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0.09</v>
      </c>
      <c r="AM349" t="s">
        <v>3172</v>
      </c>
      <c r="AN349">
        <v>4.45</v>
      </c>
      <c r="AO349" t="s">
        <v>3172</v>
      </c>
      <c r="AP349">
        <v>-7.7976684449682004E-2</v>
      </c>
      <c r="AQ349">
        <f>(Table2[[#This Row],[Sharpe Ratio]]-AVERAGE(Table2[Sharpe Ratio]))/_xlfn.STDEV.P(Table2[Sharpe Ratio])</f>
        <v>-1.5540759190211311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0.44436692436116809</v>
      </c>
      <c r="AS349">
        <f>_xlfn.RANK.AVG(Table2[[#This Row],[1Y Return vs Nifty Z-Score]],Table2[1Y Return vs Nifty Z-Score])</f>
        <v>237</v>
      </c>
      <c r="AT349">
        <f>_xlfn.RANK.AVG(Table2[[#This Row],[6M Return vs Nifty Z-Score]],Table2[6M Return vs Nifty Z-Score])</f>
        <v>145</v>
      </c>
      <c r="AU349">
        <f>_xlfn.RANK.AVG(Table2[[#This Row],[Sharpe Ratio Z-Score]],Table2[Sharpe Ratio Z-Score])</f>
        <v>694</v>
      </c>
      <c r="AV349">
        <f>(Table2[[#This Row],[Rank 1Y]]+Table2[[#This Row],[Rank 6M]]+Table2[[#This Row],[Rank Sharpe]])/3</f>
        <v>358.66666666666669</v>
      </c>
    </row>
    <row r="350" spans="1:48" x14ac:dyDescent="0.3">
      <c r="A350" t="s">
        <v>659</v>
      </c>
      <c r="B350" t="s">
        <v>660</v>
      </c>
      <c r="C350" t="s">
        <v>3131</v>
      </c>
      <c r="D350" t="s">
        <v>51</v>
      </c>
      <c r="E350">
        <v>27192.036608760001</v>
      </c>
      <c r="F350">
        <v>1749.7</v>
      </c>
      <c r="G350">
        <v>3.7421087181341002</v>
      </c>
      <c r="H350">
        <f>(Table2[[#This Row],[1Y Return vs Nifty]]-AVERAGE(Table2[1Y Return vs Nifty]))/_xlfn.STDEV.P(Table2[1Y Return vs Nifty])</f>
        <v>-0.19824002438442614</v>
      </c>
      <c r="I350">
        <v>-6.0320048595684597</v>
      </c>
      <c r="J350">
        <f>(Table2[[#This Row],[1M Return vs Nifty]]-AVERAGE(Table2[1M Return vs Nifty]))/_xlfn.STDEV.P(Table2[1M Return vs Nifty])</f>
        <v>-0.69043439901968073</v>
      </c>
      <c r="K350">
        <v>-7.2053786687518002</v>
      </c>
      <c r="L350">
        <f>(Table2[[#This Row],[6M Return vs Nifty]]-AVERAGE(Table2[6M Return vs Nifty]))/_xlfn.STDEV.P(Table2[6M Return vs Nifty])</f>
        <v>-0.37027625776992723</v>
      </c>
      <c r="M350">
        <v>1.40501323907981</v>
      </c>
      <c r="N350">
        <f>(Table2[[#This Row],[1W Return vs Nifty]]-AVERAGE(Table2[1W Return vs Nifty]))/_xlfn.STDEV.P(Table2[1W Return vs Nifty])</f>
        <v>0.42916544238630283</v>
      </c>
      <c r="O350">
        <v>1780.26</v>
      </c>
      <c r="P350">
        <v>1824.3480785577499</v>
      </c>
      <c r="Q350">
        <v>1765.02098293325</v>
      </c>
      <c r="R350">
        <v>46.2165448444091</v>
      </c>
      <c r="S350" s="1">
        <f>(Table2[[#This Row],[Close Price]]-Table2[[#This Row],[20D EMA]])/Table2[[#This Row],[20D EMA]]</f>
        <v>-1.716603192792061E-2</v>
      </c>
      <c r="T350" s="1">
        <f>(Table2[[#This Row],[Close Price]]-Table2[[#This Row],[50D EMA]])/Table2[[#This Row],[50D EMA]]</f>
        <v>-4.0917673241809949E-2</v>
      </c>
      <c r="U350" s="1">
        <f>(Table2[[#This Row],[Close Price]]-Table2[[#This Row],[200D EMA]])/Table2[[#This Row],[200D EMA]]</f>
        <v>-8.6803403933410298E-3</v>
      </c>
      <c r="V350">
        <v>0.57697865105325297</v>
      </c>
      <c r="W350">
        <v>1740</v>
      </c>
      <c r="X350">
        <v>1775.8</v>
      </c>
      <c r="Y350">
        <v>1740</v>
      </c>
      <c r="Z350">
        <v>1820</v>
      </c>
      <c r="AA350">
        <v>1655.25</v>
      </c>
      <c r="AB350">
        <v>1984</v>
      </c>
      <c r="AC350" s="1">
        <f>(Table2[[#This Row],[Close Price]]/Table2[[#This Row],[Day Low]])-1</f>
        <v>5.574712643678259E-3</v>
      </c>
      <c r="AD350" s="1">
        <f>(Table2[[#This Row],[Day High]]/Table2[[#This Row],[Close Price]])-1</f>
        <v>1.4916842887352066E-2</v>
      </c>
      <c r="AE350" s="1">
        <f>(Table2[[#This Row],[Close Price]]/Table2[[#This Row],[Current Week Low]])-1</f>
        <v>5.574712643678259E-3</v>
      </c>
      <c r="AF350" s="1">
        <f>(Table2[[#This Row],[Current Week High]]/Table2[[#This Row],[Close Price]])-1</f>
        <v>4.0178316282791338E-2</v>
      </c>
      <c r="AG350" s="1">
        <f>(Table2[[#This Row],[Close Price]]/Table2[[#This Row],[Current Month Low]])-1</f>
        <v>5.7060866938528854E-2</v>
      </c>
      <c r="AH350" s="1">
        <f>(Table2[[#This Row],[Current Month High]]/Table2[[#This Row],[Close Price]])-1</f>
        <v>0.13390867005772411</v>
      </c>
      <c r="AI350">
        <v>16.019889123849701</v>
      </c>
      <c r="AJ350">
        <v>27.622173595915299</v>
      </c>
      <c r="AK350" t="str">
        <f>IF(AND(Table2[[#This Row],[20D EMA]]&gt;Table2[[#This Row],[50D EMA]],Table2[[#This Row],[50D EMA]]&gt;Table2[[#This Row],[200D EMA]]),"Uptrend","Downtrend/NoTrend")</f>
        <v>Downtrend/NoTrend</v>
      </c>
      <c r="AL350">
        <v>-0.05</v>
      </c>
      <c r="AM350" t="s">
        <v>3173</v>
      </c>
      <c r="AN350">
        <v>-6.97</v>
      </c>
      <c r="AO350" t="s">
        <v>3173</v>
      </c>
      <c r="AP350">
        <v>8.7667127218770999E-2</v>
      </c>
      <c r="AQ350">
        <f>(Table2[[#This Row],[Sharpe Ratio]]-AVERAGE(Table2[Sharpe Ratio]))/_xlfn.STDEV.P(Table2[Sharpe Ratio])</f>
        <v>0.36652243140098917</v>
      </c>
      <c r="AR3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0">
        <f>_xlfn.RANK.AVG(Table2[[#This Row],[1Y Return vs Nifty Z-Score]],Table2[1Y Return vs Nifty Z-Score])</f>
        <v>375</v>
      </c>
      <c r="AT350">
        <f>_xlfn.RANK.AVG(Table2[[#This Row],[6M Return vs Nifty Z-Score]],Table2[6M Return vs Nifty Z-Score])</f>
        <v>445</v>
      </c>
      <c r="AU350">
        <f>_xlfn.RANK.AVG(Table2[[#This Row],[Sharpe Ratio Z-Score]],Table2[Sharpe Ratio Z-Score])</f>
        <v>257</v>
      </c>
      <c r="AV350">
        <f>(Table2[[#This Row],[Rank 1Y]]+Table2[[#This Row],[Rank 6M]]+Table2[[#This Row],[Rank Sharpe]])/3</f>
        <v>359</v>
      </c>
    </row>
    <row r="351" spans="1:48" x14ac:dyDescent="0.3">
      <c r="A351" t="s">
        <v>483</v>
      </c>
      <c r="B351" t="s">
        <v>484</v>
      </c>
      <c r="C351" t="s">
        <v>3133</v>
      </c>
      <c r="D351" t="s">
        <v>178</v>
      </c>
      <c r="E351">
        <v>44339.878959524998</v>
      </c>
      <c r="F351">
        <v>112.83</v>
      </c>
      <c r="G351">
        <v>11.5369164293643</v>
      </c>
      <c r="H351">
        <f>(Table2[[#This Row],[1Y Return vs Nifty]]-AVERAGE(Table2[1Y Return vs Nifty]))/_xlfn.STDEV.P(Table2[1Y Return vs Nifty])</f>
        <v>-4.495326768500757E-2</v>
      </c>
      <c r="I351">
        <v>4.7777129697057301</v>
      </c>
      <c r="J351">
        <f>(Table2[[#This Row],[1M Return vs Nifty]]-AVERAGE(Table2[1M Return vs Nifty]))/_xlfn.STDEV.P(Table2[1M Return vs Nifty])</f>
        <v>0.33475334786920175</v>
      </c>
      <c r="K351">
        <v>-27.307008639056399</v>
      </c>
      <c r="L351">
        <f>(Table2[[#This Row],[6M Return vs Nifty]]-AVERAGE(Table2[6M Return vs Nifty]))/_xlfn.STDEV.P(Table2[6M Return vs Nifty])</f>
        <v>-1.0315649062050138</v>
      </c>
      <c r="M351">
        <v>4.3478365260438396</v>
      </c>
      <c r="N351">
        <f>(Table2[[#This Row],[1W Return vs Nifty]]-AVERAGE(Table2[1W Return vs Nifty]))/_xlfn.STDEV.P(Table2[1W Return vs Nifty])</f>
        <v>1.0565830069302593</v>
      </c>
      <c r="O351">
        <v>110.56</v>
      </c>
      <c r="P351">
        <v>116.942161348224</v>
      </c>
      <c r="Q351">
        <v>119.402175496608</v>
      </c>
      <c r="R351">
        <v>61.276449893758297</v>
      </c>
      <c r="S351" s="1">
        <f>(Table2[[#This Row],[Close Price]]-Table2[[#This Row],[20D EMA]])/Table2[[#This Row],[20D EMA]]</f>
        <v>2.0531837916063639E-2</v>
      </c>
      <c r="T351" s="1">
        <f>(Table2[[#This Row],[Close Price]]-Table2[[#This Row],[50D EMA]])/Table2[[#This Row],[50D EMA]]</f>
        <v>-3.5164061454098117E-2</v>
      </c>
      <c r="U351" s="1">
        <f>(Table2[[#This Row],[Close Price]]-Table2[[#This Row],[200D EMA]])/Table2[[#This Row],[200D EMA]]</f>
        <v>-5.5042342983061487E-2</v>
      </c>
      <c r="V351">
        <v>1.0147898429290301</v>
      </c>
      <c r="W351">
        <v>112.21</v>
      </c>
      <c r="X351">
        <v>114.21</v>
      </c>
      <c r="Y351">
        <v>109.75</v>
      </c>
      <c r="Z351">
        <v>114.21</v>
      </c>
      <c r="AA351">
        <v>101.7</v>
      </c>
      <c r="AB351">
        <v>117.4</v>
      </c>
      <c r="AC351" s="1">
        <f>(Table2[[#This Row],[Close Price]]/Table2[[#This Row],[Day Low]])-1</f>
        <v>5.5253542465021344E-3</v>
      </c>
      <c r="AD351" s="1">
        <f>(Table2[[#This Row],[Day High]]/Table2[[#This Row],[Close Price]])-1</f>
        <v>1.2230789683594701E-2</v>
      </c>
      <c r="AE351" s="1">
        <f>(Table2[[#This Row],[Close Price]]/Table2[[#This Row],[Current Week Low]])-1</f>
        <v>2.8063781321184589E-2</v>
      </c>
      <c r="AF351" s="1">
        <f>(Table2[[#This Row],[Current Week High]]/Table2[[#This Row],[Close Price]])-1</f>
        <v>1.2230789683594701E-2</v>
      </c>
      <c r="AG351" s="1">
        <f>(Table2[[#This Row],[Close Price]]/Table2[[#This Row],[Current Month Low]])-1</f>
        <v>0.10943952802359869</v>
      </c>
      <c r="AH351" s="1">
        <f>(Table2[[#This Row],[Current Month High]]/Table2[[#This Row],[Close Price]])-1</f>
        <v>4.0503412213063861E-2</v>
      </c>
      <c r="AI351">
        <v>51.112292829921103</v>
      </c>
      <c r="AJ351">
        <v>39.2103639728562</v>
      </c>
      <c r="AK351" t="str">
        <f>IF(AND(Table2[[#This Row],[20D EMA]]&gt;Table2[[#This Row],[50D EMA]],Table2[[#This Row],[50D EMA]]&gt;Table2[[#This Row],[200D EMA]]),"Uptrend","Downtrend/NoTrend")</f>
        <v>Downtrend/NoTrend</v>
      </c>
      <c r="AL351">
        <v>-0.01</v>
      </c>
      <c r="AM351" t="s">
        <v>3173</v>
      </c>
      <c r="AN351">
        <v>-2.23</v>
      </c>
      <c r="AO351" t="s">
        <v>3173</v>
      </c>
      <c r="AP351">
        <v>0.15643411973030799</v>
      </c>
      <c r="AQ351">
        <f>(Table2[[#This Row],[Sharpe Ratio]]-AVERAGE(Table2[Sharpe Ratio]))/_xlfn.STDEV.P(Table2[Sharpe Ratio])</f>
        <v>1.1638584202968651</v>
      </c>
      <c r="AR3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1">
        <f>_xlfn.RANK.AVG(Table2[[#This Row],[1Y Return vs Nifty Z-Score]],Table2[1Y Return vs Nifty Z-Score])</f>
        <v>310</v>
      </c>
      <c r="AT351">
        <f>_xlfn.RANK.AVG(Table2[[#This Row],[6M Return vs Nifty Z-Score]],Table2[6M Return vs Nifty Z-Score])</f>
        <v>677</v>
      </c>
      <c r="AU351">
        <f>_xlfn.RANK.AVG(Table2[[#This Row],[Sharpe Ratio Z-Score]],Table2[Sharpe Ratio Z-Score])</f>
        <v>91</v>
      </c>
      <c r="AV351">
        <f>(Table2[[#This Row],[Rank 1Y]]+Table2[[#This Row],[Rank 6M]]+Table2[[#This Row],[Rank Sharpe]])/3</f>
        <v>359.33333333333331</v>
      </c>
    </row>
    <row r="352" spans="1:48" x14ac:dyDescent="0.3">
      <c r="A352" t="s">
        <v>1534</v>
      </c>
      <c r="B352" t="s">
        <v>1535</v>
      </c>
      <c r="C352" t="s">
        <v>565</v>
      </c>
      <c r="D352" t="s">
        <v>440</v>
      </c>
      <c r="E352">
        <v>6461.6400713149997</v>
      </c>
      <c r="F352">
        <v>904.15</v>
      </c>
      <c r="G352">
        <v>-25.2989462983282</v>
      </c>
      <c r="H352">
        <f>(Table2[[#This Row],[1Y Return vs Nifty]]-AVERAGE(Table2[1Y Return vs Nifty]))/_xlfn.STDEV.P(Table2[1Y Return vs Nifty])</f>
        <v>-0.76933931246427534</v>
      </c>
      <c r="I352">
        <v>5.20587544082934</v>
      </c>
      <c r="J352">
        <f>(Table2[[#This Row],[1M Return vs Nifty]]-AVERAGE(Table2[1M Return vs Nifty]))/_xlfn.STDEV.P(Table2[1M Return vs Nifty])</f>
        <v>0.37536004325257816</v>
      </c>
      <c r="K352">
        <v>1.7367236294294599</v>
      </c>
      <c r="L352">
        <f>(Table2[[#This Row],[6M Return vs Nifty]]-AVERAGE(Table2[6M Return vs Nifty]))/_xlfn.STDEV.P(Table2[6M Return vs Nifty])</f>
        <v>-7.6105548644941623E-2</v>
      </c>
      <c r="M352">
        <v>9.2163072756214104E-2</v>
      </c>
      <c r="N352">
        <f>(Table2[[#This Row],[1W Return vs Nifty]]-AVERAGE(Table2[1W Return vs Nifty]))/_xlfn.STDEV.P(Table2[1W Return vs Nifty])</f>
        <v>0.14926237868054557</v>
      </c>
      <c r="O352">
        <v>878.73</v>
      </c>
      <c r="P352">
        <v>893.24305031249003</v>
      </c>
      <c r="Q352">
        <v>869.34812518681395</v>
      </c>
      <c r="R352">
        <v>63.823169289591299</v>
      </c>
      <c r="S352" s="1">
        <f>(Table2[[#This Row],[Close Price]]-Table2[[#This Row],[20D EMA]])/Table2[[#This Row],[20D EMA]]</f>
        <v>2.8928112161869923E-2</v>
      </c>
      <c r="T352" s="1">
        <f>(Table2[[#This Row],[Close Price]]-Table2[[#This Row],[50D EMA]])/Table2[[#This Row],[50D EMA]]</f>
        <v>1.2210506069646205E-2</v>
      </c>
      <c r="U352" s="1">
        <f>(Table2[[#This Row],[Close Price]]-Table2[[#This Row],[200D EMA]])/Table2[[#This Row],[200D EMA]]</f>
        <v>4.0032150303087696E-2</v>
      </c>
      <c r="V352">
        <v>0.92806783786686098</v>
      </c>
      <c r="W352">
        <v>878</v>
      </c>
      <c r="X352">
        <v>906.95</v>
      </c>
      <c r="Y352">
        <v>877</v>
      </c>
      <c r="Z352">
        <v>906.95</v>
      </c>
      <c r="AA352">
        <v>817.2</v>
      </c>
      <c r="AB352">
        <v>914</v>
      </c>
      <c r="AC352" s="1">
        <f>(Table2[[#This Row],[Close Price]]/Table2[[#This Row],[Day Low]])-1</f>
        <v>2.9783599088838209E-2</v>
      </c>
      <c r="AD352" s="1">
        <f>(Table2[[#This Row],[Day High]]/Table2[[#This Row],[Close Price]])-1</f>
        <v>3.0968312779959817E-3</v>
      </c>
      <c r="AE352" s="1">
        <f>(Table2[[#This Row],[Close Price]]/Table2[[#This Row],[Current Week Low]])-1</f>
        <v>3.0957810718357903E-2</v>
      </c>
      <c r="AF352" s="1">
        <f>(Table2[[#This Row],[Current Week High]]/Table2[[#This Row],[Close Price]])-1</f>
        <v>3.0968312779959817E-3</v>
      </c>
      <c r="AG352" s="1">
        <f>(Table2[[#This Row],[Close Price]]/Table2[[#This Row],[Current Month Low]])-1</f>
        <v>0.10639990210474792</v>
      </c>
      <c r="AH352" s="1">
        <f>(Table2[[#This Row],[Current Month High]]/Table2[[#This Row],[Close Price]])-1</f>
        <v>1.0894210031521245E-2</v>
      </c>
      <c r="AI352">
        <v>24.758060056406499</v>
      </c>
      <c r="AJ352">
        <v>31.6659385466724</v>
      </c>
      <c r="AK352" t="str">
        <f>IF(AND(Table2[[#This Row],[20D EMA]]&gt;Table2[[#This Row],[50D EMA]],Table2[[#This Row],[50D EMA]]&gt;Table2[[#This Row],[200D EMA]]),"Uptrend","Downtrend/NoTrend")</f>
        <v>Downtrend/NoTrend</v>
      </c>
      <c r="AL352">
        <v>0.02</v>
      </c>
      <c r="AM352" t="s">
        <v>3172</v>
      </c>
      <c r="AN352">
        <v>0.64</v>
      </c>
      <c r="AO352" t="s">
        <v>3172</v>
      </c>
      <c r="AP352">
        <v>0.119168304275713</v>
      </c>
      <c r="AQ352">
        <f>(Table2[[#This Row],[Sharpe Ratio]]-AVERAGE(Table2[Sharpe Ratio]))/_xlfn.STDEV.P(Table2[Sharpe Ratio])</f>
        <v>0.73177065940611929</v>
      </c>
      <c r="AR3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2">
        <f>_xlfn.RANK.AVG(Table2[[#This Row],[1Y Return vs Nifty Z-Score]],Table2[1Y Return vs Nifty Z-Score])</f>
        <v>588</v>
      </c>
      <c r="AT352">
        <f>_xlfn.RANK.AVG(Table2[[#This Row],[6M Return vs Nifty Z-Score]],Table2[6M Return vs Nifty Z-Score])</f>
        <v>330</v>
      </c>
      <c r="AU352">
        <f>_xlfn.RANK.AVG(Table2[[#This Row],[Sharpe Ratio Z-Score]],Table2[Sharpe Ratio Z-Score])</f>
        <v>162</v>
      </c>
      <c r="AV352">
        <f>(Table2[[#This Row],[Rank 1Y]]+Table2[[#This Row],[Rank 6M]]+Table2[[#This Row],[Rank Sharpe]])/3</f>
        <v>360</v>
      </c>
    </row>
    <row r="353" spans="1:48" x14ac:dyDescent="0.3">
      <c r="A353" t="s">
        <v>774</v>
      </c>
      <c r="B353" t="s">
        <v>775</v>
      </c>
      <c r="C353" t="s">
        <v>3136</v>
      </c>
      <c r="D353" t="s">
        <v>261</v>
      </c>
      <c r="E353">
        <v>20679.796837670001</v>
      </c>
      <c r="F353">
        <v>653.65</v>
      </c>
      <c r="G353">
        <v>3.24553230047621</v>
      </c>
      <c r="H353">
        <f>(Table2[[#This Row],[1Y Return vs Nifty]]-AVERAGE(Table2[1Y Return vs Nifty]))/_xlfn.STDEV.P(Table2[1Y Return vs Nifty])</f>
        <v>-0.20800531832574143</v>
      </c>
      <c r="I353">
        <v>6.1772819687202203</v>
      </c>
      <c r="J353">
        <f>(Table2[[#This Row],[1M Return vs Nifty]]-AVERAGE(Table2[1M Return vs Nifty]))/_xlfn.STDEV.P(Table2[1M Return vs Nifty])</f>
        <v>0.46748770887439867</v>
      </c>
      <c r="K353">
        <v>-5.1984533765070502</v>
      </c>
      <c r="L353">
        <f>(Table2[[#This Row],[6M Return vs Nifty]]-AVERAGE(Table2[6M Return vs Nifty]))/_xlfn.STDEV.P(Table2[6M Return vs Nifty])</f>
        <v>-0.30425390455880541</v>
      </c>
      <c r="M353">
        <v>11.955416132026899</v>
      </c>
      <c r="N353">
        <f>(Table2[[#This Row],[1W Return vs Nifty]]-AVERAGE(Table2[1W Return vs Nifty]))/_xlfn.STDEV.P(Table2[1W Return vs Nifty])</f>
        <v>2.6785387287039484</v>
      </c>
      <c r="O353">
        <v>612.62</v>
      </c>
      <c r="P353">
        <v>640.72346607931001</v>
      </c>
      <c r="Q353">
        <v>638.72793638193002</v>
      </c>
      <c r="R353">
        <v>67.892399394007995</v>
      </c>
      <c r="S353" s="1">
        <f>(Table2[[#This Row],[Close Price]]-Table2[[#This Row],[20D EMA]])/Table2[[#This Row],[20D EMA]]</f>
        <v>6.6974633541183728E-2</v>
      </c>
      <c r="T353" s="1">
        <f>(Table2[[#This Row],[Close Price]]-Table2[[#This Row],[50D EMA]])/Table2[[#This Row],[50D EMA]]</f>
        <v>2.0174903222742104E-2</v>
      </c>
      <c r="U353" s="1">
        <f>(Table2[[#This Row],[Close Price]]-Table2[[#This Row],[200D EMA]])/Table2[[#This Row],[200D EMA]]</f>
        <v>2.3362159016553873E-2</v>
      </c>
      <c r="V353">
        <v>3.0170964134421001</v>
      </c>
      <c r="W353">
        <v>630.79999999999995</v>
      </c>
      <c r="X353">
        <v>673.9</v>
      </c>
      <c r="Y353">
        <v>569</v>
      </c>
      <c r="Z353">
        <v>673.9</v>
      </c>
      <c r="AA353">
        <v>546.79999999999995</v>
      </c>
      <c r="AB353">
        <v>673.9</v>
      </c>
      <c r="AC353" s="1">
        <f>(Table2[[#This Row],[Close Price]]/Table2[[#This Row],[Day Low]])-1</f>
        <v>3.622384273937862E-2</v>
      </c>
      <c r="AD353" s="1">
        <f>(Table2[[#This Row],[Day High]]/Table2[[#This Row],[Close Price]])-1</f>
        <v>3.0979882199954067E-2</v>
      </c>
      <c r="AE353" s="1">
        <f>(Table2[[#This Row],[Close Price]]/Table2[[#This Row],[Current Week Low]])-1</f>
        <v>0.14876977152899817</v>
      </c>
      <c r="AF353" s="1">
        <f>(Table2[[#This Row],[Current Week High]]/Table2[[#This Row],[Close Price]])-1</f>
        <v>3.0979882199954067E-2</v>
      </c>
      <c r="AG353" s="1">
        <f>(Table2[[#This Row],[Close Price]]/Table2[[#This Row],[Current Month Low]])-1</f>
        <v>0.19540965618141914</v>
      </c>
      <c r="AH353" s="1">
        <f>(Table2[[#This Row],[Current Month High]]/Table2[[#This Row],[Close Price]])-1</f>
        <v>3.0979882199954067E-2</v>
      </c>
      <c r="AI353">
        <v>22.229021647670699</v>
      </c>
      <c r="AJ353">
        <v>29.924468296561301</v>
      </c>
      <c r="AK353" t="str">
        <f>IF(AND(Table2[[#This Row],[20D EMA]]&gt;Table2[[#This Row],[50D EMA]],Table2[[#This Row],[50D EMA]]&gt;Table2[[#This Row],[200D EMA]]),"Uptrend","Downtrend/NoTrend")</f>
        <v>Downtrend/NoTrend</v>
      </c>
      <c r="AL353">
        <v>-0.01</v>
      </c>
      <c r="AM353" t="s">
        <v>3173</v>
      </c>
      <c r="AN353">
        <v>0.31</v>
      </c>
      <c r="AO353" t="s">
        <v>3172</v>
      </c>
      <c r="AP353">
        <v>7.7507705489990003E-2</v>
      </c>
      <c r="AQ353">
        <f>(Table2[[#This Row],[Sharpe Ratio]]-AVERAGE(Table2[Sharpe Ratio]))/_xlfn.STDEV.P(Table2[Sharpe Ratio])</f>
        <v>0.24872649071958108</v>
      </c>
      <c r="AR3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3">
        <f>_xlfn.RANK.AVG(Table2[[#This Row],[1Y Return vs Nifty Z-Score]],Table2[1Y Return vs Nifty Z-Score])</f>
        <v>381</v>
      </c>
      <c r="AT353">
        <f>_xlfn.RANK.AVG(Table2[[#This Row],[6M Return vs Nifty Z-Score]],Table2[6M Return vs Nifty Z-Score])</f>
        <v>418</v>
      </c>
      <c r="AU353">
        <f>_xlfn.RANK.AVG(Table2[[#This Row],[Sharpe Ratio Z-Score]],Table2[Sharpe Ratio Z-Score])</f>
        <v>283</v>
      </c>
      <c r="AV353">
        <f>(Table2[[#This Row],[Rank 1Y]]+Table2[[#This Row],[Rank 6M]]+Table2[[#This Row],[Rank Sharpe]])/3</f>
        <v>360.66666666666669</v>
      </c>
    </row>
    <row r="354" spans="1:48" x14ac:dyDescent="0.3">
      <c r="A354" t="s">
        <v>1156</v>
      </c>
      <c r="B354" t="s">
        <v>1157</v>
      </c>
      <c r="C354" t="s">
        <v>3139</v>
      </c>
      <c r="D354" t="s">
        <v>460</v>
      </c>
      <c r="E354">
        <v>10468.832749749999</v>
      </c>
      <c r="F354">
        <v>224.75</v>
      </c>
      <c r="G354">
        <v>39.754820165940302</v>
      </c>
      <c r="H354">
        <f>(Table2[[#This Row],[1Y Return vs Nifty]]-AVERAGE(Table2[1Y Return vs Nifty]))/_xlfn.STDEV.P(Table2[1Y Return vs Nifty])</f>
        <v>0.50995855373226351</v>
      </c>
      <c r="I354">
        <v>9.0725019918440797</v>
      </c>
      <c r="J354">
        <f>(Table2[[#This Row],[1M Return vs Nifty]]-AVERAGE(Table2[1M Return vs Nifty]))/_xlfn.STDEV.P(Table2[1M Return vs Nifty])</f>
        <v>0.74206879777348067</v>
      </c>
      <c r="K354">
        <v>-18.6474831856303</v>
      </c>
      <c r="L354">
        <f>(Table2[[#This Row],[6M Return vs Nifty]]-AVERAGE(Table2[6M Return vs Nifty]))/_xlfn.STDEV.P(Table2[6M Return vs Nifty])</f>
        <v>-0.74669020243000439</v>
      </c>
      <c r="M354">
        <v>1.69157739748236</v>
      </c>
      <c r="N354">
        <f>(Table2[[#This Row],[1W Return vs Nifty]]-AVERAGE(Table2[1W Return vs Nifty]))/_xlfn.STDEV.P(Table2[1W Return vs Nifty])</f>
        <v>0.49026166489717021</v>
      </c>
      <c r="O354">
        <v>218.95</v>
      </c>
      <c r="P354">
        <v>230.37707966947499</v>
      </c>
      <c r="Q354">
        <v>230.05621807787</v>
      </c>
      <c r="R354">
        <v>60.511850189094801</v>
      </c>
      <c r="S354" s="1">
        <f>(Table2[[#This Row],[Close Price]]-Table2[[#This Row],[20D EMA]])/Table2[[#This Row],[20D EMA]]</f>
        <v>2.6490066225165615E-2</v>
      </c>
      <c r="T354" s="1">
        <f>(Table2[[#This Row],[Close Price]]-Table2[[#This Row],[50D EMA]])/Table2[[#This Row],[50D EMA]]</f>
        <v>-2.442551870849409E-2</v>
      </c>
      <c r="U354" s="1">
        <f>(Table2[[#This Row],[Close Price]]-Table2[[#This Row],[200D EMA]])/Table2[[#This Row],[200D EMA]]</f>
        <v>-2.3064875716916889E-2</v>
      </c>
      <c r="V354">
        <v>1.36028353052698</v>
      </c>
      <c r="W354">
        <v>221.01</v>
      </c>
      <c r="X354">
        <v>231.7</v>
      </c>
      <c r="Y354">
        <v>221.01</v>
      </c>
      <c r="Z354">
        <v>231.7</v>
      </c>
      <c r="AA354">
        <v>203.65</v>
      </c>
      <c r="AB354">
        <v>243.65</v>
      </c>
      <c r="AC354" s="1">
        <f>(Table2[[#This Row],[Close Price]]/Table2[[#This Row],[Day Low]])-1</f>
        <v>1.6922311207637764E-2</v>
      </c>
      <c r="AD354" s="1">
        <f>(Table2[[#This Row],[Day High]]/Table2[[#This Row],[Close Price]])-1</f>
        <v>3.0923248053392527E-2</v>
      </c>
      <c r="AE354" s="1">
        <f>(Table2[[#This Row],[Close Price]]/Table2[[#This Row],[Current Week Low]])-1</f>
        <v>1.6922311207637764E-2</v>
      </c>
      <c r="AF354" s="1">
        <f>(Table2[[#This Row],[Current Week High]]/Table2[[#This Row],[Close Price]])-1</f>
        <v>3.0923248053392527E-2</v>
      </c>
      <c r="AG354" s="1">
        <f>(Table2[[#This Row],[Close Price]]/Table2[[#This Row],[Current Month Low]])-1</f>
        <v>0.10360913331696531</v>
      </c>
      <c r="AH354" s="1">
        <f>(Table2[[#This Row],[Current Month High]]/Table2[[#This Row],[Close Price]])-1</f>
        <v>8.4093437152391592E-2</v>
      </c>
      <c r="AI354">
        <v>70.945494994438207</v>
      </c>
      <c r="AJ354">
        <v>67.661320402834704</v>
      </c>
      <c r="AK354" t="str">
        <f>IF(AND(Table2[[#This Row],[20D EMA]]&gt;Table2[[#This Row],[50D EMA]],Table2[[#This Row],[50D EMA]]&gt;Table2[[#This Row],[200D EMA]]),"Uptrend","Downtrend/NoTrend")</f>
        <v>Downtrend/NoTrend</v>
      </c>
      <c r="AL354">
        <v>-0.09</v>
      </c>
      <c r="AM354" t="s">
        <v>3173</v>
      </c>
      <c r="AN354">
        <v>0.69</v>
      </c>
      <c r="AO354" t="s">
        <v>3172</v>
      </c>
      <c r="AP354">
        <v>6.2652075991152995E-2</v>
      </c>
      <c r="AQ354">
        <f>(Table2[[#This Row],[Sharpe Ratio]]-AVERAGE(Table2[Sharpe Ratio]))/_xlfn.STDEV.P(Table2[Sharpe Ratio])</f>
        <v>7.6479201656608931E-2</v>
      </c>
      <c r="AR3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4">
        <f>_xlfn.RANK.AVG(Table2[[#This Row],[1Y Return vs Nifty Z-Score]],Table2[1Y Return vs Nifty Z-Score])</f>
        <v>163</v>
      </c>
      <c r="AT354">
        <f>_xlfn.RANK.AVG(Table2[[#This Row],[6M Return vs Nifty Z-Score]],Table2[6M Return vs Nifty Z-Score])</f>
        <v>590</v>
      </c>
      <c r="AU354">
        <f>_xlfn.RANK.AVG(Table2[[#This Row],[Sharpe Ratio Z-Score]],Table2[Sharpe Ratio Z-Score])</f>
        <v>329</v>
      </c>
      <c r="AV354">
        <f>(Table2[[#This Row],[Rank 1Y]]+Table2[[#This Row],[Rank 6M]]+Table2[[#This Row],[Rank Sharpe]])/3</f>
        <v>360.66666666666669</v>
      </c>
    </row>
    <row r="355" spans="1:48" x14ac:dyDescent="0.3">
      <c r="A355" t="s">
        <v>1995</v>
      </c>
      <c r="B355" t="s">
        <v>1996</v>
      </c>
      <c r="C355" t="s">
        <v>3136</v>
      </c>
      <c r="D355" t="s">
        <v>117</v>
      </c>
      <c r="E355">
        <v>3387.3192784500002</v>
      </c>
      <c r="F355">
        <v>1668.95</v>
      </c>
      <c r="G355">
        <v>2.2981133191943002</v>
      </c>
      <c r="H355">
        <f>(Table2[[#This Row],[1Y Return vs Nifty]]-AVERAGE(Table2[1Y Return vs Nifty]))/_xlfn.STDEV.P(Table2[1Y Return vs Nifty])</f>
        <v>-0.22663653903782374</v>
      </c>
      <c r="I355">
        <v>-8.8908956513108492</v>
      </c>
      <c r="J355">
        <f>(Table2[[#This Row],[1M Return vs Nifty]]-AVERAGE(Table2[1M Return vs Nifty]))/_xlfn.STDEV.P(Table2[1M Return vs Nifty])</f>
        <v>-0.96157004341647312</v>
      </c>
      <c r="K355">
        <v>-27.385333002933599</v>
      </c>
      <c r="L355">
        <f>(Table2[[#This Row],[6M Return vs Nifty]]-AVERAGE(Table2[6M Return vs Nifty]))/_xlfn.STDEV.P(Table2[6M Return vs Nifty])</f>
        <v>-1.0341415635608804</v>
      </c>
      <c r="M355">
        <v>0.79995627406697101</v>
      </c>
      <c r="N355">
        <f>(Table2[[#This Row],[1W Return vs Nifty]]-AVERAGE(Table2[1W Return vs Nifty]))/_xlfn.STDEV.P(Table2[1W Return vs Nifty])</f>
        <v>0.30016572667780278</v>
      </c>
      <c r="O355">
        <v>1774.35</v>
      </c>
      <c r="P355">
        <v>1908.44206725707</v>
      </c>
      <c r="Q355">
        <v>1909.7662834641601</v>
      </c>
      <c r="R355">
        <v>34.483004975441098</v>
      </c>
      <c r="S355" s="1">
        <f>(Table2[[#This Row],[Close Price]]-Table2[[#This Row],[20D EMA]])/Table2[[#This Row],[20D EMA]]</f>
        <v>-5.9402034547862526E-2</v>
      </c>
      <c r="T355" s="1">
        <f>(Table2[[#This Row],[Close Price]]-Table2[[#This Row],[50D EMA]])/Table2[[#This Row],[50D EMA]]</f>
        <v>-0.12549087623146069</v>
      </c>
      <c r="U355" s="1">
        <f>(Table2[[#This Row],[Close Price]]-Table2[[#This Row],[200D EMA]])/Table2[[#This Row],[200D EMA]]</f>
        <v>-0.12609725365312188</v>
      </c>
      <c r="V355">
        <v>1.60010139115433</v>
      </c>
      <c r="W355">
        <v>1652.05</v>
      </c>
      <c r="X355">
        <v>1688.05</v>
      </c>
      <c r="Y355">
        <v>1652.05</v>
      </c>
      <c r="Z355">
        <v>1708</v>
      </c>
      <c r="AA355">
        <v>1565.8</v>
      </c>
      <c r="AB355">
        <v>1965</v>
      </c>
      <c r="AC355" s="1">
        <f>(Table2[[#This Row],[Close Price]]/Table2[[#This Row],[Day Low]])-1</f>
        <v>1.0229714597015827E-2</v>
      </c>
      <c r="AD355" s="1">
        <f>(Table2[[#This Row],[Day High]]/Table2[[#This Row],[Close Price]])-1</f>
        <v>1.1444321279846514E-2</v>
      </c>
      <c r="AE355" s="1">
        <f>(Table2[[#This Row],[Close Price]]/Table2[[#This Row],[Current Week Low]])-1</f>
        <v>1.0229714597015827E-2</v>
      </c>
      <c r="AF355" s="1">
        <f>(Table2[[#This Row],[Current Week High]]/Table2[[#This Row],[Close Price]])-1</f>
        <v>2.3397944815602534E-2</v>
      </c>
      <c r="AG355" s="1">
        <f>(Table2[[#This Row],[Close Price]]/Table2[[#This Row],[Current Month Low]])-1</f>
        <v>6.5876868054668636E-2</v>
      </c>
      <c r="AH355" s="1">
        <f>(Table2[[#This Row],[Current Month High]]/Table2[[#This Row],[Close Price]])-1</f>
        <v>0.17738697983762242</v>
      </c>
      <c r="AI355">
        <v>46.8198567961892</v>
      </c>
      <c r="AJ355">
        <v>29.355913811812101</v>
      </c>
      <c r="AK355" t="str">
        <f>IF(AND(Table2[[#This Row],[20D EMA]]&gt;Table2[[#This Row],[50D EMA]],Table2[[#This Row],[50D EMA]]&gt;Table2[[#This Row],[200D EMA]]),"Uptrend","Downtrend/NoTrend")</f>
        <v>Downtrend/NoTrend</v>
      </c>
      <c r="AL355">
        <v>-0.22</v>
      </c>
      <c r="AM355" t="s">
        <v>3173</v>
      </c>
      <c r="AN355">
        <v>-11.8</v>
      </c>
      <c r="AO355" t="s">
        <v>3173</v>
      </c>
      <c r="AP355">
        <v>0.22106368087310299</v>
      </c>
      <c r="AQ355">
        <f>(Table2[[#This Row],[Sharpe Ratio]]-AVERAGE(Table2[Sharpe Ratio]))/_xlfn.STDEV.P(Table2[Sharpe Ratio])</f>
        <v>1.9132219326978406</v>
      </c>
      <c r="AR3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5">
        <f>_xlfn.RANK.AVG(Table2[[#This Row],[1Y Return vs Nifty Z-Score]],Table2[1Y Return vs Nifty Z-Score])</f>
        <v>387</v>
      </c>
      <c r="AT355">
        <f>_xlfn.RANK.AVG(Table2[[#This Row],[6M Return vs Nifty Z-Score]],Table2[6M Return vs Nifty Z-Score])</f>
        <v>679</v>
      </c>
      <c r="AU355">
        <f>_xlfn.RANK.AVG(Table2[[#This Row],[Sharpe Ratio Z-Score]],Table2[Sharpe Ratio Z-Score])</f>
        <v>17</v>
      </c>
      <c r="AV355">
        <f>(Table2[[#This Row],[Rank 1Y]]+Table2[[#This Row],[Rank 6M]]+Table2[[#This Row],[Rank Sharpe]])/3</f>
        <v>361</v>
      </c>
    </row>
    <row r="356" spans="1:48" x14ac:dyDescent="0.3">
      <c r="A356" t="s">
        <v>67</v>
      </c>
      <c r="B356" t="s">
        <v>68</v>
      </c>
      <c r="C356" t="s">
        <v>3134</v>
      </c>
      <c r="D356" t="s">
        <v>69</v>
      </c>
      <c r="E356">
        <v>320513.67325723497</v>
      </c>
      <c r="F356">
        <v>11121.05</v>
      </c>
      <c r="G356">
        <v>5.2128198490015798</v>
      </c>
      <c r="H356">
        <f>(Table2[[#This Row],[1Y Return vs Nifty]]-AVERAGE(Table2[1Y Return vs Nifty]))/_xlfn.STDEV.P(Table2[1Y Return vs Nifty])</f>
        <v>-0.16931813847727137</v>
      </c>
      <c r="I356">
        <v>4.0683758550389797</v>
      </c>
      <c r="J356">
        <f>(Table2[[#This Row],[1M Return vs Nifty]]-AVERAGE(Table2[1M Return vs Nifty]))/_xlfn.STDEV.P(Table2[1M Return vs Nifty])</f>
        <v>0.2674802025517079</v>
      </c>
      <c r="K356">
        <v>3.3679533216703699</v>
      </c>
      <c r="L356">
        <f>(Table2[[#This Row],[6M Return vs Nifty]]-AVERAGE(Table2[6M Return vs Nifty]))/_xlfn.STDEV.P(Table2[6M Return vs Nifty])</f>
        <v>-2.2442553153396026E-2</v>
      </c>
      <c r="M356">
        <v>4.3644950006227896</v>
      </c>
      <c r="N356">
        <f>(Table2[[#This Row],[1W Return vs Nifty]]-AVERAGE(Table2[1W Return vs Nifty]))/_xlfn.STDEV.P(Table2[1W Return vs Nifty])</f>
        <v>1.0601346369569895</v>
      </c>
      <c r="O356">
        <v>11067.32</v>
      </c>
      <c r="P356">
        <v>11177.0166081728</v>
      </c>
      <c r="Q356">
        <v>10699.1565018239</v>
      </c>
      <c r="R356">
        <v>52.836824144329199</v>
      </c>
      <c r="S356" s="1">
        <f>(Table2[[#This Row],[Close Price]]-Table2[[#This Row],[20D EMA]])/Table2[[#This Row],[20D EMA]]</f>
        <v>4.8548338712533449E-3</v>
      </c>
      <c r="T356" s="1">
        <f>(Table2[[#This Row],[Close Price]]-Table2[[#This Row],[50D EMA]])/Table2[[#This Row],[50D EMA]]</f>
        <v>-5.0072939975661637E-3</v>
      </c>
      <c r="U356" s="1">
        <f>(Table2[[#This Row],[Close Price]]-Table2[[#This Row],[200D EMA]])/Table2[[#This Row],[200D EMA]]</f>
        <v>3.9432407414937684E-2</v>
      </c>
      <c r="V356">
        <v>0.99009447595084799</v>
      </c>
      <c r="W356">
        <v>11106</v>
      </c>
      <c r="X356">
        <v>11497.3</v>
      </c>
      <c r="Y356">
        <v>11106</v>
      </c>
      <c r="Z356">
        <v>11690</v>
      </c>
      <c r="AA356">
        <v>10542.5</v>
      </c>
      <c r="AB356">
        <v>11690</v>
      </c>
      <c r="AC356" s="1">
        <f>(Table2[[#This Row],[Close Price]]/Table2[[#This Row],[Day Low]])-1</f>
        <v>1.3551233567439258E-3</v>
      </c>
      <c r="AD356" s="1">
        <f>(Table2[[#This Row],[Day High]]/Table2[[#This Row],[Close Price]])-1</f>
        <v>3.3832237063946335E-2</v>
      </c>
      <c r="AE356" s="1">
        <f>(Table2[[#This Row],[Close Price]]/Table2[[#This Row],[Current Week Low]])-1</f>
        <v>1.3551233567439258E-3</v>
      </c>
      <c r="AF356" s="1">
        <f>(Table2[[#This Row],[Current Week High]]/Table2[[#This Row],[Close Price]])-1</f>
        <v>5.1159737614703715E-2</v>
      </c>
      <c r="AG356" s="1">
        <f>(Table2[[#This Row],[Close Price]]/Table2[[#This Row],[Current Month Low]])-1</f>
        <v>5.4877875266777343E-2</v>
      </c>
      <c r="AH356" s="1">
        <f>(Table2[[#This Row],[Current Month High]]/Table2[[#This Row],[Close Price]])-1</f>
        <v>5.1159737614703715E-2</v>
      </c>
      <c r="AI356">
        <v>9.1443703607123403</v>
      </c>
      <c r="AJ356">
        <v>29.491456350245901</v>
      </c>
      <c r="AK356" t="str">
        <f>IF(AND(Table2[[#This Row],[20D EMA]]&gt;Table2[[#This Row],[50D EMA]],Table2[[#This Row],[50D EMA]]&gt;Table2[[#This Row],[200D EMA]]),"Uptrend","Downtrend/NoTrend")</f>
        <v>Downtrend/NoTrend</v>
      </c>
      <c r="AL356">
        <v>0.04</v>
      </c>
      <c r="AM356" t="s">
        <v>3172</v>
      </c>
      <c r="AN356">
        <v>-1.36</v>
      </c>
      <c r="AO356" t="s">
        <v>3173</v>
      </c>
      <c r="AP356">
        <v>3.7846916257695998E-2</v>
      </c>
      <c r="AQ356">
        <f>(Table2[[#This Row],[Sharpe Ratio]]-AVERAGE(Table2[Sharpe Ratio]))/_xlfn.STDEV.P(Table2[Sharpe Ratio])</f>
        <v>-0.21113038898352196</v>
      </c>
      <c r="AR3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6">
        <f>_xlfn.RANK.AVG(Table2[[#This Row],[1Y Return vs Nifty Z-Score]],Table2[1Y Return vs Nifty Z-Score])</f>
        <v>366</v>
      </c>
      <c r="AT356">
        <f>_xlfn.RANK.AVG(Table2[[#This Row],[6M Return vs Nifty Z-Score]],Table2[6M Return vs Nifty Z-Score])</f>
        <v>312</v>
      </c>
      <c r="AU356">
        <f>_xlfn.RANK.AVG(Table2[[#This Row],[Sharpe Ratio Z-Score]],Table2[Sharpe Ratio Z-Score])</f>
        <v>408</v>
      </c>
      <c r="AV356">
        <f>(Table2[[#This Row],[Rank 1Y]]+Table2[[#This Row],[Rank 6M]]+Table2[[#This Row],[Rank Sharpe]])/3</f>
        <v>362</v>
      </c>
    </row>
    <row r="357" spans="1:48" x14ac:dyDescent="0.3">
      <c r="A357" t="s">
        <v>663</v>
      </c>
      <c r="B357" t="s">
        <v>664</v>
      </c>
      <c r="C357" t="s">
        <v>3137</v>
      </c>
      <c r="D357" t="s">
        <v>665</v>
      </c>
      <c r="E357">
        <v>27018.6511188</v>
      </c>
      <c r="F357">
        <v>279.39999999999998</v>
      </c>
      <c r="G357">
        <v>43.036620045250501</v>
      </c>
      <c r="H357">
        <f>(Table2[[#This Row],[1Y Return vs Nifty]]-AVERAGE(Table2[1Y Return vs Nifty]))/_xlfn.STDEV.P(Table2[1Y Return vs Nifty])</f>
        <v>0.57449593275076527</v>
      </c>
      <c r="I357">
        <v>2.5754067958918401</v>
      </c>
      <c r="J357">
        <f>(Table2[[#This Row],[1M Return vs Nifty]]-AVERAGE(Table2[1M Return vs Nifty]))/_xlfn.STDEV.P(Table2[1M Return vs Nifty])</f>
        <v>0.12588783075298537</v>
      </c>
      <c r="K357">
        <v>-29.548576965946399</v>
      </c>
      <c r="L357">
        <f>(Table2[[#This Row],[6M Return vs Nifty]]-AVERAGE(Table2[6M Return vs Nifty]))/_xlfn.STDEV.P(Table2[6M Return vs Nifty])</f>
        <v>-1.1053063735115838</v>
      </c>
      <c r="M357">
        <v>2.27369644539524</v>
      </c>
      <c r="N357">
        <f>(Table2[[#This Row],[1W Return vs Nifty]]-AVERAGE(Table2[1W Return vs Nifty]))/_xlfn.STDEV.P(Table2[1W Return vs Nifty])</f>
        <v>0.61437095713161427</v>
      </c>
      <c r="O357">
        <v>279.69</v>
      </c>
      <c r="P357">
        <v>296.939025724229</v>
      </c>
      <c r="Q357">
        <v>295.07978976220699</v>
      </c>
      <c r="R357">
        <v>56.780782752481002</v>
      </c>
      <c r="S357" s="1">
        <f>(Table2[[#This Row],[Close Price]]-Table2[[#This Row],[20D EMA]])/Table2[[#This Row],[20D EMA]]</f>
        <v>-1.0368622403375896E-3</v>
      </c>
      <c r="T357" s="1">
        <f>(Table2[[#This Row],[Close Price]]-Table2[[#This Row],[50D EMA]])/Table2[[#This Row],[50D EMA]]</f>
        <v>-5.9066084969638631E-2</v>
      </c>
      <c r="U357" s="1">
        <f>(Table2[[#This Row],[Close Price]]-Table2[[#This Row],[200D EMA]])/Table2[[#This Row],[200D EMA]]</f>
        <v>-5.3137457413951407E-2</v>
      </c>
      <c r="V357">
        <v>0.68835544132539905</v>
      </c>
      <c r="W357">
        <v>275.05</v>
      </c>
      <c r="X357">
        <v>281.89999999999998</v>
      </c>
      <c r="Y357">
        <v>266.5</v>
      </c>
      <c r="Z357">
        <v>281.89999999999998</v>
      </c>
      <c r="AA357">
        <v>259.05</v>
      </c>
      <c r="AB357">
        <v>302.35000000000002</v>
      </c>
      <c r="AC357" s="1">
        <f>(Table2[[#This Row],[Close Price]]/Table2[[#This Row],[Day Low]])-1</f>
        <v>1.5815306307943811E-2</v>
      </c>
      <c r="AD357" s="1">
        <f>(Table2[[#This Row],[Day High]]/Table2[[#This Row],[Close Price]])-1</f>
        <v>8.9477451682176135E-3</v>
      </c>
      <c r="AE357" s="1">
        <f>(Table2[[#This Row],[Close Price]]/Table2[[#This Row],[Current Week Low]])-1</f>
        <v>4.8405253283301919E-2</v>
      </c>
      <c r="AF357" s="1">
        <f>(Table2[[#This Row],[Current Week High]]/Table2[[#This Row],[Close Price]])-1</f>
        <v>8.9477451682176135E-3</v>
      </c>
      <c r="AG357" s="1">
        <f>(Table2[[#This Row],[Close Price]]/Table2[[#This Row],[Current Month Low]])-1</f>
        <v>7.8556263269638826E-2</v>
      </c>
      <c r="AH357" s="1">
        <f>(Table2[[#This Row],[Current Month High]]/Table2[[#This Row],[Close Price]])-1</f>
        <v>8.2140300644237829E-2</v>
      </c>
      <c r="AI357">
        <v>48.818897637795303</v>
      </c>
      <c r="AJ357">
        <v>70.469798657718101</v>
      </c>
      <c r="AK357" t="str">
        <f>IF(AND(Table2[[#This Row],[20D EMA]]&gt;Table2[[#This Row],[50D EMA]],Table2[[#This Row],[50D EMA]]&gt;Table2[[#This Row],[200D EMA]]),"Uptrend","Downtrend/NoTrend")</f>
        <v>Downtrend/NoTrend</v>
      </c>
      <c r="AL357">
        <v>-0.08</v>
      </c>
      <c r="AM357" t="s">
        <v>3173</v>
      </c>
      <c r="AN357">
        <v>-6.37</v>
      </c>
      <c r="AO357" t="s">
        <v>3173</v>
      </c>
      <c r="AP357">
        <v>9.1072559915643003E-2</v>
      </c>
      <c r="AQ357">
        <f>(Table2[[#This Row],[Sharpe Ratio]]-AVERAGE(Table2[Sharpe Ratio]))/_xlfn.STDEV.P(Table2[Sharpe Ratio])</f>
        <v>0.40600756733336618</v>
      </c>
      <c r="AR3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7">
        <f>_xlfn.RANK.AVG(Table2[[#This Row],[1Y Return vs Nifty Z-Score]],Table2[1Y Return vs Nifty Z-Score])</f>
        <v>147</v>
      </c>
      <c r="AT357">
        <f>_xlfn.RANK.AVG(Table2[[#This Row],[6M Return vs Nifty Z-Score]],Table2[6M Return vs Nifty Z-Score])</f>
        <v>691</v>
      </c>
      <c r="AU357">
        <f>_xlfn.RANK.AVG(Table2[[#This Row],[Sharpe Ratio Z-Score]],Table2[Sharpe Ratio Z-Score])</f>
        <v>248</v>
      </c>
      <c r="AV357">
        <f>(Table2[[#This Row],[Rank 1Y]]+Table2[[#This Row],[Rank 6M]]+Table2[[#This Row],[Rank Sharpe]])/3</f>
        <v>362</v>
      </c>
    </row>
    <row r="358" spans="1:48" x14ac:dyDescent="0.3">
      <c r="A358" t="s">
        <v>369</v>
      </c>
      <c r="B358" t="s">
        <v>370</v>
      </c>
      <c r="C358" t="s">
        <v>3139</v>
      </c>
      <c r="D358" t="s">
        <v>105</v>
      </c>
      <c r="E358">
        <v>63656.052827359999</v>
      </c>
      <c r="F358">
        <v>307.3</v>
      </c>
      <c r="G358">
        <v>25.229652003536</v>
      </c>
      <c r="H358">
        <f>(Table2[[#This Row],[1Y Return vs Nifty]]-AVERAGE(Table2[1Y Return vs Nifty]))/_xlfn.STDEV.P(Table2[1Y Return vs Nifty])</f>
        <v>0.22431765011884852</v>
      </c>
      <c r="I358">
        <v>7.4778323365699899</v>
      </c>
      <c r="J358">
        <f>(Table2[[#This Row],[1M Return vs Nifty]]-AVERAGE(Table2[1M Return vs Nifty]))/_xlfn.STDEV.P(Table2[1M Return vs Nifty])</f>
        <v>0.59083119687189589</v>
      </c>
      <c r="K358">
        <v>3.1198333838943499</v>
      </c>
      <c r="L358">
        <f>(Table2[[#This Row],[6M Return vs Nifty]]-AVERAGE(Table2[6M Return vs Nifty]))/_xlfn.STDEV.P(Table2[6M Return vs Nifty])</f>
        <v>-3.0605020502764695E-2</v>
      </c>
      <c r="M358">
        <v>-1.37182879829302</v>
      </c>
      <c r="N358">
        <f>(Table2[[#This Row],[1W Return vs Nifty]]-AVERAGE(Table2[1W Return vs Nifty]))/_xlfn.STDEV.P(Table2[1W Return vs Nifty])</f>
        <v>-0.1628644888465455</v>
      </c>
      <c r="O358">
        <v>305.11</v>
      </c>
      <c r="P358">
        <v>311.69091305444101</v>
      </c>
      <c r="Q358">
        <v>284.973735530819</v>
      </c>
      <c r="R358">
        <v>56.6641197706169</v>
      </c>
      <c r="S358" s="1">
        <f>(Table2[[#This Row],[Close Price]]-Table2[[#This Row],[20D EMA]])/Table2[[#This Row],[20D EMA]]</f>
        <v>7.1777391760348653E-3</v>
      </c>
      <c r="T358" s="1">
        <f>(Table2[[#This Row],[Close Price]]-Table2[[#This Row],[50D EMA]])/Table2[[#This Row],[50D EMA]]</f>
        <v>-1.4087395142232036E-2</v>
      </c>
      <c r="U358" s="1">
        <f>(Table2[[#This Row],[Close Price]]-Table2[[#This Row],[200D EMA]])/Table2[[#This Row],[200D EMA]]</f>
        <v>7.8344990030726883E-2</v>
      </c>
      <c r="V358">
        <v>0.54225082359793397</v>
      </c>
      <c r="W358">
        <v>303</v>
      </c>
      <c r="X358">
        <v>311</v>
      </c>
      <c r="Y358">
        <v>303</v>
      </c>
      <c r="Z358">
        <v>311</v>
      </c>
      <c r="AA358">
        <v>286.60000000000002</v>
      </c>
      <c r="AB358">
        <v>323.39999999999998</v>
      </c>
      <c r="AC358" s="1">
        <f>(Table2[[#This Row],[Close Price]]/Table2[[#This Row],[Day Low]])-1</f>
        <v>1.419141914191413E-2</v>
      </c>
      <c r="AD358" s="1">
        <f>(Table2[[#This Row],[Day High]]/Table2[[#This Row],[Close Price]])-1</f>
        <v>1.2040351448096231E-2</v>
      </c>
      <c r="AE358" s="1">
        <f>(Table2[[#This Row],[Close Price]]/Table2[[#This Row],[Current Week Low]])-1</f>
        <v>1.419141914191413E-2</v>
      </c>
      <c r="AF358" s="1">
        <f>(Table2[[#This Row],[Current Week High]]/Table2[[#This Row],[Close Price]])-1</f>
        <v>1.2040351448096231E-2</v>
      </c>
      <c r="AG358" s="1">
        <f>(Table2[[#This Row],[Close Price]]/Table2[[#This Row],[Current Month Low]])-1</f>
        <v>7.2226099092812301E-2</v>
      </c>
      <c r="AH358" s="1">
        <f>(Table2[[#This Row],[Current Month High]]/Table2[[#This Row],[Close Price]])-1</f>
        <v>5.2391799544418971E-2</v>
      </c>
      <c r="AI358">
        <v>17.4585095997396</v>
      </c>
      <c r="AJ358">
        <v>52.1287128712871</v>
      </c>
      <c r="AK358" t="str">
        <f>IF(AND(Table2[[#This Row],[20D EMA]]&gt;Table2[[#This Row],[50D EMA]],Table2[[#This Row],[50D EMA]]&gt;Table2[[#This Row],[200D EMA]]),"Uptrend","Downtrend/NoTrend")</f>
        <v>Downtrend/NoTrend</v>
      </c>
      <c r="AL358">
        <v>7.0000000000000007E-2</v>
      </c>
      <c r="AM358" t="s">
        <v>3172</v>
      </c>
      <c r="AN358">
        <v>-3.64</v>
      </c>
      <c r="AO358" t="s">
        <v>3173</v>
      </c>
      <c r="AQ358">
        <f>(Table2[[#This Row],[Sharpe Ratio]]-AVERAGE(Table2[Sharpe Ratio]))/_xlfn.STDEV.P(Table2[Sharpe Ratio])</f>
        <v>-0.64995586758689006</v>
      </c>
      <c r="AR3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8">
        <f>_xlfn.RANK.AVG(Table2[[#This Row],[1Y Return vs Nifty Z-Score]],Table2[1Y Return vs Nifty Z-Score])</f>
        <v>241</v>
      </c>
      <c r="AT358">
        <f>_xlfn.RANK.AVG(Table2[[#This Row],[6M Return vs Nifty Z-Score]],Table2[6M Return vs Nifty Z-Score])</f>
        <v>314</v>
      </c>
      <c r="AU358">
        <f>_xlfn.RANK.AVG(Table2[[#This Row],[Sharpe Ratio Z-Score]],Table2[Sharpe Ratio Z-Score])</f>
        <v>532</v>
      </c>
      <c r="AV358">
        <f>(Table2[[#This Row],[Rank 1Y]]+Table2[[#This Row],[Rank 6M]]+Table2[[#This Row],[Rank Sharpe]])/3</f>
        <v>362.33333333333331</v>
      </c>
    </row>
    <row r="359" spans="1:48" x14ac:dyDescent="0.3">
      <c r="A359" t="s">
        <v>1701</v>
      </c>
      <c r="B359" t="s">
        <v>1702</v>
      </c>
      <c r="C359" t="s">
        <v>3135</v>
      </c>
      <c r="D359" t="s">
        <v>271</v>
      </c>
      <c r="E359">
        <v>5008.8327416399998</v>
      </c>
      <c r="F359">
        <v>1842.1</v>
      </c>
      <c r="G359">
        <v>32.317527275862503</v>
      </c>
      <c r="H359">
        <f>(Table2[[#This Row],[1Y Return vs Nifty]]-AVERAGE(Table2[1Y Return vs Nifty]))/_xlfn.STDEV.P(Table2[1Y Return vs Nifty])</f>
        <v>0.36370241144139137</v>
      </c>
      <c r="I359">
        <v>-8.16009616439481</v>
      </c>
      <c r="J359">
        <f>(Table2[[#This Row],[1M Return vs Nifty]]-AVERAGE(Table2[1M Return vs Nifty]))/_xlfn.STDEV.P(Table2[1M Return vs Nifty])</f>
        <v>-0.89226141841332551</v>
      </c>
      <c r="K359">
        <v>3.93987693792175</v>
      </c>
      <c r="L359">
        <f>(Table2[[#This Row],[6M Return vs Nifty]]-AVERAGE(Table2[6M Return vs Nifty]))/_xlfn.STDEV.P(Table2[6M Return vs Nifty])</f>
        <v>-3.6278303792880036E-3</v>
      </c>
      <c r="M359">
        <v>-6.6389154860066899</v>
      </c>
      <c r="N359">
        <f>(Table2[[#This Row],[1W Return vs Nifty]]-AVERAGE(Table2[1W Return vs Nifty]))/_xlfn.STDEV.P(Table2[1W Return vs Nifty])</f>
        <v>-1.2858210443713145</v>
      </c>
      <c r="O359">
        <v>1968.98</v>
      </c>
      <c r="P359">
        <v>2067.0454415690501</v>
      </c>
      <c r="Q359">
        <v>1810.0467238582701</v>
      </c>
      <c r="R359">
        <v>30.107051918109899</v>
      </c>
      <c r="S359" s="1">
        <f>(Table2[[#This Row],[Close Price]]-Table2[[#This Row],[20D EMA]])/Table2[[#This Row],[20D EMA]]</f>
        <v>-6.4439455961970218E-2</v>
      </c>
      <c r="T359" s="1">
        <f>(Table2[[#This Row],[Close Price]]-Table2[[#This Row],[50D EMA]])/Table2[[#This Row],[50D EMA]]</f>
        <v>-0.10882462332240694</v>
      </c>
      <c r="U359" s="1">
        <f>(Table2[[#This Row],[Close Price]]-Table2[[#This Row],[200D EMA]])/Table2[[#This Row],[200D EMA]]</f>
        <v>1.770853521029862E-2</v>
      </c>
      <c r="V359">
        <v>0.355505965793395</v>
      </c>
      <c r="W359">
        <v>1836</v>
      </c>
      <c r="X359">
        <v>1863.15</v>
      </c>
      <c r="Y359">
        <v>1817.5</v>
      </c>
      <c r="Z359">
        <v>1882</v>
      </c>
      <c r="AA359">
        <v>1817.5</v>
      </c>
      <c r="AB359">
        <v>2089</v>
      </c>
      <c r="AC359" s="1">
        <f>(Table2[[#This Row],[Close Price]]/Table2[[#This Row],[Day Low]])-1</f>
        <v>3.3224400871458837E-3</v>
      </c>
      <c r="AD359" s="1">
        <f>(Table2[[#This Row],[Day High]]/Table2[[#This Row],[Close Price]])-1</f>
        <v>1.1427175506215859E-2</v>
      </c>
      <c r="AE359" s="1">
        <f>(Table2[[#This Row],[Close Price]]/Table2[[#This Row],[Current Week Low]])-1</f>
        <v>1.3535075653369866E-2</v>
      </c>
      <c r="AF359" s="1">
        <f>(Table2[[#This Row],[Current Week High]]/Table2[[#This Row],[Close Price]])-1</f>
        <v>2.1660061885891091E-2</v>
      </c>
      <c r="AG359" s="1">
        <f>(Table2[[#This Row],[Close Price]]/Table2[[#This Row],[Current Month Low]])-1</f>
        <v>1.3535075653369866E-2</v>
      </c>
      <c r="AH359" s="1">
        <f>(Table2[[#This Row],[Current Month High]]/Table2[[#This Row],[Close Price]])-1</f>
        <v>0.13403181151946164</v>
      </c>
      <c r="AI359">
        <v>42.2344063840182</v>
      </c>
      <c r="AJ359">
        <v>93.630104588216696</v>
      </c>
      <c r="AK359" t="str">
        <f>IF(AND(Table2[[#This Row],[20D EMA]]&gt;Table2[[#This Row],[50D EMA]],Table2[[#This Row],[50D EMA]]&gt;Table2[[#This Row],[200D EMA]]),"Uptrend","Downtrend/NoTrend")</f>
        <v>Downtrend/NoTrend</v>
      </c>
      <c r="AL359">
        <v>-0.11</v>
      </c>
      <c r="AM359" t="s">
        <v>3173</v>
      </c>
      <c r="AN359">
        <v>-11.23</v>
      </c>
      <c r="AO359" t="s">
        <v>3173</v>
      </c>
      <c r="AP359">
        <v>-1.1377940970369E-2</v>
      </c>
      <c r="AQ359">
        <f>(Table2[[#This Row],[Sharpe Ratio]]-AVERAGE(Table2[Sharpe Ratio]))/_xlfn.STDEV.P(Table2[Sharpe Ratio])</f>
        <v>-0.78188023251656269</v>
      </c>
      <c r="AR3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9">
        <f>_xlfn.RANK.AVG(Table2[[#This Row],[1Y Return vs Nifty Z-Score]],Table2[1Y Return vs Nifty Z-Score])</f>
        <v>204</v>
      </c>
      <c r="AT359">
        <f>_xlfn.RANK.AVG(Table2[[#This Row],[6M Return vs Nifty Z-Score]],Table2[6M Return vs Nifty Z-Score])</f>
        <v>302</v>
      </c>
      <c r="AU359">
        <f>_xlfn.RANK.AVG(Table2[[#This Row],[Sharpe Ratio Z-Score]],Table2[Sharpe Ratio Z-Score])</f>
        <v>584</v>
      </c>
      <c r="AV359">
        <f>(Table2[[#This Row],[Rank 1Y]]+Table2[[#This Row],[Rank 6M]]+Table2[[#This Row],[Rank Sharpe]])/3</f>
        <v>363.33333333333331</v>
      </c>
    </row>
    <row r="360" spans="1:48" x14ac:dyDescent="0.3">
      <c r="A360" t="s">
        <v>1286</v>
      </c>
      <c r="B360" t="s">
        <v>1287</v>
      </c>
      <c r="C360" t="s">
        <v>3141</v>
      </c>
      <c r="D360" t="s">
        <v>411</v>
      </c>
      <c r="E360">
        <v>8898.1773649000006</v>
      </c>
      <c r="F360">
        <v>161.29</v>
      </c>
      <c r="G360">
        <v>4.2747989682720497</v>
      </c>
      <c r="H360">
        <f>(Table2[[#This Row],[1Y Return vs Nifty]]-AVERAGE(Table2[1Y Return vs Nifty]))/_xlfn.STDEV.P(Table2[1Y Return vs Nifty])</f>
        <v>-0.1877645432957257</v>
      </c>
      <c r="I360">
        <v>7.2282000501712798</v>
      </c>
      <c r="J360">
        <f>(Table2[[#This Row],[1M Return vs Nifty]]-AVERAGE(Table2[1M Return vs Nifty]))/_xlfn.STDEV.P(Table2[1M Return vs Nifty])</f>
        <v>0.56715620689660273</v>
      </c>
      <c r="K360">
        <v>-6.9224101541119101</v>
      </c>
      <c r="L360">
        <f>(Table2[[#This Row],[6M Return vs Nifty]]-AVERAGE(Table2[6M Return vs Nifty]))/_xlfn.STDEV.P(Table2[6M Return vs Nifty])</f>
        <v>-0.36096736755195347</v>
      </c>
      <c r="M360">
        <v>1.31743897495826</v>
      </c>
      <c r="N360">
        <f>(Table2[[#This Row],[1W Return vs Nifty]]-AVERAGE(Table2[1W Return vs Nifty]))/_xlfn.STDEV.P(Table2[1W Return vs Nifty])</f>
        <v>0.41049438192702636</v>
      </c>
      <c r="O360">
        <v>159.56</v>
      </c>
      <c r="P360">
        <v>168.291337031762</v>
      </c>
      <c r="Q360">
        <v>169.222699690198</v>
      </c>
      <c r="R360">
        <v>57.360581469701501</v>
      </c>
      <c r="S360" s="1">
        <f>(Table2[[#This Row],[Close Price]]-Table2[[#This Row],[20D EMA]])/Table2[[#This Row],[20D EMA]]</f>
        <v>1.0842316370017485E-2</v>
      </c>
      <c r="T360" s="1">
        <f>(Table2[[#This Row],[Close Price]]-Table2[[#This Row],[50D EMA]])/Table2[[#This Row],[50D EMA]]</f>
        <v>-4.1602480289526893E-2</v>
      </c>
      <c r="U360" s="1">
        <f>(Table2[[#This Row],[Close Price]]-Table2[[#This Row],[200D EMA]])/Table2[[#This Row],[200D EMA]]</f>
        <v>-4.6877278903602659E-2</v>
      </c>
      <c r="V360">
        <v>0.76994903899567402</v>
      </c>
      <c r="W360">
        <v>160.55000000000001</v>
      </c>
      <c r="X360">
        <v>164.21</v>
      </c>
      <c r="Y360">
        <v>155.86000000000001</v>
      </c>
      <c r="Z360">
        <v>165</v>
      </c>
      <c r="AA360">
        <v>148.55000000000001</v>
      </c>
      <c r="AB360">
        <v>173.4</v>
      </c>
      <c r="AC360" s="1">
        <f>(Table2[[#This Row],[Close Price]]/Table2[[#This Row],[Day Low]])-1</f>
        <v>4.6091560261598552E-3</v>
      </c>
      <c r="AD360" s="1">
        <f>(Table2[[#This Row],[Day High]]/Table2[[#This Row],[Close Price]])-1</f>
        <v>1.8104036208072438E-2</v>
      </c>
      <c r="AE360" s="1">
        <f>(Table2[[#This Row],[Close Price]]/Table2[[#This Row],[Current Week Low]])-1</f>
        <v>3.4838958039265844E-2</v>
      </c>
      <c r="AF360" s="1">
        <f>(Table2[[#This Row],[Current Week High]]/Table2[[#This Row],[Close Price]])-1</f>
        <v>2.3002046004092058E-2</v>
      </c>
      <c r="AG360" s="1">
        <f>(Table2[[#This Row],[Close Price]]/Table2[[#This Row],[Current Month Low]])-1</f>
        <v>8.5762369572534469E-2</v>
      </c>
      <c r="AH360" s="1">
        <f>(Table2[[#This Row],[Current Month High]]/Table2[[#This Row],[Close Price]])-1</f>
        <v>7.5082150164300421E-2</v>
      </c>
      <c r="AI360">
        <v>51.900303800607603</v>
      </c>
      <c r="AJ360">
        <v>36.224662162162097</v>
      </c>
      <c r="AK360" t="str">
        <f>IF(AND(Table2[[#This Row],[20D EMA]]&gt;Table2[[#This Row],[50D EMA]],Table2[[#This Row],[50D EMA]]&gt;Table2[[#This Row],[200D EMA]]),"Uptrend","Downtrend/NoTrend")</f>
        <v>Downtrend/NoTrend</v>
      </c>
      <c r="AL360">
        <v>-0.08</v>
      </c>
      <c r="AM360" t="s">
        <v>3173</v>
      </c>
      <c r="AN360">
        <v>-3.79</v>
      </c>
      <c r="AO360" t="s">
        <v>3173</v>
      </c>
      <c r="AP360">
        <v>8.0207426228869005E-2</v>
      </c>
      <c r="AQ360">
        <f>(Table2[[#This Row],[Sharpe Ratio]]-AVERAGE(Table2[Sharpe Ratio]))/_xlfn.STDEV.P(Table2[Sharpe Ratio])</f>
        <v>0.28002907392787912</v>
      </c>
      <c r="AR3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0">
        <f>_xlfn.RANK.AVG(Table2[[#This Row],[1Y Return vs Nifty Z-Score]],Table2[1Y Return vs Nifty Z-Score])</f>
        <v>371</v>
      </c>
      <c r="AT360">
        <f>_xlfn.RANK.AVG(Table2[[#This Row],[6M Return vs Nifty Z-Score]],Table2[6M Return vs Nifty Z-Score])</f>
        <v>441</v>
      </c>
      <c r="AU360">
        <f>_xlfn.RANK.AVG(Table2[[#This Row],[Sharpe Ratio Z-Score]],Table2[Sharpe Ratio Z-Score])</f>
        <v>279</v>
      </c>
      <c r="AV360">
        <f>(Table2[[#This Row],[Rank 1Y]]+Table2[[#This Row],[Rank 6M]]+Table2[[#This Row],[Rank Sharpe]])/3</f>
        <v>363.66666666666669</v>
      </c>
    </row>
    <row r="361" spans="1:48" x14ac:dyDescent="0.3">
      <c r="A361" t="s">
        <v>712</v>
      </c>
      <c r="B361" t="s">
        <v>713</v>
      </c>
      <c r="C361" t="s">
        <v>3136</v>
      </c>
      <c r="D361" t="s">
        <v>465</v>
      </c>
      <c r="E361">
        <v>24330.335040000002</v>
      </c>
      <c r="F361">
        <v>3471.2</v>
      </c>
      <c r="G361">
        <v>-21.4558213978037</v>
      </c>
      <c r="H361">
        <f>(Table2[[#This Row],[1Y Return vs Nifty]]-AVERAGE(Table2[1Y Return vs Nifty]))/_xlfn.STDEV.P(Table2[1Y Return vs Nifty])</f>
        <v>-0.69376334273978257</v>
      </c>
      <c r="I361">
        <v>1.2733828345000999</v>
      </c>
      <c r="J361">
        <f>(Table2[[#This Row],[1M Return vs Nifty]]-AVERAGE(Table2[1M Return vs Nifty]))/_xlfn.STDEV.P(Table2[1M Return vs Nifty])</f>
        <v>2.404587947177475E-3</v>
      </c>
      <c r="K361">
        <v>-5.3746400974572901E-2</v>
      </c>
      <c r="L361">
        <f>(Table2[[#This Row],[6M Return vs Nifty]]-AVERAGE(Table2[6M Return vs Nifty]))/_xlfn.STDEV.P(Table2[6M Return vs Nifty])</f>
        <v>-0.13500711574266042</v>
      </c>
      <c r="M361">
        <v>-0.99702243587136297</v>
      </c>
      <c r="N361">
        <f>(Table2[[#This Row],[1W Return vs Nifty]]-AVERAGE(Table2[1W Return vs Nifty]))/_xlfn.STDEV.P(Table2[1W Return vs Nifty])</f>
        <v>-8.2954799356226502E-2</v>
      </c>
      <c r="O361">
        <v>3550.75</v>
      </c>
      <c r="P361">
        <v>3582.5491011515501</v>
      </c>
      <c r="Q361">
        <v>3410.3363827291601</v>
      </c>
      <c r="R361">
        <v>43.258111761793998</v>
      </c>
      <c r="S361" s="1">
        <f>(Table2[[#This Row],[Close Price]]-Table2[[#This Row],[20D EMA]])/Table2[[#This Row],[20D EMA]]</f>
        <v>-2.2403717524466713E-2</v>
      </c>
      <c r="T361" s="1">
        <f>(Table2[[#This Row],[Close Price]]-Table2[[#This Row],[50D EMA]])/Table2[[#This Row],[50D EMA]]</f>
        <v>-3.1080970004223798E-2</v>
      </c>
      <c r="U361" s="1">
        <f>(Table2[[#This Row],[Close Price]]-Table2[[#This Row],[200D EMA]])/Table2[[#This Row],[200D EMA]]</f>
        <v>1.7846807599118119E-2</v>
      </c>
      <c r="V361">
        <v>1.27367419161679</v>
      </c>
      <c r="W361">
        <v>3447.05</v>
      </c>
      <c r="X361">
        <v>3577.45</v>
      </c>
      <c r="Y361">
        <v>3447.05</v>
      </c>
      <c r="Z361">
        <v>3594</v>
      </c>
      <c r="AA361">
        <v>3371.8</v>
      </c>
      <c r="AB361">
        <v>3750</v>
      </c>
      <c r="AC361" s="1">
        <f>(Table2[[#This Row],[Close Price]]/Table2[[#This Row],[Day Low]])-1</f>
        <v>7.005990629668668E-3</v>
      </c>
      <c r="AD361" s="1">
        <f>(Table2[[#This Row],[Day High]]/Table2[[#This Row],[Close Price]])-1</f>
        <v>3.0609011292924704E-2</v>
      </c>
      <c r="AE361" s="1">
        <f>(Table2[[#This Row],[Close Price]]/Table2[[#This Row],[Current Week Low]])-1</f>
        <v>7.005990629668668E-3</v>
      </c>
      <c r="AF361" s="1">
        <f>(Table2[[#This Row],[Current Week High]]/Table2[[#This Row],[Close Price]])-1</f>
        <v>3.5376814934316769E-2</v>
      </c>
      <c r="AG361" s="1">
        <f>(Table2[[#This Row],[Close Price]]/Table2[[#This Row],[Current Month Low]])-1</f>
        <v>2.9479803072542721E-2</v>
      </c>
      <c r="AH361" s="1">
        <f>(Table2[[#This Row],[Current Month High]]/Table2[[#This Row],[Close Price]])-1</f>
        <v>8.0318045632634227E-2</v>
      </c>
      <c r="AI361">
        <v>14.614542521318199</v>
      </c>
      <c r="AJ361">
        <v>34.464458648072799</v>
      </c>
      <c r="AK361" t="str">
        <f>IF(AND(Table2[[#This Row],[20D EMA]]&gt;Table2[[#This Row],[50D EMA]],Table2[[#This Row],[50D EMA]]&gt;Table2[[#This Row],[200D EMA]]),"Uptrend","Downtrend/NoTrend")</f>
        <v>Downtrend/NoTrend</v>
      </c>
      <c r="AL361">
        <v>-0.03</v>
      </c>
      <c r="AM361" t="s">
        <v>3173</v>
      </c>
      <c r="AN361">
        <v>-5.71</v>
      </c>
      <c r="AO361" t="s">
        <v>3173</v>
      </c>
      <c r="AP361">
        <v>0.110868805431034</v>
      </c>
      <c r="AQ361">
        <f>(Table2[[#This Row],[Sharpe Ratio]]-AVERAGE(Table2[Sharpe Ratio]))/_xlfn.STDEV.P(Table2[Sharpe Ratio])</f>
        <v>0.63554005694735827</v>
      </c>
      <c r="AR3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1">
        <f>_xlfn.RANK.AVG(Table2[[#This Row],[1Y Return vs Nifty Z-Score]],Table2[1Y Return vs Nifty Z-Score])</f>
        <v>558</v>
      </c>
      <c r="AT361">
        <f>_xlfn.RANK.AVG(Table2[[#This Row],[6M Return vs Nifty Z-Score]],Table2[6M Return vs Nifty Z-Score])</f>
        <v>347</v>
      </c>
      <c r="AU361">
        <f>_xlfn.RANK.AVG(Table2[[#This Row],[Sharpe Ratio Z-Score]],Table2[Sharpe Ratio Z-Score])</f>
        <v>188</v>
      </c>
      <c r="AV361">
        <f>(Table2[[#This Row],[Rank 1Y]]+Table2[[#This Row],[Rank 6M]]+Table2[[#This Row],[Rank Sharpe]])/3</f>
        <v>364.33333333333331</v>
      </c>
    </row>
    <row r="362" spans="1:48" x14ac:dyDescent="0.3">
      <c r="A362" t="s">
        <v>1354</v>
      </c>
      <c r="B362" t="s">
        <v>1355</v>
      </c>
      <c r="C362" t="s">
        <v>3127</v>
      </c>
      <c r="D362" t="s">
        <v>501</v>
      </c>
      <c r="E362">
        <v>8209.4862763649999</v>
      </c>
      <c r="F362">
        <v>248.55</v>
      </c>
      <c r="G362">
        <v>-8.8634217932366397</v>
      </c>
      <c r="H362">
        <f>(Table2[[#This Row],[1Y Return vs Nifty]]-AVERAGE(Table2[1Y Return vs Nifty]))/_xlfn.STDEV.P(Table2[1Y Return vs Nifty])</f>
        <v>-0.4461307947724783</v>
      </c>
      <c r="I362">
        <v>-1.46594592143185</v>
      </c>
      <c r="J362">
        <f>(Table2[[#This Row],[1M Return vs Nifty]]-AVERAGE(Table2[1M Return vs Nifty]))/_xlfn.STDEV.P(Table2[1M Return vs Nifty])</f>
        <v>-0.25739185814288335</v>
      </c>
      <c r="K362">
        <v>11.054078493494099</v>
      </c>
      <c r="L362">
        <f>(Table2[[#This Row],[6M Return vs Nifty]]-AVERAGE(Table2[6M Return vs Nifty]))/_xlfn.STDEV.P(Table2[6M Return vs Nifty])</f>
        <v>0.23040994358874717</v>
      </c>
      <c r="M362">
        <v>-2.0829368680196199</v>
      </c>
      <c r="N362">
        <f>(Table2[[#This Row],[1W Return vs Nifty]]-AVERAGE(Table2[1W Return vs Nifty]))/_xlfn.STDEV.P(Table2[1W Return vs Nifty])</f>
        <v>-0.31447457539567736</v>
      </c>
      <c r="O362">
        <v>250.98</v>
      </c>
      <c r="P362">
        <v>257.05797641812097</v>
      </c>
      <c r="Q362">
        <v>244.541354119056</v>
      </c>
      <c r="R362">
        <v>48.329795514122203</v>
      </c>
      <c r="S362" s="1">
        <f>(Table2[[#This Row],[Close Price]]-Table2[[#This Row],[20D EMA]])/Table2[[#This Row],[20D EMA]]</f>
        <v>-9.6820463781973811E-3</v>
      </c>
      <c r="T362" s="1">
        <f>(Table2[[#This Row],[Close Price]]-Table2[[#This Row],[50D EMA]])/Table2[[#This Row],[50D EMA]]</f>
        <v>-3.309750016969791E-2</v>
      </c>
      <c r="U362" s="1">
        <f>(Table2[[#This Row],[Close Price]]-Table2[[#This Row],[200D EMA]])/Table2[[#This Row],[200D EMA]]</f>
        <v>1.6392507088974367E-2</v>
      </c>
      <c r="V362">
        <v>0.54414446599477495</v>
      </c>
      <c r="W362">
        <v>247.54</v>
      </c>
      <c r="X362">
        <v>250.15</v>
      </c>
      <c r="Y362">
        <v>245.63</v>
      </c>
      <c r="Z362">
        <v>253</v>
      </c>
      <c r="AA362">
        <v>238.32</v>
      </c>
      <c r="AB362">
        <v>255</v>
      </c>
      <c r="AC362" s="1">
        <f>(Table2[[#This Row],[Close Price]]/Table2[[#This Row],[Day Low]])-1</f>
        <v>4.0801486628423422E-3</v>
      </c>
      <c r="AD362" s="1">
        <f>(Table2[[#This Row],[Day High]]/Table2[[#This Row],[Close Price]])-1</f>
        <v>6.4373365520016268E-3</v>
      </c>
      <c r="AE362" s="1">
        <f>(Table2[[#This Row],[Close Price]]/Table2[[#This Row],[Current Week Low]])-1</f>
        <v>1.1887798721654574E-2</v>
      </c>
      <c r="AF362" s="1">
        <f>(Table2[[#This Row],[Current Week High]]/Table2[[#This Row],[Close Price]])-1</f>
        <v>1.7903842285254434E-2</v>
      </c>
      <c r="AG362" s="1">
        <f>(Table2[[#This Row],[Close Price]]/Table2[[#This Row],[Current Month Low]])-1</f>
        <v>4.2925478348439183E-2</v>
      </c>
      <c r="AH362" s="1">
        <f>(Table2[[#This Row],[Current Month High]]/Table2[[#This Row],[Close Price]])-1</f>
        <v>2.5950512975256412E-2</v>
      </c>
      <c r="AI362">
        <v>19.734459867229901</v>
      </c>
      <c r="AJ362">
        <v>23.2886904761904</v>
      </c>
      <c r="AK362" t="str">
        <f>IF(AND(Table2[[#This Row],[20D EMA]]&gt;Table2[[#This Row],[50D EMA]],Table2[[#This Row],[50D EMA]]&gt;Table2[[#This Row],[200D EMA]]),"Uptrend","Downtrend/NoTrend")</f>
        <v>Downtrend/NoTrend</v>
      </c>
      <c r="AL362">
        <v>-0.12</v>
      </c>
      <c r="AM362" t="s">
        <v>3173</v>
      </c>
      <c r="AN362">
        <v>-2.33</v>
      </c>
      <c r="AO362" t="s">
        <v>3173</v>
      </c>
      <c r="AP362">
        <v>3.8972844279969998E-2</v>
      </c>
      <c r="AQ362">
        <f>(Table2[[#This Row],[Sharpe Ratio]]-AVERAGE(Table2[Sharpe Ratio]))/_xlfn.STDEV.P(Table2[Sharpe Ratio])</f>
        <v>-0.19807553664408303</v>
      </c>
      <c r="AR3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2">
        <f>_xlfn.RANK.AVG(Table2[[#This Row],[1Y Return vs Nifty Z-Score]],Table2[1Y Return vs Nifty Z-Score])</f>
        <v>464</v>
      </c>
      <c r="AT362">
        <f>_xlfn.RANK.AVG(Table2[[#This Row],[6M Return vs Nifty Z-Score]],Table2[6M Return vs Nifty Z-Score])</f>
        <v>226</v>
      </c>
      <c r="AU362">
        <f>_xlfn.RANK.AVG(Table2[[#This Row],[Sharpe Ratio Z-Score]],Table2[Sharpe Ratio Z-Score])</f>
        <v>404</v>
      </c>
      <c r="AV362">
        <f>(Table2[[#This Row],[Rank 1Y]]+Table2[[#This Row],[Rank 6M]]+Table2[[#This Row],[Rank Sharpe]])/3</f>
        <v>364.66666666666669</v>
      </c>
    </row>
    <row r="363" spans="1:48" x14ac:dyDescent="0.3">
      <c r="A363" t="s">
        <v>315</v>
      </c>
      <c r="B363" t="s">
        <v>316</v>
      </c>
      <c r="C363" t="s">
        <v>3133</v>
      </c>
      <c r="D363" t="s">
        <v>178</v>
      </c>
      <c r="E363">
        <v>81595.817721015002</v>
      </c>
      <c r="F363">
        <v>81.23</v>
      </c>
      <c r="G363">
        <v>30.846190087393801</v>
      </c>
      <c r="H363">
        <f>(Table2[[#This Row],[1Y Return vs Nifty]]-AVERAGE(Table2[1Y Return vs Nifty]))/_xlfn.STDEV.P(Table2[1Y Return vs Nifty])</f>
        <v>0.33476821396187284</v>
      </c>
      <c r="I363">
        <v>4.94971290587553</v>
      </c>
      <c r="J363">
        <f>(Table2[[#This Row],[1M Return vs Nifty]]-AVERAGE(Table2[1M Return vs Nifty]))/_xlfn.STDEV.P(Table2[1M Return vs Nifty])</f>
        <v>0.3510657280637538</v>
      </c>
      <c r="K363">
        <v>-25.986339056750399</v>
      </c>
      <c r="L363">
        <f>(Table2[[#This Row],[6M Return vs Nifty]]-AVERAGE(Table2[6M Return vs Nifty]))/_xlfn.STDEV.P(Table2[6M Return vs Nifty])</f>
        <v>-0.98811848895414289</v>
      </c>
      <c r="M363">
        <v>2.1320364548358701</v>
      </c>
      <c r="N363">
        <f>(Table2[[#This Row],[1W Return vs Nifty]]-AVERAGE(Table2[1W Return vs Nifty]))/_xlfn.STDEV.P(Table2[1W Return vs Nifty])</f>
        <v>0.58416867938568373</v>
      </c>
      <c r="O363">
        <v>81.45</v>
      </c>
      <c r="P363">
        <v>85.893236904307699</v>
      </c>
      <c r="Q363">
        <v>87.719693378870602</v>
      </c>
      <c r="R363">
        <v>52.3558912012344</v>
      </c>
      <c r="S363" s="1">
        <f>(Table2[[#This Row],[Close Price]]-Table2[[#This Row],[20D EMA]])/Table2[[#This Row],[20D EMA]]</f>
        <v>-2.7010435850214716E-3</v>
      </c>
      <c r="T363" s="1">
        <f>(Table2[[#This Row],[Close Price]]-Table2[[#This Row],[50D EMA]])/Table2[[#This Row],[50D EMA]]</f>
        <v>-5.4291083586743082E-2</v>
      </c>
      <c r="U363" s="1">
        <f>(Table2[[#This Row],[Close Price]]-Table2[[#This Row],[200D EMA]])/Table2[[#This Row],[200D EMA]]</f>
        <v>-7.398217126501945E-2</v>
      </c>
      <c r="V363">
        <v>0.83495385239131703</v>
      </c>
      <c r="W363">
        <v>80.900000000000006</v>
      </c>
      <c r="X363">
        <v>82.9</v>
      </c>
      <c r="Y363">
        <v>80.83</v>
      </c>
      <c r="Z363">
        <v>83.6</v>
      </c>
      <c r="AA363">
        <v>76.41</v>
      </c>
      <c r="AB363">
        <v>85.59</v>
      </c>
      <c r="AC363" s="1">
        <f>(Table2[[#This Row],[Close Price]]/Table2[[#This Row],[Day Low]])-1</f>
        <v>4.0791100123609425E-3</v>
      </c>
      <c r="AD363" s="1">
        <f>(Table2[[#This Row],[Day High]]/Table2[[#This Row],[Close Price]])-1</f>
        <v>2.0558906807829569E-2</v>
      </c>
      <c r="AE363" s="1">
        <f>(Table2[[#This Row],[Close Price]]/Table2[[#This Row],[Current Week Low]])-1</f>
        <v>4.9486576766053503E-3</v>
      </c>
      <c r="AF363" s="1">
        <f>(Table2[[#This Row],[Current Week High]]/Table2[[#This Row],[Close Price]])-1</f>
        <v>2.9176412655422812E-2</v>
      </c>
      <c r="AG363" s="1">
        <f>(Table2[[#This Row],[Close Price]]/Table2[[#This Row],[Current Month Low]])-1</f>
        <v>6.3080748593116187E-2</v>
      </c>
      <c r="AH363" s="1">
        <f>(Table2[[#This Row],[Current Month High]]/Table2[[#This Row],[Close Price]])-1</f>
        <v>5.3674750707866536E-2</v>
      </c>
      <c r="AI363">
        <v>45.758956050720101</v>
      </c>
      <c r="AJ363">
        <v>51.407269338303799</v>
      </c>
      <c r="AK363" t="str">
        <f>IF(AND(Table2[[#This Row],[20D EMA]]&gt;Table2[[#This Row],[50D EMA]],Table2[[#This Row],[50D EMA]]&gt;Table2[[#This Row],[200D EMA]]),"Uptrend","Downtrend/NoTrend")</f>
        <v>Downtrend/NoTrend</v>
      </c>
      <c r="AL363">
        <v>-0.03</v>
      </c>
      <c r="AM363" t="s">
        <v>3173</v>
      </c>
      <c r="AN363">
        <v>-3.23</v>
      </c>
      <c r="AO363" t="s">
        <v>3173</v>
      </c>
      <c r="AP363">
        <v>0.102768811567746</v>
      </c>
      <c r="AQ363">
        <f>(Table2[[#This Row],[Sharpe Ratio]]-AVERAGE(Table2[Sharpe Ratio]))/_xlfn.STDEV.P(Table2[Sharpe Ratio])</f>
        <v>0.54162266458863706</v>
      </c>
      <c r="AR3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3">
        <f>_xlfn.RANK.AVG(Table2[[#This Row],[1Y Return vs Nifty Z-Score]],Table2[1Y Return vs Nifty Z-Score])</f>
        <v>210</v>
      </c>
      <c r="AT363">
        <f>_xlfn.RANK.AVG(Table2[[#This Row],[6M Return vs Nifty Z-Score]],Table2[6M Return vs Nifty Z-Score])</f>
        <v>671</v>
      </c>
      <c r="AU363">
        <f>_xlfn.RANK.AVG(Table2[[#This Row],[Sharpe Ratio Z-Score]],Table2[Sharpe Ratio Z-Score])</f>
        <v>215</v>
      </c>
      <c r="AV363">
        <f>(Table2[[#This Row],[Rank 1Y]]+Table2[[#This Row],[Rank 6M]]+Table2[[#This Row],[Rank Sharpe]])/3</f>
        <v>365.33333333333331</v>
      </c>
    </row>
    <row r="364" spans="1:48" x14ac:dyDescent="0.3">
      <c r="A364" t="s">
        <v>1378</v>
      </c>
      <c r="B364" t="s">
        <v>1379</v>
      </c>
      <c r="C364" t="s">
        <v>3129</v>
      </c>
      <c r="D364" t="s">
        <v>373</v>
      </c>
      <c r="E364">
        <v>7958.7884764500004</v>
      </c>
      <c r="F364">
        <v>584.15</v>
      </c>
      <c r="G364">
        <v>25.0014168770679</v>
      </c>
      <c r="H364">
        <f>(Table2[[#This Row],[1Y Return vs Nifty]]-AVERAGE(Table2[1Y Return vs Nifty]))/_xlfn.STDEV.P(Table2[1Y Return vs Nifty])</f>
        <v>0.21982935180575836</v>
      </c>
      <c r="I364">
        <v>4.47443834328132</v>
      </c>
      <c r="J364">
        <f>(Table2[[#This Row],[1M Return vs Nifty]]-AVERAGE(Table2[1M Return vs Nifty]))/_xlfn.STDEV.P(Table2[1M Return vs Nifty])</f>
        <v>0.30599094760463491</v>
      </c>
      <c r="K364">
        <v>6.6663438461134197</v>
      </c>
      <c r="L364">
        <f>(Table2[[#This Row],[6M Return vs Nifty]]-AVERAGE(Table2[6M Return vs Nifty]))/_xlfn.STDEV.P(Table2[6M Return vs Nifty])</f>
        <v>8.6065474063413278E-2</v>
      </c>
      <c r="M364">
        <v>-7.0447922189161396</v>
      </c>
      <c r="N364">
        <f>(Table2[[#This Row],[1W Return vs Nifty]]-AVERAGE(Table2[1W Return vs Nifty]))/_xlfn.STDEV.P(Table2[1W Return vs Nifty])</f>
        <v>-1.3723550175103605</v>
      </c>
      <c r="O364">
        <v>591.15</v>
      </c>
      <c r="P364">
        <v>606.75435645544201</v>
      </c>
      <c r="Q364">
        <v>583.01036153573796</v>
      </c>
      <c r="R364">
        <v>46.777918364134798</v>
      </c>
      <c r="S364" s="1">
        <f>(Table2[[#This Row],[Close Price]]-Table2[[#This Row],[20D EMA]])/Table2[[#This Row],[20D EMA]]</f>
        <v>-1.1841326228537596E-2</v>
      </c>
      <c r="T364" s="1">
        <f>(Table2[[#This Row],[Close Price]]-Table2[[#This Row],[50D EMA]])/Table2[[#This Row],[50D EMA]]</f>
        <v>-3.7254543317155428E-2</v>
      </c>
      <c r="U364" s="1">
        <f>(Table2[[#This Row],[Close Price]]-Table2[[#This Row],[200D EMA]])/Table2[[#This Row],[200D EMA]]</f>
        <v>1.9547482162410278E-3</v>
      </c>
      <c r="V364">
        <v>2.04552543709526</v>
      </c>
      <c r="W364">
        <v>579.54999999999995</v>
      </c>
      <c r="X364">
        <v>591.95000000000005</v>
      </c>
      <c r="Y364">
        <v>577.04999999999995</v>
      </c>
      <c r="Z364">
        <v>609.85</v>
      </c>
      <c r="AA364">
        <v>562.79999999999995</v>
      </c>
      <c r="AB364">
        <v>628.65</v>
      </c>
      <c r="AC364" s="1">
        <f>(Table2[[#This Row],[Close Price]]/Table2[[#This Row],[Day Low]])-1</f>
        <v>7.937192649469349E-3</v>
      </c>
      <c r="AD364" s="1">
        <f>(Table2[[#This Row],[Day High]]/Table2[[#This Row],[Close Price]])-1</f>
        <v>1.3352734742788863E-2</v>
      </c>
      <c r="AE364" s="1">
        <f>(Table2[[#This Row],[Close Price]]/Table2[[#This Row],[Current Week Low]])-1</f>
        <v>1.2303959795511688E-2</v>
      </c>
      <c r="AF364" s="1">
        <f>(Table2[[#This Row],[Current Week High]]/Table2[[#This Row],[Close Price]])-1</f>
        <v>4.3995549088419184E-2</v>
      </c>
      <c r="AG364" s="1">
        <f>(Table2[[#This Row],[Close Price]]/Table2[[#This Row],[Current Month Low]])-1</f>
        <v>3.7935323383084585E-2</v>
      </c>
      <c r="AH364" s="1">
        <f>(Table2[[#This Row],[Current Month High]]/Table2[[#This Row],[Close Price]])-1</f>
        <v>7.6179063596679031E-2</v>
      </c>
      <c r="AI364">
        <v>35.752803218351403</v>
      </c>
      <c r="AJ364">
        <v>51.118872073470399</v>
      </c>
      <c r="AK364" t="str">
        <f>IF(AND(Table2[[#This Row],[20D EMA]]&gt;Table2[[#This Row],[50D EMA]],Table2[[#This Row],[50D EMA]]&gt;Table2[[#This Row],[200D EMA]]),"Uptrend","Downtrend/NoTrend")</f>
        <v>Downtrend/NoTrend</v>
      </c>
      <c r="AL364">
        <v>-0.04</v>
      </c>
      <c r="AM364" t="s">
        <v>3173</v>
      </c>
      <c r="AN364">
        <v>-1.96</v>
      </c>
      <c r="AO364" t="s">
        <v>3173</v>
      </c>
      <c r="AP364">
        <v>-1.0696079019936E-2</v>
      </c>
      <c r="AQ364">
        <f>(Table2[[#This Row],[Sharpe Ratio]]-AVERAGE(Table2[Sharpe Ratio]))/_xlfn.STDEV.P(Table2[Sharpe Ratio])</f>
        <v>-0.77397421463381522</v>
      </c>
      <c r="AR3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4">
        <f>_xlfn.RANK.AVG(Table2[[#This Row],[1Y Return vs Nifty Z-Score]],Table2[1Y Return vs Nifty Z-Score])</f>
        <v>243</v>
      </c>
      <c r="AT364">
        <f>_xlfn.RANK.AVG(Table2[[#This Row],[6M Return vs Nifty Z-Score]],Table2[6M Return vs Nifty Z-Score])</f>
        <v>272</v>
      </c>
      <c r="AU364">
        <f>_xlfn.RANK.AVG(Table2[[#This Row],[Sharpe Ratio Z-Score]],Table2[Sharpe Ratio Z-Score])</f>
        <v>581</v>
      </c>
      <c r="AV364">
        <f>(Table2[[#This Row],[Rank 1Y]]+Table2[[#This Row],[Rank 6M]]+Table2[[#This Row],[Rank Sharpe]])/3</f>
        <v>365.33333333333331</v>
      </c>
    </row>
    <row r="365" spans="1:48" x14ac:dyDescent="0.3">
      <c r="A365" t="s">
        <v>948</v>
      </c>
      <c r="B365" t="s">
        <v>949</v>
      </c>
      <c r="C365" t="s">
        <v>3141</v>
      </c>
      <c r="D365" t="s">
        <v>498</v>
      </c>
      <c r="E365">
        <v>15610.5267804</v>
      </c>
      <c r="F365">
        <v>5091.5</v>
      </c>
      <c r="G365">
        <v>0.75259431039376001</v>
      </c>
      <c r="H365">
        <f>(Table2[[#This Row],[1Y Return vs Nifty]]-AVERAGE(Table2[1Y Return vs Nifty]))/_xlfn.STDEV.P(Table2[1Y Return vs Nifty])</f>
        <v>-0.25702953974456544</v>
      </c>
      <c r="I365">
        <v>12.423447425851201</v>
      </c>
      <c r="J365">
        <f>(Table2[[#This Row],[1M Return vs Nifty]]-AVERAGE(Table2[1M Return vs Nifty]))/_xlfn.STDEV.P(Table2[1M Return vs Nifty])</f>
        <v>1.0598706362390471</v>
      </c>
      <c r="K365">
        <v>9.5136948831305403</v>
      </c>
      <c r="L365">
        <f>(Table2[[#This Row],[6M Return vs Nifty]]-AVERAGE(Table2[6M Return vs Nifty]))/_xlfn.STDEV.P(Table2[6M Return vs Nifty])</f>
        <v>0.17973553572860479</v>
      </c>
      <c r="M365">
        <v>5.8628705367827498</v>
      </c>
      <c r="N365">
        <f>(Table2[[#This Row],[1W Return vs Nifty]]-AVERAGE(Table2[1W Return vs Nifty]))/_xlfn.STDEV.P(Table2[1W Return vs Nifty])</f>
        <v>1.3795921911479483</v>
      </c>
      <c r="O365">
        <v>4946.03</v>
      </c>
      <c r="P365">
        <v>5017.02281087553</v>
      </c>
      <c r="Q365">
        <v>4922.3043016000302</v>
      </c>
      <c r="R365">
        <v>59.648107233194501</v>
      </c>
      <c r="S365" s="1">
        <f>(Table2[[#This Row],[Close Price]]-Table2[[#This Row],[20D EMA]])/Table2[[#This Row],[20D EMA]]</f>
        <v>2.9411467378887769E-2</v>
      </c>
      <c r="T365" s="1">
        <f>(Table2[[#This Row],[Close Price]]-Table2[[#This Row],[50D EMA]])/Table2[[#This Row],[50D EMA]]</f>
        <v>1.4844897448547346E-2</v>
      </c>
      <c r="U365" s="1">
        <f>(Table2[[#This Row],[Close Price]]-Table2[[#This Row],[200D EMA]])/Table2[[#This Row],[200D EMA]]</f>
        <v>3.4373270735206594E-2</v>
      </c>
      <c r="V365">
        <v>0.94775637911124799</v>
      </c>
      <c r="W365">
        <v>5050</v>
      </c>
      <c r="X365">
        <v>5224</v>
      </c>
      <c r="Y365">
        <v>5050</v>
      </c>
      <c r="Z365">
        <v>5275.85</v>
      </c>
      <c r="AA365">
        <v>4662.8999999999996</v>
      </c>
      <c r="AB365">
        <v>5275.85</v>
      </c>
      <c r="AC365" s="1">
        <f>(Table2[[#This Row],[Close Price]]/Table2[[#This Row],[Day Low]])-1</f>
        <v>8.2178217821782251E-3</v>
      </c>
      <c r="AD365" s="1">
        <f>(Table2[[#This Row],[Day High]]/Table2[[#This Row],[Close Price]])-1</f>
        <v>2.6023765098693863E-2</v>
      </c>
      <c r="AE365" s="1">
        <f>(Table2[[#This Row],[Close Price]]/Table2[[#This Row],[Current Week Low]])-1</f>
        <v>8.2178217821782251E-3</v>
      </c>
      <c r="AF365" s="1">
        <f>(Table2[[#This Row],[Current Week High]]/Table2[[#This Row],[Close Price]])-1</f>
        <v>3.620740449769233E-2</v>
      </c>
      <c r="AG365" s="1">
        <f>(Table2[[#This Row],[Close Price]]/Table2[[#This Row],[Current Month Low]])-1</f>
        <v>9.1917047331060209E-2</v>
      </c>
      <c r="AH365" s="1">
        <f>(Table2[[#This Row],[Current Month High]]/Table2[[#This Row],[Close Price]])-1</f>
        <v>3.620740449769233E-2</v>
      </c>
      <c r="AI365">
        <v>17.035254836492101</v>
      </c>
      <c r="AJ365">
        <v>26.622730664013901</v>
      </c>
      <c r="AK365" t="str">
        <f>IF(AND(Table2[[#This Row],[20D EMA]]&gt;Table2[[#This Row],[50D EMA]],Table2[[#This Row],[50D EMA]]&gt;Table2[[#This Row],[200D EMA]]),"Uptrend","Downtrend/NoTrend")</f>
        <v>Downtrend/NoTrend</v>
      </c>
      <c r="AL365">
        <v>0.08</v>
      </c>
      <c r="AM365" t="s">
        <v>3172</v>
      </c>
      <c r="AN365">
        <v>-0.14000000000000001</v>
      </c>
      <c r="AO365" t="s">
        <v>3173</v>
      </c>
      <c r="AP365">
        <v>1.5327757980154001E-2</v>
      </c>
      <c r="AQ365">
        <f>(Table2[[#This Row],[Sharpe Ratio]]-AVERAGE(Table2[Sharpe Ratio]))/_xlfn.STDEV.P(Table2[Sharpe Ratio])</f>
        <v>-0.47223436748475339</v>
      </c>
      <c r="AR3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5">
        <f>_xlfn.RANK.AVG(Table2[[#This Row],[1Y Return vs Nifty Z-Score]],Table2[1Y Return vs Nifty Z-Score])</f>
        <v>396</v>
      </c>
      <c r="AT365">
        <f>_xlfn.RANK.AVG(Table2[[#This Row],[6M Return vs Nifty Z-Score]],Table2[6M Return vs Nifty Z-Score])</f>
        <v>243</v>
      </c>
      <c r="AU365">
        <f>_xlfn.RANK.AVG(Table2[[#This Row],[Sharpe Ratio Z-Score]],Table2[Sharpe Ratio Z-Score])</f>
        <v>461</v>
      </c>
      <c r="AV365">
        <f>(Table2[[#This Row],[Rank 1Y]]+Table2[[#This Row],[Rank 6M]]+Table2[[#This Row],[Rank Sharpe]])/3</f>
        <v>366.66666666666669</v>
      </c>
    </row>
    <row r="366" spans="1:48" x14ac:dyDescent="0.3">
      <c r="A366" t="s">
        <v>1027</v>
      </c>
      <c r="B366" t="s">
        <v>1028</v>
      </c>
      <c r="C366" t="s">
        <v>3127</v>
      </c>
      <c r="D366" t="s">
        <v>24</v>
      </c>
      <c r="E366">
        <v>13277.723367545999</v>
      </c>
      <c r="F366">
        <v>179.19</v>
      </c>
      <c r="G366">
        <v>-4.3167140548476297</v>
      </c>
      <c r="H366">
        <f>(Table2[[#This Row],[1Y Return vs Nifty]]-AVERAGE(Table2[1Y Return vs Nifty]))/_xlfn.STDEV.P(Table2[1Y Return vs Nifty])</f>
        <v>-0.35671870037614267</v>
      </c>
      <c r="I366">
        <v>0.74956121591414804</v>
      </c>
      <c r="J366">
        <f>(Table2[[#This Row],[1M Return vs Nifty]]-AVERAGE(Table2[1M Return vs Nifty]))/_xlfn.STDEV.P(Table2[1M Return vs Nifty])</f>
        <v>-4.7274368840714655E-2</v>
      </c>
      <c r="K366">
        <v>18.616866793469502</v>
      </c>
      <c r="L366">
        <f>(Table2[[#This Row],[6M Return vs Nifty]]-AVERAGE(Table2[6M Return vs Nifty]))/_xlfn.STDEV.P(Table2[6M Return vs Nifty])</f>
        <v>0.47920499457115451</v>
      </c>
      <c r="M366">
        <v>-2.2665182107000899</v>
      </c>
      <c r="N366">
        <f>(Table2[[#This Row],[1W Return vs Nifty]]-AVERAGE(Table2[1W Return vs Nifty]))/_xlfn.STDEV.P(Table2[1W Return vs Nifty])</f>
        <v>-0.35361459424441966</v>
      </c>
      <c r="O366">
        <v>172.65</v>
      </c>
      <c r="P366">
        <v>169.23197401000601</v>
      </c>
      <c r="Q366">
        <v>159.47510609625499</v>
      </c>
      <c r="R366">
        <v>70.187455146953695</v>
      </c>
      <c r="S366" s="1">
        <f>(Table2[[#This Row],[Close Price]]-Table2[[#This Row],[20D EMA]])/Table2[[#This Row],[20D EMA]]</f>
        <v>3.7880104257167632E-2</v>
      </c>
      <c r="T366" s="1">
        <f>(Table2[[#This Row],[Close Price]]-Table2[[#This Row],[50D EMA]])/Table2[[#This Row],[50D EMA]]</f>
        <v>5.8842461941649431E-2</v>
      </c>
      <c r="U366" s="1">
        <f>(Table2[[#This Row],[Close Price]]-Table2[[#This Row],[200D EMA]])/Table2[[#This Row],[200D EMA]]</f>
        <v>0.12362364500855459</v>
      </c>
      <c r="V366">
        <v>0.65778449387579696</v>
      </c>
      <c r="W366">
        <v>173.23</v>
      </c>
      <c r="X366">
        <v>179.6</v>
      </c>
      <c r="Y366">
        <v>172.52</v>
      </c>
      <c r="Z366">
        <v>179.6</v>
      </c>
      <c r="AA366">
        <v>166.72</v>
      </c>
      <c r="AB366">
        <v>182.24</v>
      </c>
      <c r="AC366" s="1">
        <f>(Table2[[#This Row],[Close Price]]/Table2[[#This Row],[Day Low]])-1</f>
        <v>3.4405126132887043E-2</v>
      </c>
      <c r="AD366" s="1">
        <f>(Table2[[#This Row],[Day High]]/Table2[[#This Row],[Close Price]])-1</f>
        <v>2.2880741112785152E-3</v>
      </c>
      <c r="AE366" s="1">
        <f>(Table2[[#This Row],[Close Price]]/Table2[[#This Row],[Current Week Low]])-1</f>
        <v>3.8662184094597762E-2</v>
      </c>
      <c r="AF366" s="1">
        <f>(Table2[[#This Row],[Current Week High]]/Table2[[#This Row],[Close Price]])-1</f>
        <v>2.2880741112785152E-3</v>
      </c>
      <c r="AG366" s="1">
        <f>(Table2[[#This Row],[Close Price]]/Table2[[#This Row],[Current Month Low]])-1</f>
        <v>7.4796065259117084E-2</v>
      </c>
      <c r="AH366" s="1">
        <f>(Table2[[#This Row],[Current Month High]]/Table2[[#This Row],[Close Price]])-1</f>
        <v>1.7021039120486803E-2</v>
      </c>
      <c r="AI366">
        <v>1.7021039120486801</v>
      </c>
      <c r="AJ366">
        <v>42.894736842105203</v>
      </c>
      <c r="AK366" t="str">
        <f>IF(AND(Table2[[#This Row],[20D EMA]]&gt;Table2[[#This Row],[50D EMA]],Table2[[#This Row],[50D EMA]]&gt;Table2[[#This Row],[200D EMA]]),"Uptrend","Downtrend/NoTrend")</f>
        <v>Uptrend</v>
      </c>
      <c r="AL366">
        <v>0.03</v>
      </c>
      <c r="AM366" t="s">
        <v>3172</v>
      </c>
      <c r="AN366">
        <v>-0.11</v>
      </c>
      <c r="AO366" t="s">
        <v>3173</v>
      </c>
      <c r="AP366">
        <v>4.5042373259930003E-3</v>
      </c>
      <c r="AQ366">
        <f>(Table2[[#This Row],[Sharpe Ratio]]-AVERAGE(Table2[Sharpe Ratio]))/_xlfn.STDEV.P(Table2[Sharpe Ratio])</f>
        <v>-0.59773036823936776</v>
      </c>
      <c r="AR3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-0.87613303712949031</v>
      </c>
      <c r="AS366">
        <f>_xlfn.RANK.AVG(Table2[[#This Row],[1Y Return vs Nifty Z-Score]],Table2[1Y Return vs Nifty Z-Score])</f>
        <v>435</v>
      </c>
      <c r="AT366">
        <f>_xlfn.RANK.AVG(Table2[[#This Row],[6M Return vs Nifty Z-Score]],Table2[6M Return vs Nifty Z-Score])</f>
        <v>171</v>
      </c>
      <c r="AU366">
        <f>_xlfn.RANK.AVG(Table2[[#This Row],[Sharpe Ratio Z-Score]],Table2[Sharpe Ratio Z-Score])</f>
        <v>497</v>
      </c>
      <c r="AV366">
        <f>(Table2[[#This Row],[Rank 1Y]]+Table2[[#This Row],[Rank 6M]]+Table2[[#This Row],[Rank Sharpe]])/3</f>
        <v>367.66666666666669</v>
      </c>
    </row>
    <row r="367" spans="1:48" x14ac:dyDescent="0.3">
      <c r="A367" t="s">
        <v>193</v>
      </c>
      <c r="B367" t="s">
        <v>194</v>
      </c>
      <c r="C367" t="s">
        <v>3140</v>
      </c>
      <c r="D367" t="s">
        <v>134</v>
      </c>
      <c r="E367">
        <v>127184.53948332</v>
      </c>
      <c r="F367">
        <v>1276.05</v>
      </c>
      <c r="G367">
        <v>18.917174009145199</v>
      </c>
      <c r="H367">
        <f>(Table2[[#This Row],[1Y Return vs Nifty]]-AVERAGE(Table2[1Y Return vs Nifty]))/_xlfn.STDEV.P(Table2[1Y Return vs Nifty])</f>
        <v>0.10018126159671219</v>
      </c>
      <c r="I367">
        <v>10.312514754810699</v>
      </c>
      <c r="J367">
        <f>(Table2[[#This Row],[1M Return vs Nifty]]-AVERAGE(Table2[1M Return vs Nifty]))/_xlfn.STDEV.P(Table2[1M Return vs Nifty])</f>
        <v>0.85967093232101721</v>
      </c>
      <c r="K367">
        <v>-10.8293066507671</v>
      </c>
      <c r="L367">
        <f>(Table2[[#This Row],[6M Return vs Nifty]]-AVERAGE(Table2[6M Return vs Nifty]))/_xlfn.STDEV.P(Table2[6M Return vs Nifty])</f>
        <v>-0.4894935770019096</v>
      </c>
      <c r="M367">
        <v>-4.3751957673730102</v>
      </c>
      <c r="N367">
        <f>(Table2[[#This Row],[1W Return vs Nifty]]-AVERAGE(Table2[1W Return vs Nifty]))/_xlfn.STDEV.P(Table2[1W Return vs Nifty])</f>
        <v>-0.80319012359301412</v>
      </c>
      <c r="O367">
        <v>1216.8699999999999</v>
      </c>
      <c r="P367">
        <v>1219.6560515239401</v>
      </c>
      <c r="Q367">
        <v>1195.8230920539299</v>
      </c>
      <c r="R367">
        <v>64.236521473628201</v>
      </c>
      <c r="S367" s="1">
        <f>(Table2[[#This Row],[Close Price]]-Table2[[#This Row],[20D EMA]])/Table2[[#This Row],[20D EMA]]</f>
        <v>4.8632968188878078E-2</v>
      </c>
      <c r="T367" s="1">
        <f>(Table2[[#This Row],[Close Price]]-Table2[[#This Row],[50D EMA]])/Table2[[#This Row],[50D EMA]]</f>
        <v>4.6237583461006565E-2</v>
      </c>
      <c r="U367" s="1">
        <f>(Table2[[#This Row],[Close Price]]-Table2[[#This Row],[200D EMA]])/Table2[[#This Row],[200D EMA]]</f>
        <v>6.7089278070616057E-2</v>
      </c>
      <c r="V367">
        <v>1.65085855906894</v>
      </c>
      <c r="W367">
        <v>1245.1500000000001</v>
      </c>
      <c r="X367">
        <v>1309.55</v>
      </c>
      <c r="Y367">
        <v>1212.1500000000001</v>
      </c>
      <c r="Z367">
        <v>1324.95</v>
      </c>
      <c r="AA367">
        <v>1152.05</v>
      </c>
      <c r="AB367">
        <v>1324.95</v>
      </c>
      <c r="AC367" s="1">
        <f>(Table2[[#This Row],[Close Price]]/Table2[[#This Row],[Day Low]])-1</f>
        <v>2.4816287194313835E-2</v>
      </c>
      <c r="AD367" s="1">
        <f>(Table2[[#This Row],[Day High]]/Table2[[#This Row],[Close Price]])-1</f>
        <v>2.6252889777046429E-2</v>
      </c>
      <c r="AE367" s="1">
        <f>(Table2[[#This Row],[Close Price]]/Table2[[#This Row],[Current Week Low]])-1</f>
        <v>5.2716247989110121E-2</v>
      </c>
      <c r="AF367" s="1">
        <f>(Table2[[#This Row],[Current Week High]]/Table2[[#This Row],[Close Price]])-1</f>
        <v>3.832138239097227E-2</v>
      </c>
      <c r="AG367" s="1">
        <f>(Table2[[#This Row],[Close Price]]/Table2[[#This Row],[Current Month Low]])-1</f>
        <v>0.10763421726487565</v>
      </c>
      <c r="AH367" s="1">
        <f>(Table2[[#This Row],[Current Month High]]/Table2[[#This Row],[Close Price]])-1</f>
        <v>3.832138239097227E-2</v>
      </c>
      <c r="AI367">
        <v>29.301359664589899</v>
      </c>
      <c r="AJ367">
        <v>51.145987562925598</v>
      </c>
      <c r="AK367" t="str">
        <f>IF(AND(Table2[[#This Row],[20D EMA]]&gt;Table2[[#This Row],[50D EMA]],Table2[[#This Row],[50D EMA]]&gt;Table2[[#This Row],[200D EMA]]),"Uptrend","Downtrend/NoTrend")</f>
        <v>Downtrend/NoTrend</v>
      </c>
      <c r="AL367">
        <v>7.0000000000000007E-2</v>
      </c>
      <c r="AM367" t="s">
        <v>3172</v>
      </c>
      <c r="AN367">
        <v>4.72</v>
      </c>
      <c r="AO367" t="s">
        <v>3172</v>
      </c>
      <c r="AP367">
        <v>5.9688587311232E-2</v>
      </c>
      <c r="AQ367">
        <f>(Table2[[#This Row],[Sharpe Ratio]]-AVERAGE(Table2[Sharpe Ratio]))/_xlfn.STDEV.P(Table2[Sharpe Ratio])</f>
        <v>4.2118295487997309E-2</v>
      </c>
      <c r="AR3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7">
        <f>_xlfn.RANK.AVG(Table2[[#This Row],[1Y Return vs Nifty Z-Score]],Table2[1Y Return vs Nifty Z-Score])</f>
        <v>277</v>
      </c>
      <c r="AT367">
        <f>_xlfn.RANK.AVG(Table2[[#This Row],[6M Return vs Nifty Z-Score]],Table2[6M Return vs Nifty Z-Score])</f>
        <v>488</v>
      </c>
      <c r="AU367">
        <f>_xlfn.RANK.AVG(Table2[[#This Row],[Sharpe Ratio Z-Score]],Table2[Sharpe Ratio Z-Score])</f>
        <v>340</v>
      </c>
      <c r="AV367">
        <f>(Table2[[#This Row],[Rank 1Y]]+Table2[[#This Row],[Rank 6M]]+Table2[[#This Row],[Rank Sharpe]])/3</f>
        <v>368.33333333333331</v>
      </c>
    </row>
    <row r="368" spans="1:48" x14ac:dyDescent="0.3">
      <c r="A368" t="s">
        <v>1824</v>
      </c>
      <c r="B368" t="s">
        <v>1825</v>
      </c>
      <c r="C368" t="s">
        <v>3132</v>
      </c>
      <c r="D368" t="s">
        <v>208</v>
      </c>
      <c r="E368">
        <v>4246.2297856169998</v>
      </c>
      <c r="F368">
        <v>166.99</v>
      </c>
      <c r="G368">
        <v>-1.65676470412829</v>
      </c>
      <c r="H368">
        <f>(Table2[[#This Row],[1Y Return vs Nifty]]-AVERAGE(Table2[1Y Return vs Nifty]))/_xlfn.STDEV.P(Table2[1Y Return vs Nifty])</f>
        <v>-0.30441016063255716</v>
      </c>
      <c r="I368">
        <v>-1.38556017536113</v>
      </c>
      <c r="J368">
        <f>(Table2[[#This Row],[1M Return vs Nifty]]-AVERAGE(Table2[1M Return vs Nifty]))/_xlfn.STDEV.P(Table2[1M Return vs Nifty])</f>
        <v>-0.2497681178012951</v>
      </c>
      <c r="K368">
        <v>-1.6373353862784901</v>
      </c>
      <c r="L368">
        <f>(Table2[[#This Row],[6M Return vs Nifty]]-AVERAGE(Table2[6M Return vs Nifty]))/_xlfn.STDEV.P(Table2[6M Return vs Nifty])</f>
        <v>-0.18710286227243544</v>
      </c>
      <c r="M368">
        <v>-1.42730775765663</v>
      </c>
      <c r="N368">
        <f>(Table2[[#This Row],[1W Return vs Nifty]]-AVERAGE(Table2[1W Return vs Nifty]))/_xlfn.STDEV.P(Table2[1W Return vs Nifty])</f>
        <v>-0.17469274700990248</v>
      </c>
      <c r="O368">
        <v>165.98</v>
      </c>
      <c r="P368">
        <v>170.52033622304899</v>
      </c>
      <c r="Q368">
        <v>170.84682218969999</v>
      </c>
      <c r="R368">
        <v>56.707793114211398</v>
      </c>
      <c r="S368" s="1">
        <f>(Table2[[#This Row],[Close Price]]-Table2[[#This Row],[20D EMA]])/Table2[[#This Row],[20D EMA]]</f>
        <v>6.0850704904206491E-3</v>
      </c>
      <c r="T368" s="1">
        <f>(Table2[[#This Row],[Close Price]]-Table2[[#This Row],[50D EMA]])/Table2[[#This Row],[50D EMA]]</f>
        <v>-2.0703314931487839E-2</v>
      </c>
      <c r="U368" s="1">
        <f>(Table2[[#This Row],[Close Price]]-Table2[[#This Row],[200D EMA]])/Table2[[#This Row],[200D EMA]]</f>
        <v>-2.2574737652524525E-2</v>
      </c>
      <c r="V368">
        <v>0.63206059215545995</v>
      </c>
      <c r="W368">
        <v>161.99</v>
      </c>
      <c r="X368">
        <v>167.5</v>
      </c>
      <c r="Y368">
        <v>159.1</v>
      </c>
      <c r="Z368">
        <v>167.5</v>
      </c>
      <c r="AA368">
        <v>155.55000000000001</v>
      </c>
      <c r="AB368">
        <v>175.6</v>
      </c>
      <c r="AC368" s="1">
        <f>(Table2[[#This Row],[Close Price]]/Table2[[#This Row],[Day Low]])-1</f>
        <v>3.0866102845854781E-2</v>
      </c>
      <c r="AD368" s="1">
        <f>(Table2[[#This Row],[Day High]]/Table2[[#This Row],[Close Price]])-1</f>
        <v>3.0540750943168771E-3</v>
      </c>
      <c r="AE368" s="1">
        <f>(Table2[[#This Row],[Close Price]]/Table2[[#This Row],[Current Week Low]])-1</f>
        <v>4.9591451917033513E-2</v>
      </c>
      <c r="AF368" s="1">
        <f>(Table2[[#This Row],[Current Week High]]/Table2[[#This Row],[Close Price]])-1</f>
        <v>3.0540750943168771E-3</v>
      </c>
      <c r="AG368" s="1">
        <f>(Table2[[#This Row],[Close Price]]/Table2[[#This Row],[Current Month Low]])-1</f>
        <v>7.354548376727732E-2</v>
      </c>
      <c r="AH368" s="1">
        <f>(Table2[[#This Row],[Current Month High]]/Table2[[#This Row],[Close Price]])-1</f>
        <v>5.1559973651116753E-2</v>
      </c>
      <c r="AI368">
        <v>35.157793879872997</v>
      </c>
      <c r="AJ368">
        <v>26.603487490523101</v>
      </c>
      <c r="AK368" t="str">
        <f>IF(AND(Table2[[#This Row],[20D EMA]]&gt;Table2[[#This Row],[50D EMA]],Table2[[#This Row],[50D EMA]]&gt;Table2[[#This Row],[200D EMA]]),"Uptrend","Downtrend/NoTrend")</f>
        <v>Downtrend/NoTrend</v>
      </c>
      <c r="AL368">
        <v>0.09</v>
      </c>
      <c r="AM368" t="s">
        <v>3172</v>
      </c>
      <c r="AN368">
        <v>-2.91</v>
      </c>
      <c r="AO368" t="s">
        <v>3173</v>
      </c>
      <c r="AP368">
        <v>6.2373889107012997E-2</v>
      </c>
      <c r="AQ368">
        <f>(Table2[[#This Row],[Sharpe Ratio]]-AVERAGE(Table2[Sharpe Ratio]))/_xlfn.STDEV.P(Table2[Sharpe Ratio])</f>
        <v>7.3253694676259098E-2</v>
      </c>
      <c r="AR3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8">
        <f>_xlfn.RANK.AVG(Table2[[#This Row],[1Y Return vs Nifty Z-Score]],Table2[1Y Return vs Nifty Z-Score])</f>
        <v>412</v>
      </c>
      <c r="AT368">
        <f>_xlfn.RANK.AVG(Table2[[#This Row],[6M Return vs Nifty Z-Score]],Table2[6M Return vs Nifty Z-Score])</f>
        <v>363</v>
      </c>
      <c r="AU368">
        <f>_xlfn.RANK.AVG(Table2[[#This Row],[Sharpe Ratio Z-Score]],Table2[Sharpe Ratio Z-Score])</f>
        <v>330</v>
      </c>
      <c r="AV368">
        <f>(Table2[[#This Row],[Rank 1Y]]+Table2[[#This Row],[Rank 6M]]+Table2[[#This Row],[Rank Sharpe]])/3</f>
        <v>368.33333333333331</v>
      </c>
    </row>
    <row r="369" spans="1:48" x14ac:dyDescent="0.3">
      <c r="A369" t="s">
        <v>30</v>
      </c>
      <c r="B369" t="s">
        <v>31</v>
      </c>
      <c r="C369" t="s">
        <v>3126</v>
      </c>
      <c r="D369" t="s">
        <v>21</v>
      </c>
      <c r="E369">
        <v>796984.788536484</v>
      </c>
      <c r="F369">
        <v>1924.15</v>
      </c>
      <c r="G369">
        <v>8.7564106522469594</v>
      </c>
      <c r="H369">
        <f>(Table2[[#This Row],[1Y Return vs Nifty]]-AVERAGE(Table2[1Y Return vs Nifty]))/_xlfn.STDEV.P(Table2[1Y Return vs Nifty])</f>
        <v>-9.9632578368227379E-2</v>
      </c>
      <c r="I369">
        <v>0.59046339603693299</v>
      </c>
      <c r="J369">
        <f>(Table2[[#This Row],[1M Return vs Nifty]]-AVERAGE(Table2[1M Return vs Nifty]))/_xlfn.STDEV.P(Table2[1M Return vs Nifty])</f>
        <v>-6.2363119358618505E-2</v>
      </c>
      <c r="K369">
        <v>25.384405208570499</v>
      </c>
      <c r="L369">
        <f>(Table2[[#This Row],[6M Return vs Nifty]]-AVERAGE(Table2[6M Return vs Nifty]))/_xlfn.STDEV.P(Table2[6M Return vs Nifty])</f>
        <v>0.70183849933498987</v>
      </c>
      <c r="M369">
        <v>0.16274445447468</v>
      </c>
      <c r="N369">
        <f>(Table2[[#This Row],[1W Return vs Nifty]]-AVERAGE(Table2[1W Return vs Nifty]))/_xlfn.STDEV.P(Table2[1W Return vs Nifty])</f>
        <v>0.16431051249684173</v>
      </c>
      <c r="O369">
        <v>1857.12</v>
      </c>
      <c r="P369">
        <v>1857.1551443826299</v>
      </c>
      <c r="Q369">
        <v>1726.84136560766</v>
      </c>
      <c r="R369">
        <v>69.135287408449898</v>
      </c>
      <c r="S369" s="1">
        <f>(Table2[[#This Row],[Close Price]]-Table2[[#This Row],[20D EMA]])/Table2[[#This Row],[20D EMA]]</f>
        <v>3.6093521151029664E-2</v>
      </c>
      <c r="T369" s="1">
        <f>(Table2[[#This Row],[Close Price]]-Table2[[#This Row],[50D EMA]])/Table2[[#This Row],[50D EMA]]</f>
        <v>3.6073914352288051E-2</v>
      </c>
      <c r="U369" s="1">
        <f>(Table2[[#This Row],[Close Price]]-Table2[[#This Row],[200D EMA]])/Table2[[#This Row],[200D EMA]]</f>
        <v>0.11425984941176628</v>
      </c>
      <c r="V369">
        <v>1.01291513434196</v>
      </c>
      <c r="W369">
        <v>1897.3</v>
      </c>
      <c r="X369">
        <v>1938.6</v>
      </c>
      <c r="Y369">
        <v>1882</v>
      </c>
      <c r="Z369">
        <v>1938.6</v>
      </c>
      <c r="AA369">
        <v>1718</v>
      </c>
      <c r="AB369">
        <v>1938.6</v>
      </c>
      <c r="AC369" s="1">
        <f>(Table2[[#This Row],[Close Price]]/Table2[[#This Row],[Day Low]])-1</f>
        <v>1.4151689242607901E-2</v>
      </c>
      <c r="AD369" s="1">
        <f>(Table2[[#This Row],[Day High]]/Table2[[#This Row],[Close Price]])-1</f>
        <v>7.5098095262842168E-3</v>
      </c>
      <c r="AE369" s="1">
        <f>(Table2[[#This Row],[Close Price]]/Table2[[#This Row],[Current Week Low]])-1</f>
        <v>2.2396386822529202E-2</v>
      </c>
      <c r="AF369" s="1">
        <f>(Table2[[#This Row],[Current Week High]]/Table2[[#This Row],[Close Price]])-1</f>
        <v>7.5098095262842168E-3</v>
      </c>
      <c r="AG369" s="1">
        <f>(Table2[[#This Row],[Close Price]]/Table2[[#This Row],[Current Month Low]])-1</f>
        <v>0.11999417927823064</v>
      </c>
      <c r="AH369" s="1">
        <f>(Table2[[#This Row],[Current Month High]]/Table2[[#This Row],[Close Price]])-1</f>
        <v>7.5098095262842168E-3</v>
      </c>
      <c r="AI369">
        <v>3.4976483122417701</v>
      </c>
      <c r="AJ369">
        <v>41.653476644458301</v>
      </c>
      <c r="AK369" t="str">
        <f>IF(AND(Table2[[#This Row],[20D EMA]]&gt;Table2[[#This Row],[50D EMA]],Table2[[#This Row],[50D EMA]]&gt;Table2[[#This Row],[200D EMA]]),"Uptrend","Downtrend/NoTrend")</f>
        <v>Downtrend/NoTrend</v>
      </c>
      <c r="AL369">
        <v>-0.04</v>
      </c>
      <c r="AM369" t="s">
        <v>3173</v>
      </c>
      <c r="AN369">
        <v>5.51</v>
      </c>
      <c r="AO369" t="s">
        <v>3172</v>
      </c>
      <c r="AP369">
        <v>-3.3192515853577E-2</v>
      </c>
      <c r="AQ369">
        <f>(Table2[[#This Row],[Sharpe Ratio]]-AVERAGE(Table2[Sharpe Ratio]))/_xlfn.STDEV.P(Table2[Sharpe Ratio])</f>
        <v>-1.0348147437055999</v>
      </c>
      <c r="AR3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9">
        <f>_xlfn.RANK.AVG(Table2[[#This Row],[1Y Return vs Nifty Z-Score]],Table2[1Y Return vs Nifty Z-Score])</f>
        <v>340</v>
      </c>
      <c r="AT369">
        <f>_xlfn.RANK.AVG(Table2[[#This Row],[6M Return vs Nifty Z-Score]],Table2[6M Return vs Nifty Z-Score])</f>
        <v>142</v>
      </c>
      <c r="AU369">
        <f>_xlfn.RANK.AVG(Table2[[#This Row],[Sharpe Ratio Z-Score]],Table2[Sharpe Ratio Z-Score])</f>
        <v>625</v>
      </c>
      <c r="AV369">
        <f>(Table2[[#This Row],[Rank 1Y]]+Table2[[#This Row],[Rank 6M]]+Table2[[#This Row],[Rank Sharpe]])/3</f>
        <v>369</v>
      </c>
    </row>
    <row r="370" spans="1:48" x14ac:dyDescent="0.3">
      <c r="A370" t="s">
        <v>513</v>
      </c>
      <c r="B370" t="s">
        <v>514</v>
      </c>
      <c r="C370" t="s">
        <v>3131</v>
      </c>
      <c r="D370" t="s">
        <v>51</v>
      </c>
      <c r="E370">
        <v>40549.8753284099</v>
      </c>
      <c r="F370">
        <v>2393.65</v>
      </c>
      <c r="G370">
        <v>20.208969570819601</v>
      </c>
      <c r="H370">
        <f>(Table2[[#This Row],[1Y Return vs Nifty]]-AVERAGE(Table2[1Y Return vs Nifty]))/_xlfn.STDEV.P(Table2[1Y Return vs Nifty])</f>
        <v>0.12558473007259091</v>
      </c>
      <c r="I370">
        <v>-9.5965622614307993</v>
      </c>
      <c r="J370">
        <f>(Table2[[#This Row],[1M Return vs Nifty]]-AVERAGE(Table2[1M Return vs Nifty]))/_xlfn.STDEV.P(Table2[1M Return vs Nifty])</f>
        <v>-1.028495080083426</v>
      </c>
      <c r="K370">
        <v>-4.0071650152327001</v>
      </c>
      <c r="L370">
        <f>(Table2[[#This Row],[6M Return vs Nifty]]-AVERAGE(Table2[6M Return vs Nifty]))/_xlfn.STDEV.P(Table2[6M Return vs Nifty])</f>
        <v>-0.26506377562461797</v>
      </c>
      <c r="M370">
        <v>-6.2676247743828197</v>
      </c>
      <c r="N370">
        <f>(Table2[[#This Row],[1W Return vs Nifty]]-AVERAGE(Table2[1W Return vs Nifty]))/_xlfn.STDEV.P(Table2[1W Return vs Nifty])</f>
        <v>-1.2066609007579447</v>
      </c>
      <c r="O370">
        <v>2505.37</v>
      </c>
      <c r="P370">
        <v>2603.4909558642298</v>
      </c>
      <c r="Q370">
        <v>2445.3523265566801</v>
      </c>
      <c r="R370">
        <v>37.717819866697603</v>
      </c>
      <c r="S370" s="1">
        <f>(Table2[[#This Row],[Close Price]]-Table2[[#This Row],[20D EMA]])/Table2[[#This Row],[20D EMA]]</f>
        <v>-4.4592215920203328E-2</v>
      </c>
      <c r="T370" s="1">
        <f>(Table2[[#This Row],[Close Price]]-Table2[[#This Row],[50D EMA]])/Table2[[#This Row],[50D EMA]]</f>
        <v>-8.0599840530105826E-2</v>
      </c>
      <c r="U370" s="1">
        <f>(Table2[[#This Row],[Close Price]]-Table2[[#This Row],[200D EMA]])/Table2[[#This Row],[200D EMA]]</f>
        <v>-2.1143099092588599E-2</v>
      </c>
      <c r="V370">
        <v>1.2873738304909901</v>
      </c>
      <c r="W370">
        <v>2307</v>
      </c>
      <c r="X370">
        <v>2424.9</v>
      </c>
      <c r="Y370">
        <v>2307</v>
      </c>
      <c r="Z370">
        <v>2486.85</v>
      </c>
      <c r="AA370">
        <v>2307</v>
      </c>
      <c r="AB370">
        <v>2742.95</v>
      </c>
      <c r="AC370" s="1">
        <f>(Table2[[#This Row],[Close Price]]/Table2[[#This Row],[Day Low]])-1</f>
        <v>3.7559601213697391E-2</v>
      </c>
      <c r="AD370" s="1">
        <f>(Table2[[#This Row],[Day High]]/Table2[[#This Row],[Close Price]])-1</f>
        <v>1.3055375681490622E-2</v>
      </c>
      <c r="AE370" s="1">
        <f>(Table2[[#This Row],[Close Price]]/Table2[[#This Row],[Current Week Low]])-1</f>
        <v>3.7559601213697391E-2</v>
      </c>
      <c r="AF370" s="1">
        <f>(Table2[[#This Row],[Current Week High]]/Table2[[#This Row],[Close Price]])-1</f>
        <v>3.8936352432477506E-2</v>
      </c>
      <c r="AG370" s="1">
        <f>(Table2[[#This Row],[Close Price]]/Table2[[#This Row],[Current Month Low]])-1</f>
        <v>3.7559601213697391E-2</v>
      </c>
      <c r="AH370" s="1">
        <f>(Table2[[#This Row],[Current Month High]]/Table2[[#This Row],[Close Price]])-1</f>
        <v>0.14592776721742928</v>
      </c>
      <c r="AI370">
        <v>29.008000334217598</v>
      </c>
      <c r="AJ370">
        <v>48.039458222524502</v>
      </c>
      <c r="AK370" t="str">
        <f>IF(AND(Table2[[#This Row],[20D EMA]]&gt;Table2[[#This Row],[50D EMA]],Table2[[#This Row],[50D EMA]]&gt;Table2[[#This Row],[200D EMA]]),"Uptrend","Downtrend/NoTrend")</f>
        <v>Downtrend/NoTrend</v>
      </c>
      <c r="AL370">
        <v>-0.1</v>
      </c>
      <c r="AM370" t="s">
        <v>3173</v>
      </c>
      <c r="AN370">
        <v>-8.9700000000000006</v>
      </c>
      <c r="AO370" t="s">
        <v>3173</v>
      </c>
      <c r="AP370">
        <v>2.1221899027809001E-2</v>
      </c>
      <c r="AQ370">
        <f>(Table2[[#This Row],[Sharpe Ratio]]-AVERAGE(Table2[Sharpe Ratio]))/_xlfn.STDEV.P(Table2[Sharpe Ratio])</f>
        <v>-0.40389328393169094</v>
      </c>
      <c r="AR3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0">
        <f>_xlfn.RANK.AVG(Table2[[#This Row],[1Y Return vs Nifty Z-Score]],Table2[1Y Return vs Nifty Z-Score])</f>
        <v>269</v>
      </c>
      <c r="AT370">
        <f>_xlfn.RANK.AVG(Table2[[#This Row],[6M Return vs Nifty Z-Score]],Table2[6M Return vs Nifty Z-Score])</f>
        <v>396</v>
      </c>
      <c r="AU370">
        <f>_xlfn.RANK.AVG(Table2[[#This Row],[Sharpe Ratio Z-Score]],Table2[Sharpe Ratio Z-Score])</f>
        <v>447</v>
      </c>
      <c r="AV370">
        <f>(Table2[[#This Row],[Rank 1Y]]+Table2[[#This Row],[Rank 6M]]+Table2[[#This Row],[Rank Sharpe]])/3</f>
        <v>370.66666666666669</v>
      </c>
    </row>
    <row r="371" spans="1:48" x14ac:dyDescent="0.3">
      <c r="A371" t="s">
        <v>344</v>
      </c>
      <c r="B371" t="s">
        <v>345</v>
      </c>
      <c r="C371" t="s">
        <v>3131</v>
      </c>
      <c r="D371" t="s">
        <v>51</v>
      </c>
      <c r="E371">
        <v>71290.495215135001</v>
      </c>
      <c r="F371">
        <v>1227.45</v>
      </c>
      <c r="G371">
        <v>-2.5715179226228398E-2</v>
      </c>
      <c r="H371">
        <f>(Table2[[#This Row],[1Y Return vs Nifty]]-AVERAGE(Table2[1Y Return vs Nifty]))/_xlfn.STDEV.P(Table2[1Y Return vs Nifty])</f>
        <v>-0.27233518188379902</v>
      </c>
      <c r="I371">
        <v>-13.689068275353501</v>
      </c>
      <c r="J371">
        <f>(Table2[[#This Row],[1M Return vs Nifty]]-AVERAGE(Table2[1M Return vs Nifty]))/_xlfn.STDEV.P(Table2[1M Return vs Nifty])</f>
        <v>-1.416626119746681</v>
      </c>
      <c r="K371">
        <v>-2.7904799184076698</v>
      </c>
      <c r="L371">
        <f>(Table2[[#This Row],[6M Return vs Nifty]]-AVERAGE(Table2[6M Return vs Nifty]))/_xlfn.STDEV.P(Table2[6M Return vs Nifty])</f>
        <v>-0.22503816355041734</v>
      </c>
      <c r="M371">
        <v>-2.31148878662255</v>
      </c>
      <c r="N371">
        <f>(Table2[[#This Row],[1W Return vs Nifty]]-AVERAGE(Table2[1W Return vs Nifty]))/_xlfn.STDEV.P(Table2[1W Return vs Nifty])</f>
        <v>-0.36320243777766742</v>
      </c>
      <c r="O371">
        <v>1305.4000000000001</v>
      </c>
      <c r="P371">
        <v>1377.43304334653</v>
      </c>
      <c r="Q371">
        <v>1288.07363642876</v>
      </c>
      <c r="R371">
        <v>25.4411735517509</v>
      </c>
      <c r="S371" s="1">
        <f>(Table2[[#This Row],[Close Price]]-Table2[[#This Row],[20D EMA]])/Table2[[#This Row],[20D EMA]]</f>
        <v>-5.9713497778458739E-2</v>
      </c>
      <c r="T371" s="1">
        <f>(Table2[[#This Row],[Close Price]]-Table2[[#This Row],[50D EMA]])/Table2[[#This Row],[50D EMA]]</f>
        <v>-0.10888590488735481</v>
      </c>
      <c r="U371" s="1">
        <f>(Table2[[#This Row],[Close Price]]-Table2[[#This Row],[200D EMA]])/Table2[[#This Row],[200D EMA]]</f>
        <v>-4.7065349925833118E-2</v>
      </c>
      <c r="V371">
        <v>0.92649095359279099</v>
      </c>
      <c r="W371">
        <v>1218.1500000000001</v>
      </c>
      <c r="X371">
        <v>1246.0999999999999</v>
      </c>
      <c r="Y371">
        <v>1218.1500000000001</v>
      </c>
      <c r="Z371">
        <v>1254.7</v>
      </c>
      <c r="AA371">
        <v>1215.5999999999999</v>
      </c>
      <c r="AB371">
        <v>1417.3</v>
      </c>
      <c r="AC371" s="1">
        <f>(Table2[[#This Row],[Close Price]]/Table2[[#This Row],[Day Low]])-1</f>
        <v>7.6345277675162748E-3</v>
      </c>
      <c r="AD371" s="1">
        <f>(Table2[[#This Row],[Day High]]/Table2[[#This Row],[Close Price]])-1</f>
        <v>1.5194101592732823E-2</v>
      </c>
      <c r="AE371" s="1">
        <f>(Table2[[#This Row],[Close Price]]/Table2[[#This Row],[Current Week Low]])-1</f>
        <v>7.6345277675162748E-3</v>
      </c>
      <c r="AF371" s="1">
        <f>(Table2[[#This Row],[Current Week High]]/Table2[[#This Row],[Close Price]])-1</f>
        <v>2.2200496965253169E-2</v>
      </c>
      <c r="AG371" s="1">
        <f>(Table2[[#This Row],[Close Price]]/Table2[[#This Row],[Current Month Low]])-1</f>
        <v>9.7482724580455482E-3</v>
      </c>
      <c r="AH371" s="1">
        <f>(Table2[[#This Row],[Current Month High]]/Table2[[#This Row],[Close Price]])-1</f>
        <v>0.15467025133406653</v>
      </c>
      <c r="AI371">
        <v>29.6997841052588</v>
      </c>
      <c r="AJ371">
        <v>28.059467918622801</v>
      </c>
      <c r="AK371" t="str">
        <f>IF(AND(Table2[[#This Row],[20D EMA]]&gt;Table2[[#This Row],[50D EMA]],Table2[[#This Row],[50D EMA]]&gt;Table2[[#This Row],[200D EMA]]),"Uptrend","Downtrend/NoTrend")</f>
        <v>Downtrend/NoTrend</v>
      </c>
      <c r="AL371">
        <v>-0.16</v>
      </c>
      <c r="AM371" t="s">
        <v>3173</v>
      </c>
      <c r="AN371">
        <v>-12</v>
      </c>
      <c r="AO371" t="s">
        <v>3173</v>
      </c>
      <c r="AP371">
        <v>6.1337597287486001E-2</v>
      </c>
      <c r="AQ371">
        <f>(Table2[[#This Row],[Sharpe Ratio]]-AVERAGE(Table2[Sharpe Ratio]))/_xlfn.STDEV.P(Table2[Sharpe Ratio])</f>
        <v>6.1238151571496431E-2</v>
      </c>
      <c r="AR3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1">
        <f>_xlfn.RANK.AVG(Table2[[#This Row],[1Y Return vs Nifty Z-Score]],Table2[1Y Return vs Nifty Z-Score])</f>
        <v>401</v>
      </c>
      <c r="AT371">
        <f>_xlfn.RANK.AVG(Table2[[#This Row],[6M Return vs Nifty Z-Score]],Table2[6M Return vs Nifty Z-Score])</f>
        <v>376</v>
      </c>
      <c r="AU371">
        <f>_xlfn.RANK.AVG(Table2[[#This Row],[Sharpe Ratio Z-Score]],Table2[Sharpe Ratio Z-Score])</f>
        <v>336</v>
      </c>
      <c r="AV371">
        <f>(Table2[[#This Row],[Rank 1Y]]+Table2[[#This Row],[Rank 6M]]+Table2[[#This Row],[Rank Sharpe]])/3</f>
        <v>371</v>
      </c>
    </row>
    <row r="372" spans="1:48" x14ac:dyDescent="0.3">
      <c r="A372" t="s">
        <v>1480</v>
      </c>
      <c r="B372" t="s">
        <v>1481</v>
      </c>
      <c r="C372" t="s">
        <v>3145</v>
      </c>
      <c r="D372" t="s">
        <v>1482</v>
      </c>
      <c r="E372">
        <v>6955.6602446399902</v>
      </c>
      <c r="F372">
        <v>410.6</v>
      </c>
      <c r="G372">
        <v>-11.795071359721801</v>
      </c>
      <c r="H372">
        <f>(Table2[[#This Row],[1Y Return vs Nifty]]-AVERAGE(Table2[1Y Return vs Nifty]))/_xlfn.STDEV.P(Table2[1Y Return vs Nifty])</f>
        <v>-0.5037823841989022</v>
      </c>
      <c r="I372">
        <v>-7.1566451971301799</v>
      </c>
      <c r="J372">
        <f>(Table2[[#This Row],[1M Return vs Nifty]]-AVERAGE(Table2[1M Return vs Nifty]))/_xlfn.STDEV.P(Table2[1M Return vs Nifty])</f>
        <v>-0.79709467562772141</v>
      </c>
      <c r="K372">
        <v>2.5773405407479202</v>
      </c>
      <c r="L372">
        <f>(Table2[[#This Row],[6M Return vs Nifty]]-AVERAGE(Table2[6M Return vs Nifty]))/_xlfn.STDEV.P(Table2[6M Return vs Nifty])</f>
        <v>-4.8451551334342528E-2</v>
      </c>
      <c r="M372">
        <v>-1.5278227804394999</v>
      </c>
      <c r="N372">
        <f>(Table2[[#This Row],[1W Return vs Nifty]]-AVERAGE(Table2[1W Return vs Nifty]))/_xlfn.STDEV.P(Table2[1W Return vs Nifty])</f>
        <v>-0.19612281081083482</v>
      </c>
      <c r="O372">
        <v>427.14</v>
      </c>
      <c r="P372">
        <v>450.34886058347098</v>
      </c>
      <c r="Q372">
        <v>442.65908895406102</v>
      </c>
      <c r="R372">
        <v>39.703603272665703</v>
      </c>
      <c r="S372" s="1">
        <f>(Table2[[#This Row],[Close Price]]-Table2[[#This Row],[20D EMA]])/Table2[[#This Row],[20D EMA]]</f>
        <v>-3.8722667041251026E-2</v>
      </c>
      <c r="T372" s="1">
        <f>(Table2[[#This Row],[Close Price]]-Table2[[#This Row],[50D EMA]])/Table2[[#This Row],[50D EMA]]</f>
        <v>-8.8262376265307793E-2</v>
      </c>
      <c r="U372" s="1">
        <f>(Table2[[#This Row],[Close Price]]-Table2[[#This Row],[200D EMA]])/Table2[[#This Row],[200D EMA]]</f>
        <v>-7.2423880485119954E-2</v>
      </c>
      <c r="V372">
        <v>0.52101179884620397</v>
      </c>
      <c r="W372">
        <v>408.6</v>
      </c>
      <c r="X372">
        <v>417.1</v>
      </c>
      <c r="Y372">
        <v>406.75</v>
      </c>
      <c r="Z372">
        <v>417.1</v>
      </c>
      <c r="AA372">
        <v>388.1</v>
      </c>
      <c r="AB372">
        <v>468.35</v>
      </c>
      <c r="AC372" s="1">
        <f>(Table2[[#This Row],[Close Price]]/Table2[[#This Row],[Day Low]])-1</f>
        <v>4.8947626040136694E-3</v>
      </c>
      <c r="AD372" s="1">
        <f>(Table2[[#This Row],[Day High]]/Table2[[#This Row],[Close Price]])-1</f>
        <v>1.583049196298103E-2</v>
      </c>
      <c r="AE372" s="1">
        <f>(Table2[[#This Row],[Close Price]]/Table2[[#This Row],[Current Week Low]])-1</f>
        <v>9.4652735095268614E-3</v>
      </c>
      <c r="AF372" s="1">
        <f>(Table2[[#This Row],[Current Week High]]/Table2[[#This Row],[Close Price]])-1</f>
        <v>1.583049196298103E-2</v>
      </c>
      <c r="AG372" s="1">
        <f>(Table2[[#This Row],[Close Price]]/Table2[[#This Row],[Current Month Low]])-1</f>
        <v>5.7974748776088658E-2</v>
      </c>
      <c r="AH372" s="1">
        <f>(Table2[[#This Row],[Current Month High]]/Table2[[#This Row],[Close Price]])-1</f>
        <v>0.1406478324403313</v>
      </c>
      <c r="AI372">
        <v>55.5650267900633</v>
      </c>
      <c r="AJ372">
        <v>28.674396740833501</v>
      </c>
      <c r="AK372" t="str">
        <f>IF(AND(Table2[[#This Row],[20D EMA]]&gt;Table2[[#This Row],[50D EMA]],Table2[[#This Row],[50D EMA]]&gt;Table2[[#This Row],[200D EMA]]),"Uptrend","Downtrend/NoTrend")</f>
        <v>Downtrend/NoTrend</v>
      </c>
      <c r="AL372">
        <v>-0.05</v>
      </c>
      <c r="AM372" t="s">
        <v>3173</v>
      </c>
      <c r="AN372">
        <v>-9.15</v>
      </c>
      <c r="AO372" t="s">
        <v>3173</v>
      </c>
      <c r="AP372">
        <v>7.1384731853725999E-2</v>
      </c>
      <c r="AQ372">
        <f>(Table2[[#This Row],[Sharpe Ratio]]-AVERAGE(Table2[Sharpe Ratio]))/_xlfn.STDEV.P(Table2[Sharpe Ratio])</f>
        <v>0.17773215083428109</v>
      </c>
      <c r="AR3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2">
        <f>_xlfn.RANK.AVG(Table2[[#This Row],[1Y Return vs Nifty Z-Score]],Table2[1Y Return vs Nifty Z-Score])</f>
        <v>491</v>
      </c>
      <c r="AT372">
        <f>_xlfn.RANK.AVG(Table2[[#This Row],[6M Return vs Nifty Z-Score]],Table2[6M Return vs Nifty Z-Score])</f>
        <v>321</v>
      </c>
      <c r="AU372">
        <f>_xlfn.RANK.AVG(Table2[[#This Row],[Sharpe Ratio Z-Score]],Table2[Sharpe Ratio Z-Score])</f>
        <v>302</v>
      </c>
      <c r="AV372">
        <f>(Table2[[#This Row],[Rank 1Y]]+Table2[[#This Row],[Rank 6M]]+Table2[[#This Row],[Rank Sharpe]])/3</f>
        <v>371.33333333333331</v>
      </c>
    </row>
    <row r="373" spans="1:48" x14ac:dyDescent="0.3">
      <c r="A373" t="s">
        <v>1329</v>
      </c>
      <c r="B373" t="s">
        <v>1330</v>
      </c>
      <c r="C373" t="s">
        <v>3129</v>
      </c>
      <c r="D373" t="s">
        <v>971</v>
      </c>
      <c r="E373">
        <v>8607.06810176</v>
      </c>
      <c r="F373">
        <v>393.2</v>
      </c>
      <c r="G373">
        <v>-18.548849357241401</v>
      </c>
      <c r="H373">
        <f>(Table2[[#This Row],[1Y Return vs Nifty]]-AVERAGE(Table2[1Y Return vs Nifty]))/_xlfn.STDEV.P(Table2[1Y Return vs Nifty])</f>
        <v>-0.63659704275887385</v>
      </c>
      <c r="I373">
        <v>-2.4421648765336701</v>
      </c>
      <c r="J373">
        <f>(Table2[[#This Row],[1M Return vs Nifty]]-AVERAGE(Table2[1M Return vs Nifty]))/_xlfn.STDEV.P(Table2[1M Return vs Nifty])</f>
        <v>-0.34997593173828567</v>
      </c>
      <c r="K373">
        <v>9.3291294562898504</v>
      </c>
      <c r="L373">
        <f>(Table2[[#This Row],[6M Return vs Nifty]]-AVERAGE(Table2[6M Return vs Nifty]))/_xlfn.STDEV.P(Table2[6M Return vs Nifty])</f>
        <v>0.173663837968591</v>
      </c>
      <c r="M373">
        <v>0.113553972902584</v>
      </c>
      <c r="N373">
        <f>(Table2[[#This Row],[1W Return vs Nifty]]-AVERAGE(Table2[1W Return vs Nifty]))/_xlfn.STDEV.P(Table2[1W Return vs Nifty])</f>
        <v>0.15382297412393836</v>
      </c>
      <c r="O373">
        <v>392.18</v>
      </c>
      <c r="P373">
        <v>411.84041769902598</v>
      </c>
      <c r="Q373">
        <v>394.80709599541802</v>
      </c>
      <c r="R373">
        <v>56.762996587709097</v>
      </c>
      <c r="S373" s="1">
        <f>(Table2[[#This Row],[Close Price]]-Table2[[#This Row],[20D EMA]])/Table2[[#This Row],[20D EMA]]</f>
        <v>2.6008465500535006E-3</v>
      </c>
      <c r="T373" s="1">
        <f>(Table2[[#This Row],[Close Price]]-Table2[[#This Row],[50D EMA]])/Table2[[#This Row],[50D EMA]]</f>
        <v>-4.5261263581585755E-2</v>
      </c>
      <c r="U373" s="1">
        <f>(Table2[[#This Row],[Close Price]]-Table2[[#This Row],[200D EMA]])/Table2[[#This Row],[200D EMA]]</f>
        <v>-4.0705853864305584E-3</v>
      </c>
      <c r="V373">
        <v>0.33909360162135499</v>
      </c>
      <c r="W373">
        <v>378.15</v>
      </c>
      <c r="X373">
        <v>395</v>
      </c>
      <c r="Y373">
        <v>376.9</v>
      </c>
      <c r="Z373">
        <v>395</v>
      </c>
      <c r="AA373">
        <v>356.55</v>
      </c>
      <c r="AB373">
        <v>423</v>
      </c>
      <c r="AC373" s="1">
        <f>(Table2[[#This Row],[Close Price]]/Table2[[#This Row],[Day Low]])-1</f>
        <v>3.9799021552294089E-2</v>
      </c>
      <c r="AD373" s="1">
        <f>(Table2[[#This Row],[Day High]]/Table2[[#This Row],[Close Price]])-1</f>
        <v>4.5778229908444157E-3</v>
      </c>
      <c r="AE373" s="1">
        <f>(Table2[[#This Row],[Close Price]]/Table2[[#This Row],[Current Week Low]])-1</f>
        <v>4.3247545768108298E-2</v>
      </c>
      <c r="AF373" s="1">
        <f>(Table2[[#This Row],[Current Week High]]/Table2[[#This Row],[Close Price]])-1</f>
        <v>4.5778229908444157E-3</v>
      </c>
      <c r="AG373" s="1">
        <f>(Table2[[#This Row],[Close Price]]/Table2[[#This Row],[Current Month Low]])-1</f>
        <v>0.10279063244986664</v>
      </c>
      <c r="AH373" s="1">
        <f>(Table2[[#This Row],[Current Month High]]/Table2[[#This Row],[Close Price]])-1</f>
        <v>7.5788402848423253E-2</v>
      </c>
      <c r="AI373">
        <v>31.739572736520799</v>
      </c>
      <c r="AJ373">
        <v>46.990654205607399</v>
      </c>
      <c r="AK373" t="str">
        <f>IF(AND(Table2[[#This Row],[20D EMA]]&gt;Table2[[#This Row],[50D EMA]],Table2[[#This Row],[50D EMA]]&gt;Table2[[#This Row],[200D EMA]]),"Uptrend","Downtrend/NoTrend")</f>
        <v>Downtrend/NoTrend</v>
      </c>
      <c r="AL373">
        <v>-0.08</v>
      </c>
      <c r="AM373" t="s">
        <v>3173</v>
      </c>
      <c r="AN373">
        <v>-2.73</v>
      </c>
      <c r="AO373" t="s">
        <v>3173</v>
      </c>
      <c r="AP373">
        <v>6.1685599742531003E-2</v>
      </c>
      <c r="AQ373">
        <f>(Table2[[#This Row],[Sharpe Ratio]]-AVERAGE(Table2[Sharpe Ratio]))/_xlfn.STDEV.P(Table2[Sharpe Ratio])</f>
        <v>6.527315254358268E-2</v>
      </c>
      <c r="AR3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3">
        <f>_xlfn.RANK.AVG(Table2[[#This Row],[1Y Return vs Nifty Z-Score]],Table2[1Y Return vs Nifty Z-Score])</f>
        <v>537</v>
      </c>
      <c r="AT373">
        <f>_xlfn.RANK.AVG(Table2[[#This Row],[6M Return vs Nifty Z-Score]],Table2[6M Return vs Nifty Z-Score])</f>
        <v>247</v>
      </c>
      <c r="AU373">
        <f>_xlfn.RANK.AVG(Table2[[#This Row],[Sharpe Ratio Z-Score]],Table2[Sharpe Ratio Z-Score])</f>
        <v>333</v>
      </c>
      <c r="AV373">
        <f>(Table2[[#This Row],[Rank 1Y]]+Table2[[#This Row],[Rank 6M]]+Table2[[#This Row],[Rank Sharpe]])/3</f>
        <v>372.33333333333331</v>
      </c>
    </row>
    <row r="374" spans="1:48" x14ac:dyDescent="0.3">
      <c r="A374" t="s">
        <v>1006</v>
      </c>
      <c r="B374" t="s">
        <v>1007</v>
      </c>
      <c r="C374" t="s">
        <v>3131</v>
      </c>
      <c r="D374" t="s">
        <v>51</v>
      </c>
      <c r="E374">
        <v>14269.888544310001</v>
      </c>
      <c r="F374">
        <v>6196.05</v>
      </c>
      <c r="G374">
        <v>1.5064348839819901</v>
      </c>
      <c r="H374">
        <f>(Table2[[#This Row],[1Y Return vs Nifty]]-AVERAGE(Table2[1Y Return vs Nifty]))/_xlfn.STDEV.P(Table2[1Y Return vs Nifty])</f>
        <v>-0.24220508468747817</v>
      </c>
      <c r="I374">
        <v>-2.2983289596393601</v>
      </c>
      <c r="J374">
        <f>(Table2[[#This Row],[1M Return vs Nifty]]-AVERAGE(Table2[1M Return vs Nifty]))/_xlfn.STDEV.P(Table2[1M Return vs Nifty])</f>
        <v>-0.33633461178049401</v>
      </c>
      <c r="K374">
        <v>8.8218071651015304</v>
      </c>
      <c r="L374">
        <f>(Table2[[#This Row],[6M Return vs Nifty]]-AVERAGE(Table2[6M Return vs Nifty]))/_xlfn.STDEV.P(Table2[6M Return vs Nifty])</f>
        <v>0.15697432210562279</v>
      </c>
      <c r="M374">
        <v>-2.3888960787118401</v>
      </c>
      <c r="N374">
        <f>(Table2[[#This Row],[1W Return vs Nifty]]-AVERAGE(Table2[1W Return vs Nifty]))/_xlfn.STDEV.P(Table2[1W Return vs Nifty])</f>
        <v>-0.37970587340553658</v>
      </c>
      <c r="O374">
        <v>6358.83</v>
      </c>
      <c r="P374">
        <v>6563.0260259781699</v>
      </c>
      <c r="Q374">
        <v>6175.3273336924804</v>
      </c>
      <c r="R374">
        <v>40.3176174724045</v>
      </c>
      <c r="S374" s="1">
        <f>(Table2[[#This Row],[Close Price]]-Table2[[#This Row],[20D EMA]])/Table2[[#This Row],[20D EMA]]</f>
        <v>-2.5599048881633845E-2</v>
      </c>
      <c r="T374" s="1">
        <f>(Table2[[#This Row],[Close Price]]-Table2[[#This Row],[50D EMA]])/Table2[[#This Row],[50D EMA]]</f>
        <v>-5.5915674343752837E-2</v>
      </c>
      <c r="U374" s="1">
        <f>(Table2[[#This Row],[Close Price]]-Table2[[#This Row],[200D EMA]])/Table2[[#This Row],[200D EMA]]</f>
        <v>3.3557194927072639E-3</v>
      </c>
      <c r="V374">
        <v>0.84366655143122105</v>
      </c>
      <c r="W374">
        <v>6090</v>
      </c>
      <c r="X374">
        <v>6224.95</v>
      </c>
      <c r="Y374">
        <v>6036.05</v>
      </c>
      <c r="Z374">
        <v>6245.8</v>
      </c>
      <c r="AA374">
        <v>6009.05</v>
      </c>
      <c r="AB374">
        <v>6899</v>
      </c>
      <c r="AC374" s="1">
        <f>(Table2[[#This Row],[Close Price]]/Table2[[#This Row],[Day Low]])-1</f>
        <v>1.7413793103448372E-2</v>
      </c>
      <c r="AD374" s="1">
        <f>(Table2[[#This Row],[Day High]]/Table2[[#This Row],[Close Price]])-1</f>
        <v>4.6642619087966519E-3</v>
      </c>
      <c r="AE374" s="1">
        <f>(Table2[[#This Row],[Close Price]]/Table2[[#This Row],[Current Week Low]])-1</f>
        <v>2.6507401363474514E-2</v>
      </c>
      <c r="AF374" s="1">
        <f>(Table2[[#This Row],[Current Week High]]/Table2[[#This Row],[Close Price]])-1</f>
        <v>8.0293089952470087E-3</v>
      </c>
      <c r="AG374" s="1">
        <f>(Table2[[#This Row],[Close Price]]/Table2[[#This Row],[Current Month Low]])-1</f>
        <v>3.1119727743986081E-2</v>
      </c>
      <c r="AH374" s="1">
        <f>(Table2[[#This Row],[Current Month High]]/Table2[[#This Row],[Close Price]])-1</f>
        <v>0.1134513117227911</v>
      </c>
      <c r="AI374">
        <v>22.658790681159701</v>
      </c>
      <c r="AJ374">
        <v>31.998018321119201</v>
      </c>
      <c r="AK374" t="str">
        <f>IF(AND(Table2[[#This Row],[20D EMA]]&gt;Table2[[#This Row],[50D EMA]],Table2[[#This Row],[50D EMA]]&gt;Table2[[#This Row],[200D EMA]]),"Uptrend","Downtrend/NoTrend")</f>
        <v>Downtrend/NoTrend</v>
      </c>
      <c r="AL374">
        <v>-0.12</v>
      </c>
      <c r="AM374" t="s">
        <v>3173</v>
      </c>
      <c r="AN374">
        <v>-5.8</v>
      </c>
      <c r="AO374" t="s">
        <v>3173</v>
      </c>
      <c r="AP374">
        <v>1.2788367394735999E-2</v>
      </c>
      <c r="AQ374">
        <f>(Table2[[#This Row],[Sharpe Ratio]]-AVERAGE(Table2[Sharpe Ratio]))/_xlfn.STDEV.P(Table2[Sharpe Ratio])</f>
        <v>-0.50167796287359423</v>
      </c>
      <c r="AR3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4">
        <f>_xlfn.RANK.AVG(Table2[[#This Row],[1Y Return vs Nifty Z-Score]],Table2[1Y Return vs Nifty Z-Score])</f>
        <v>392</v>
      </c>
      <c r="AT374">
        <f>_xlfn.RANK.AVG(Table2[[#This Row],[6M Return vs Nifty Z-Score]],Table2[6M Return vs Nifty Z-Score])</f>
        <v>252</v>
      </c>
      <c r="AU374">
        <f>_xlfn.RANK.AVG(Table2[[#This Row],[Sharpe Ratio Z-Score]],Table2[Sharpe Ratio Z-Score])</f>
        <v>474</v>
      </c>
      <c r="AV374">
        <f>(Table2[[#This Row],[Rank 1Y]]+Table2[[#This Row],[Rank 6M]]+Table2[[#This Row],[Rank Sharpe]])/3</f>
        <v>372.66666666666669</v>
      </c>
    </row>
    <row r="375" spans="1:48" x14ac:dyDescent="0.3">
      <c r="A375" t="s">
        <v>309</v>
      </c>
      <c r="B375" t="s">
        <v>310</v>
      </c>
      <c r="C375" t="s">
        <v>3139</v>
      </c>
      <c r="D375" t="s">
        <v>48</v>
      </c>
      <c r="E375">
        <v>84672.428159087998</v>
      </c>
      <c r="F375">
        <v>80.19</v>
      </c>
      <c r="G375">
        <v>10.635908723377399</v>
      </c>
      <c r="H375">
        <f>(Table2[[#This Row],[1Y Return vs Nifty]]-AVERAGE(Table2[1Y Return vs Nifty]))/_xlfn.STDEV.P(Table2[1Y Return vs Nifty])</f>
        <v>-6.2671799575529083E-2</v>
      </c>
      <c r="I375">
        <v>0.53394413255443796</v>
      </c>
      <c r="J375">
        <f>(Table2[[#This Row],[1M Return vs Nifty]]-AVERAGE(Table2[1M Return vs Nifty]))/_xlfn.STDEV.P(Table2[1M Return vs Nifty])</f>
        <v>-6.7723375500413532E-2</v>
      </c>
      <c r="K375">
        <v>-14.4716862748165</v>
      </c>
      <c r="L375">
        <f>(Table2[[#This Row],[6M Return vs Nifty]]-AVERAGE(Table2[6M Return vs Nifty]))/_xlfn.STDEV.P(Table2[6M Return vs Nifty])</f>
        <v>-0.60931790479191261</v>
      </c>
      <c r="M375">
        <v>-2.1951731178093299</v>
      </c>
      <c r="N375">
        <f>(Table2[[#This Row],[1W Return vs Nifty]]-AVERAGE(Table2[1W Return vs Nifty]))/_xlfn.STDEV.P(Table2[1W Return vs Nifty])</f>
        <v>-0.33840363522354588</v>
      </c>
      <c r="O375">
        <v>80.040000000000006</v>
      </c>
      <c r="P375">
        <v>83.994705792561007</v>
      </c>
      <c r="Q375">
        <v>84.501906486178797</v>
      </c>
      <c r="R375">
        <v>54.123458875625602</v>
      </c>
      <c r="S375" s="1">
        <f>(Table2[[#This Row],[Close Price]]-Table2[[#This Row],[20D EMA]])/Table2[[#This Row],[20D EMA]]</f>
        <v>1.8740629685156354E-3</v>
      </c>
      <c r="T375" s="1">
        <f>(Table2[[#This Row],[Close Price]]-Table2[[#This Row],[50D EMA]])/Table2[[#This Row],[50D EMA]]</f>
        <v>-4.5296971477671075E-2</v>
      </c>
      <c r="U375" s="1">
        <f>(Table2[[#This Row],[Close Price]]-Table2[[#This Row],[200D EMA]])/Table2[[#This Row],[200D EMA]]</f>
        <v>-5.102732784950903E-2</v>
      </c>
      <c r="V375">
        <v>1.02860092659342</v>
      </c>
      <c r="W375">
        <v>79.33</v>
      </c>
      <c r="X375">
        <v>81.099999999999994</v>
      </c>
      <c r="Y375">
        <v>79.33</v>
      </c>
      <c r="Z375">
        <v>82.35</v>
      </c>
      <c r="AA375">
        <v>74.12</v>
      </c>
      <c r="AB375">
        <v>82.4</v>
      </c>
      <c r="AC375" s="1">
        <f>(Table2[[#This Row],[Close Price]]/Table2[[#This Row],[Day Low]])-1</f>
        <v>1.0840791629900481E-2</v>
      </c>
      <c r="AD375" s="1">
        <f>(Table2[[#This Row],[Day High]]/Table2[[#This Row],[Close Price]])-1</f>
        <v>1.1348048385085407E-2</v>
      </c>
      <c r="AE375" s="1">
        <f>(Table2[[#This Row],[Close Price]]/Table2[[#This Row],[Current Week Low]])-1</f>
        <v>1.0840791629900481E-2</v>
      </c>
      <c r="AF375" s="1">
        <f>(Table2[[#This Row],[Current Week High]]/Table2[[#This Row],[Close Price]])-1</f>
        <v>2.6936026936026813E-2</v>
      </c>
      <c r="AG375" s="1">
        <f>(Table2[[#This Row],[Close Price]]/Table2[[#This Row],[Current Month Low]])-1</f>
        <v>8.1894225580140256E-2</v>
      </c>
      <c r="AH375" s="1">
        <f>(Table2[[#This Row],[Current Month High]]/Table2[[#This Row],[Close Price]])-1</f>
        <v>2.7559546078064656E-2</v>
      </c>
      <c r="AI375">
        <v>29.3802219728145</v>
      </c>
      <c r="AJ375">
        <v>36.493617021276499</v>
      </c>
      <c r="AK375" t="str">
        <f>IF(AND(Table2[[#This Row],[20D EMA]]&gt;Table2[[#This Row],[50D EMA]],Table2[[#This Row],[50D EMA]]&gt;Table2[[#This Row],[200D EMA]]),"Uptrend","Downtrend/NoTrend")</f>
        <v>Downtrend/NoTrend</v>
      </c>
      <c r="AL375">
        <v>-0.1</v>
      </c>
      <c r="AM375" t="s">
        <v>3173</v>
      </c>
      <c r="AN375">
        <v>-1.75</v>
      </c>
      <c r="AO375" t="s">
        <v>3173</v>
      </c>
      <c r="AP375">
        <v>8.5380211539244993E-2</v>
      </c>
      <c r="AQ375">
        <f>(Table2[[#This Row],[Sharpe Ratio]]-AVERAGE(Table2[Sharpe Ratio]))/_xlfn.STDEV.P(Table2[Sharpe Ratio])</f>
        <v>0.34000621906917267</v>
      </c>
      <c r="AR3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5">
        <f>_xlfn.RANK.AVG(Table2[[#This Row],[1Y Return vs Nifty Z-Score]],Table2[1Y Return vs Nifty Z-Score])</f>
        <v>320</v>
      </c>
      <c r="AT375">
        <f>_xlfn.RANK.AVG(Table2[[#This Row],[6M Return vs Nifty Z-Score]],Table2[6M Return vs Nifty Z-Score])</f>
        <v>535</v>
      </c>
      <c r="AU375">
        <f>_xlfn.RANK.AVG(Table2[[#This Row],[Sharpe Ratio Z-Score]],Table2[Sharpe Ratio Z-Score])</f>
        <v>265</v>
      </c>
      <c r="AV375">
        <f>(Table2[[#This Row],[Rank 1Y]]+Table2[[#This Row],[Rank 6M]]+Table2[[#This Row],[Rank Sharpe]])/3</f>
        <v>373.33333333333331</v>
      </c>
    </row>
    <row r="376" spans="1:48" x14ac:dyDescent="0.3">
      <c r="A376" t="s">
        <v>502</v>
      </c>
      <c r="B376" t="s">
        <v>503</v>
      </c>
      <c r="C376" t="s">
        <v>3131</v>
      </c>
      <c r="D376" t="s">
        <v>504</v>
      </c>
      <c r="E376">
        <v>42235.284390840003</v>
      </c>
      <c r="F376">
        <v>352.65</v>
      </c>
      <c r="G376">
        <v>29.059839470959599</v>
      </c>
      <c r="H376">
        <f>(Table2[[#This Row],[1Y Return vs Nifty]]-AVERAGE(Table2[1Y Return vs Nifty]))/_xlfn.STDEV.P(Table2[1Y Return vs Nifty])</f>
        <v>0.2996392021292012</v>
      </c>
      <c r="I376">
        <v>6.4169110638026403</v>
      </c>
      <c r="J376">
        <f>(Table2[[#This Row],[1M Return vs Nifty]]-AVERAGE(Table2[1M Return vs Nifty]))/_xlfn.STDEV.P(Table2[1M Return vs Nifty])</f>
        <v>0.49021400163768192</v>
      </c>
      <c r="K376">
        <v>6.5801003709418797</v>
      </c>
      <c r="L376">
        <f>(Table2[[#This Row],[6M Return vs Nifty]]-AVERAGE(Table2[6M Return vs Nifty]))/_xlfn.STDEV.P(Table2[6M Return vs Nifty])</f>
        <v>8.3228299604586622E-2</v>
      </c>
      <c r="M376">
        <v>-0.219060577592501</v>
      </c>
      <c r="N376">
        <f>(Table2[[#This Row],[1W Return vs Nifty]]-AVERAGE(Table2[1W Return vs Nifty]))/_xlfn.STDEV.P(Table2[1W Return vs Nifty])</f>
        <v>8.2908688469089317E-2</v>
      </c>
      <c r="O376">
        <v>333</v>
      </c>
      <c r="P376">
        <v>338.56720286939901</v>
      </c>
      <c r="Q376">
        <v>323.96675656563502</v>
      </c>
      <c r="R376">
        <v>68.320700572085599</v>
      </c>
      <c r="S376" s="1">
        <f>(Table2[[#This Row],[Close Price]]-Table2[[#This Row],[20D EMA]])/Table2[[#This Row],[20D EMA]]</f>
        <v>5.9009009009008941E-2</v>
      </c>
      <c r="T376" s="1">
        <f>(Table2[[#This Row],[Close Price]]-Table2[[#This Row],[50D EMA]])/Table2[[#This Row],[50D EMA]]</f>
        <v>4.159527860716429E-2</v>
      </c>
      <c r="U376" s="1">
        <f>(Table2[[#This Row],[Close Price]]-Table2[[#This Row],[200D EMA]])/Table2[[#This Row],[200D EMA]]</f>
        <v>8.8537613360196069E-2</v>
      </c>
      <c r="V376">
        <v>0.65386657272448701</v>
      </c>
      <c r="W376">
        <v>336.05</v>
      </c>
      <c r="X376">
        <v>355.45</v>
      </c>
      <c r="Y376">
        <v>333.55</v>
      </c>
      <c r="Z376">
        <v>355.45</v>
      </c>
      <c r="AA376">
        <v>306.10000000000002</v>
      </c>
      <c r="AB376">
        <v>355.45</v>
      </c>
      <c r="AC376" s="1">
        <f>(Table2[[#This Row],[Close Price]]/Table2[[#This Row],[Day Low]])-1</f>
        <v>4.9397411099538546E-2</v>
      </c>
      <c r="AD376" s="1">
        <f>(Table2[[#This Row],[Day High]]/Table2[[#This Row],[Close Price]])-1</f>
        <v>7.9398837374167197E-3</v>
      </c>
      <c r="AE376" s="1">
        <f>(Table2[[#This Row],[Close Price]]/Table2[[#This Row],[Current Week Low]])-1</f>
        <v>5.7262779193524072E-2</v>
      </c>
      <c r="AF376" s="1">
        <f>(Table2[[#This Row],[Current Week High]]/Table2[[#This Row],[Close Price]])-1</f>
        <v>7.9398837374167197E-3</v>
      </c>
      <c r="AG376" s="1">
        <f>(Table2[[#This Row],[Close Price]]/Table2[[#This Row],[Current Month Low]])-1</f>
        <v>0.15207448546226709</v>
      </c>
      <c r="AH376" s="1">
        <f>(Table2[[#This Row],[Current Month High]]/Table2[[#This Row],[Close Price]])-1</f>
        <v>7.9398837374167197E-3</v>
      </c>
      <c r="AI376">
        <v>12.235927973911799</v>
      </c>
      <c r="AJ376">
        <v>52.497297297297202</v>
      </c>
      <c r="AK376" t="str">
        <f>IF(AND(Table2[[#This Row],[20D EMA]]&gt;Table2[[#This Row],[50D EMA]],Table2[[#This Row],[50D EMA]]&gt;Table2[[#This Row],[200D EMA]]),"Uptrend","Downtrend/NoTrend")</f>
        <v>Downtrend/NoTrend</v>
      </c>
      <c r="AL376">
        <v>-0.03</v>
      </c>
      <c r="AM376" t="s">
        <v>3173</v>
      </c>
      <c r="AN376">
        <v>9.23</v>
      </c>
      <c r="AO376" t="s">
        <v>3172</v>
      </c>
      <c r="AP376">
        <v>-3.6813699732289998E-2</v>
      </c>
      <c r="AQ376">
        <f>(Table2[[#This Row],[Sharpe Ratio]]-AVERAGE(Table2[Sharpe Ratio]))/_xlfn.STDEV.P(Table2[Sharpe Ratio])</f>
        <v>-1.0768014603476432</v>
      </c>
      <c r="AR3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6">
        <f>_xlfn.RANK.AVG(Table2[[#This Row],[1Y Return vs Nifty Z-Score]],Table2[1Y Return vs Nifty Z-Score])</f>
        <v>221</v>
      </c>
      <c r="AT376">
        <f>_xlfn.RANK.AVG(Table2[[#This Row],[6M Return vs Nifty Z-Score]],Table2[6M Return vs Nifty Z-Score])</f>
        <v>273</v>
      </c>
      <c r="AU376">
        <f>_xlfn.RANK.AVG(Table2[[#This Row],[Sharpe Ratio Z-Score]],Table2[Sharpe Ratio Z-Score])</f>
        <v>632</v>
      </c>
      <c r="AV376">
        <f>(Table2[[#This Row],[Rank 1Y]]+Table2[[#This Row],[Rank 6M]]+Table2[[#This Row],[Rank Sharpe]])/3</f>
        <v>375.33333333333331</v>
      </c>
    </row>
    <row r="377" spans="1:48" x14ac:dyDescent="0.3">
      <c r="A377" t="s">
        <v>1407</v>
      </c>
      <c r="B377" t="s">
        <v>1408</v>
      </c>
      <c r="C377" t="s">
        <v>3144</v>
      </c>
      <c r="D377" t="s">
        <v>1409</v>
      </c>
      <c r="E377">
        <v>7625.4608850000004</v>
      </c>
      <c r="F377">
        <v>996.25</v>
      </c>
      <c r="G377">
        <v>-3.5194232735923801</v>
      </c>
      <c r="H377">
        <f>(Table2[[#This Row],[1Y Return vs Nifty]]-AVERAGE(Table2[1Y Return vs Nifty]))/_xlfn.STDEV.P(Table2[1Y Return vs Nifty])</f>
        <v>-0.34103978660013179</v>
      </c>
      <c r="I377">
        <v>10.82053646158</v>
      </c>
      <c r="J377">
        <f>(Table2[[#This Row],[1M Return vs Nifty]]-AVERAGE(Table2[1M Return vs Nifty]))/_xlfn.STDEV.P(Table2[1M Return vs Nifty])</f>
        <v>0.90785143408425617</v>
      </c>
      <c r="K377">
        <v>42.740196917238002</v>
      </c>
      <c r="L377">
        <f>(Table2[[#This Row],[6M Return vs Nifty]]-AVERAGE(Table2[6M Return vs Nifty]))/_xlfn.STDEV.P(Table2[6M Return vs Nifty])</f>
        <v>1.2727965787793158</v>
      </c>
      <c r="M377">
        <v>-0.17690040772983301</v>
      </c>
      <c r="N377">
        <f>(Table2[[#This Row],[1W Return vs Nifty]]-AVERAGE(Table2[1W Return vs Nifty]))/_xlfn.STDEV.P(Table2[1W Return vs Nifty])</f>
        <v>9.1897346134390032E-2</v>
      </c>
      <c r="O377">
        <v>927.76</v>
      </c>
      <c r="P377">
        <v>930.24000395829398</v>
      </c>
      <c r="Q377">
        <v>868.46523655087299</v>
      </c>
      <c r="R377">
        <v>74.751194421732805</v>
      </c>
      <c r="S377" s="1">
        <f>(Table2[[#This Row],[Close Price]]-Table2[[#This Row],[20D EMA]])/Table2[[#This Row],[20D EMA]]</f>
        <v>7.3822971458135739E-2</v>
      </c>
      <c r="T377" s="1">
        <f>(Table2[[#This Row],[Close Price]]-Table2[[#This Row],[50D EMA]])/Table2[[#This Row],[50D EMA]]</f>
        <v>7.0960177761464543E-2</v>
      </c>
      <c r="U377" s="1">
        <f>(Table2[[#This Row],[Close Price]]-Table2[[#This Row],[200D EMA]])/Table2[[#This Row],[200D EMA]]</f>
        <v>0.14713860505991783</v>
      </c>
      <c r="V377">
        <v>0.66964246255678705</v>
      </c>
      <c r="W377">
        <v>947.1</v>
      </c>
      <c r="X377">
        <v>999</v>
      </c>
      <c r="Y377">
        <v>920</v>
      </c>
      <c r="Z377">
        <v>999</v>
      </c>
      <c r="AA377">
        <v>872.15</v>
      </c>
      <c r="AB377">
        <v>999</v>
      </c>
      <c r="AC377" s="1">
        <f>(Table2[[#This Row],[Close Price]]/Table2[[#This Row],[Day Low]])-1</f>
        <v>5.189525921233229E-2</v>
      </c>
      <c r="AD377" s="1">
        <f>(Table2[[#This Row],[Day High]]/Table2[[#This Row],[Close Price]])-1</f>
        <v>2.760351317440346E-3</v>
      </c>
      <c r="AE377" s="1">
        <f>(Table2[[#This Row],[Close Price]]/Table2[[#This Row],[Current Week Low]])-1</f>
        <v>8.2880434782608647E-2</v>
      </c>
      <c r="AF377" s="1">
        <f>(Table2[[#This Row],[Current Week High]]/Table2[[#This Row],[Close Price]])-1</f>
        <v>2.760351317440346E-3</v>
      </c>
      <c r="AG377" s="1">
        <f>(Table2[[#This Row],[Close Price]]/Table2[[#This Row],[Current Month Low]])-1</f>
        <v>0.14229203692025449</v>
      </c>
      <c r="AH377" s="1">
        <f>(Table2[[#This Row],[Current Month High]]/Table2[[#This Row],[Close Price]])-1</f>
        <v>2.760351317440346E-3</v>
      </c>
      <c r="AI377">
        <v>12.1204516938519</v>
      </c>
      <c r="AJ377">
        <v>68.427726120033796</v>
      </c>
      <c r="AK377" t="str">
        <f>IF(AND(Table2[[#This Row],[20D EMA]]&gt;Table2[[#This Row],[50D EMA]],Table2[[#This Row],[50D EMA]]&gt;Table2[[#This Row],[200D EMA]]),"Uptrend","Downtrend/NoTrend")</f>
        <v>Downtrend/NoTrend</v>
      </c>
      <c r="AL377">
        <v>0.02</v>
      </c>
      <c r="AM377" t="s">
        <v>3172</v>
      </c>
      <c r="AN377">
        <v>5.0999999999999996</v>
      </c>
      <c r="AO377" t="s">
        <v>3172</v>
      </c>
      <c r="AP377">
        <v>-3.1597390821023003E-2</v>
      </c>
      <c r="AQ377">
        <f>(Table2[[#This Row],[Sharpe Ratio]]-AVERAGE(Table2[Sharpe Ratio]))/_xlfn.STDEV.P(Table2[Sharpe Ratio])</f>
        <v>-1.0163196699966452</v>
      </c>
      <c r="AR3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7">
        <f>_xlfn.RANK.AVG(Table2[[#This Row],[1Y Return vs Nifty Z-Score]],Table2[1Y Return vs Nifty Z-Score])</f>
        <v>430</v>
      </c>
      <c r="AT377">
        <f>_xlfn.RANK.AVG(Table2[[#This Row],[6M Return vs Nifty Z-Score]],Table2[6M Return vs Nifty Z-Score])</f>
        <v>76</v>
      </c>
      <c r="AU377">
        <f>_xlfn.RANK.AVG(Table2[[#This Row],[Sharpe Ratio Z-Score]],Table2[Sharpe Ratio Z-Score])</f>
        <v>622</v>
      </c>
      <c r="AV377">
        <f>(Table2[[#This Row],[Rank 1Y]]+Table2[[#This Row],[Rank 6M]]+Table2[[#This Row],[Rank Sharpe]])/3</f>
        <v>376</v>
      </c>
    </row>
    <row r="378" spans="1:48" x14ac:dyDescent="0.3">
      <c r="A378" t="s">
        <v>1880</v>
      </c>
      <c r="B378" t="s">
        <v>1881</v>
      </c>
      <c r="C378" t="s">
        <v>3136</v>
      </c>
      <c r="D378" t="s">
        <v>280</v>
      </c>
      <c r="E378">
        <v>3937.8704332799998</v>
      </c>
      <c r="F378">
        <v>1254.4000000000001</v>
      </c>
      <c r="G378">
        <v>1.52363974268177</v>
      </c>
      <c r="H378">
        <f>(Table2[[#This Row],[1Y Return vs Nifty]]-AVERAGE(Table2[1Y Return vs Nifty]))/_xlfn.STDEV.P(Table2[1Y Return vs Nifty])</f>
        <v>-0.24186674702896721</v>
      </c>
      <c r="I378">
        <v>12.818839858474499</v>
      </c>
      <c r="J378">
        <f>(Table2[[#This Row],[1M Return vs Nifty]]-AVERAGE(Table2[1M Return vs Nifty]))/_xlfn.STDEV.P(Table2[1M Return vs Nifty])</f>
        <v>1.097369439032978</v>
      </c>
      <c r="K378">
        <v>45.751581416499903</v>
      </c>
      <c r="L378">
        <f>(Table2[[#This Row],[6M Return vs Nifty]]-AVERAGE(Table2[6M Return vs Nifty]))/_xlfn.STDEV.P(Table2[6M Return vs Nifty])</f>
        <v>1.371862892723861</v>
      </c>
      <c r="M378">
        <v>-3.2084638192055399</v>
      </c>
      <c r="N378">
        <f>(Table2[[#This Row],[1W Return vs Nifty]]-AVERAGE(Table2[1W Return vs Nifty]))/_xlfn.STDEV.P(Table2[1W Return vs Nifty])</f>
        <v>-0.55443984333066842</v>
      </c>
      <c r="O378">
        <v>1189.31</v>
      </c>
      <c r="P378">
        <v>1172.13997655362</v>
      </c>
      <c r="Q378">
        <v>1105.7801693849401</v>
      </c>
      <c r="R378">
        <v>65.983448438316302</v>
      </c>
      <c r="S378" s="1">
        <f>(Table2[[#This Row],[Close Price]]-Table2[[#This Row],[20D EMA]])/Table2[[#This Row],[20D EMA]]</f>
        <v>5.4729212736797088E-2</v>
      </c>
      <c r="T378" s="1">
        <f>(Table2[[#This Row],[Close Price]]-Table2[[#This Row],[50D EMA]])/Table2[[#This Row],[50D EMA]]</f>
        <v>7.0179351521005837E-2</v>
      </c>
      <c r="U378" s="1">
        <f>(Table2[[#This Row],[Close Price]]-Table2[[#This Row],[200D EMA]])/Table2[[#This Row],[200D EMA]]</f>
        <v>0.13440269117660672</v>
      </c>
      <c r="V378">
        <v>1.46511774919028</v>
      </c>
      <c r="W378">
        <v>1175.75</v>
      </c>
      <c r="X378">
        <v>1270.95</v>
      </c>
      <c r="Y378">
        <v>1175.75</v>
      </c>
      <c r="Z378">
        <v>1270.95</v>
      </c>
      <c r="AA378">
        <v>1103.1500000000001</v>
      </c>
      <c r="AB378">
        <v>1270.95</v>
      </c>
      <c r="AC378" s="1">
        <f>(Table2[[#This Row],[Close Price]]/Table2[[#This Row],[Day Low]])-1</f>
        <v>6.6893472251754238E-2</v>
      </c>
      <c r="AD378" s="1">
        <f>(Table2[[#This Row],[Day High]]/Table2[[#This Row],[Close Price]])-1</f>
        <v>1.3193558673469274E-2</v>
      </c>
      <c r="AE378" s="1">
        <f>(Table2[[#This Row],[Close Price]]/Table2[[#This Row],[Current Week Low]])-1</f>
        <v>6.6893472251754238E-2</v>
      </c>
      <c r="AF378" s="1">
        <f>(Table2[[#This Row],[Current Week High]]/Table2[[#This Row],[Close Price]])-1</f>
        <v>1.3193558673469274E-2</v>
      </c>
      <c r="AG378" s="1">
        <f>(Table2[[#This Row],[Close Price]]/Table2[[#This Row],[Current Month Low]])-1</f>
        <v>0.13710737433712539</v>
      </c>
      <c r="AH378" s="1">
        <f>(Table2[[#This Row],[Current Month High]]/Table2[[#This Row],[Close Price]])-1</f>
        <v>1.3193558673469274E-2</v>
      </c>
      <c r="AI378">
        <v>9.6141581632652908</v>
      </c>
      <c r="AJ378">
        <v>66.886183729129201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0.06</v>
      </c>
      <c r="AM378" t="s">
        <v>3172</v>
      </c>
      <c r="AN378">
        <v>6.18</v>
      </c>
      <c r="AO378" t="s">
        <v>3172</v>
      </c>
      <c r="AP378">
        <v>-5.5706612600589997E-2</v>
      </c>
      <c r="AQ378">
        <f>(Table2[[#This Row],[Sharpe Ratio]]-AVERAGE(Table2[Sharpe Ratio]))/_xlfn.STDEV.P(Table2[Sharpe Ratio])</f>
        <v>-1.2958600350329086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0.37706570636429471</v>
      </c>
      <c r="AS378">
        <f>_xlfn.RANK.AVG(Table2[[#This Row],[1Y Return vs Nifty Z-Score]],Table2[1Y Return vs Nifty Z-Score])</f>
        <v>391</v>
      </c>
      <c r="AT378">
        <f>_xlfn.RANK.AVG(Table2[[#This Row],[6M Return vs Nifty Z-Score]],Table2[6M Return vs Nifty Z-Score])</f>
        <v>66</v>
      </c>
      <c r="AU378">
        <f>_xlfn.RANK.AVG(Table2[[#This Row],[Sharpe Ratio Z-Score]],Table2[Sharpe Ratio Z-Score])</f>
        <v>672</v>
      </c>
      <c r="AV378">
        <f>(Table2[[#This Row],[Rank 1Y]]+Table2[[#This Row],[Rank 6M]]+Table2[[#This Row],[Rank Sharpe]])/3</f>
        <v>376.33333333333331</v>
      </c>
    </row>
    <row r="379" spans="1:48" x14ac:dyDescent="0.3">
      <c r="A379" t="s">
        <v>235</v>
      </c>
      <c r="B379" t="s">
        <v>236</v>
      </c>
      <c r="C379" t="s">
        <v>3127</v>
      </c>
      <c r="D379" t="s">
        <v>54</v>
      </c>
      <c r="E379">
        <v>106391.70904450001</v>
      </c>
      <c r="F379">
        <v>1265.45</v>
      </c>
      <c r="G379">
        <v>-10.1458058838382</v>
      </c>
      <c r="H379">
        <f>(Table2[[#This Row],[1Y Return vs Nifty]]-AVERAGE(Table2[1Y Return vs Nifty]))/_xlfn.STDEV.P(Table2[1Y Return vs Nifty])</f>
        <v>-0.47134918442024848</v>
      </c>
      <c r="I379">
        <v>-9.6486941452881805</v>
      </c>
      <c r="J379">
        <f>(Table2[[#This Row],[1M Return vs Nifty]]-AVERAGE(Table2[1M Return vs Nifty]))/_xlfn.STDEV.P(Table2[1M Return vs Nifty])</f>
        <v>-1.0334392395329988</v>
      </c>
      <c r="K379">
        <v>-5.7483213382907898</v>
      </c>
      <c r="L379">
        <f>(Table2[[#This Row],[6M Return vs Nifty]]-AVERAGE(Table2[6M Return vs Nifty]))/_xlfn.STDEV.P(Table2[6M Return vs Nifty])</f>
        <v>-0.32234305662273705</v>
      </c>
      <c r="M379">
        <v>-2.88239748804475</v>
      </c>
      <c r="N379">
        <f>(Table2[[#This Row],[1W Return vs Nifty]]-AVERAGE(Table2[1W Return vs Nifty]))/_xlfn.STDEV.P(Table2[1W Return vs Nifty])</f>
        <v>-0.48492165503750007</v>
      </c>
      <c r="O379">
        <v>1274.92</v>
      </c>
      <c r="P379">
        <v>1353.22252579055</v>
      </c>
      <c r="Q379">
        <v>1328.3800079740099</v>
      </c>
      <c r="R379">
        <v>54.397367341648803</v>
      </c>
      <c r="S379" s="1">
        <f>(Table2[[#This Row],[Close Price]]-Table2[[#This Row],[20D EMA]])/Table2[[#This Row],[20D EMA]]</f>
        <v>-7.4279170457754425E-3</v>
      </c>
      <c r="T379" s="1">
        <f>(Table2[[#This Row],[Close Price]]-Table2[[#This Row],[50D EMA]])/Table2[[#This Row],[50D EMA]]</f>
        <v>-6.4861856876993237E-2</v>
      </c>
      <c r="U379" s="1">
        <f>(Table2[[#This Row],[Close Price]]-Table2[[#This Row],[200D EMA]])/Table2[[#This Row],[200D EMA]]</f>
        <v>-4.7373498243163191E-2</v>
      </c>
      <c r="V379">
        <v>1.2036974640628699</v>
      </c>
      <c r="W379">
        <v>1232.8499999999999</v>
      </c>
      <c r="X379">
        <v>1280.55</v>
      </c>
      <c r="Y379">
        <v>1230.8499999999999</v>
      </c>
      <c r="Z379">
        <v>1280.55</v>
      </c>
      <c r="AA379">
        <v>1181.1500000000001</v>
      </c>
      <c r="AB379">
        <v>1320</v>
      </c>
      <c r="AC379" s="1">
        <f>(Table2[[#This Row],[Close Price]]/Table2[[#This Row],[Day Low]])-1</f>
        <v>2.6442795149450582E-2</v>
      </c>
      <c r="AD379" s="1">
        <f>(Table2[[#This Row],[Day High]]/Table2[[#This Row],[Close Price]])-1</f>
        <v>1.1932514125409854E-2</v>
      </c>
      <c r="AE379" s="1">
        <f>(Table2[[#This Row],[Close Price]]/Table2[[#This Row],[Current Week Low]])-1</f>
        <v>2.8110655238250182E-2</v>
      </c>
      <c r="AF379" s="1">
        <f>(Table2[[#This Row],[Current Week High]]/Table2[[#This Row],[Close Price]])-1</f>
        <v>1.1932514125409854E-2</v>
      </c>
      <c r="AG379" s="1">
        <f>(Table2[[#This Row],[Close Price]]/Table2[[#This Row],[Current Month Low]])-1</f>
        <v>7.1371121364771639E-2</v>
      </c>
      <c r="AH379" s="1">
        <f>(Table2[[#This Row],[Current Month High]]/Table2[[#This Row],[Close Price]])-1</f>
        <v>4.3107195068947668E-2</v>
      </c>
      <c r="AI379">
        <v>30.546445928325799</v>
      </c>
      <c r="AJ379">
        <v>25.1433939873417</v>
      </c>
      <c r="AK379" t="str">
        <f>IF(AND(Table2[[#This Row],[20D EMA]]&gt;Table2[[#This Row],[50D EMA]],Table2[[#This Row],[50D EMA]]&gt;Table2[[#This Row],[200D EMA]]),"Uptrend","Downtrend/NoTrend")</f>
        <v>Downtrend/NoTrend</v>
      </c>
      <c r="AL379">
        <v>-0.18</v>
      </c>
      <c r="AM379" t="s">
        <v>3173</v>
      </c>
      <c r="AN379">
        <v>-3</v>
      </c>
      <c r="AO379" t="s">
        <v>3173</v>
      </c>
      <c r="AP379">
        <v>9.9420570897574001E-2</v>
      </c>
      <c r="AQ379">
        <f>(Table2[[#This Row],[Sharpe Ratio]]-AVERAGE(Table2[Sharpe Ratio]))/_xlfn.STDEV.P(Table2[Sharpe Ratio])</f>
        <v>0.5028006558267285</v>
      </c>
      <c r="AR3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9">
        <f>_xlfn.RANK.AVG(Table2[[#This Row],[1Y Return vs Nifty Z-Score]],Table2[1Y Return vs Nifty Z-Score])</f>
        <v>479</v>
      </c>
      <c r="AT379">
        <f>_xlfn.RANK.AVG(Table2[[#This Row],[6M Return vs Nifty Z-Score]],Table2[6M Return vs Nifty Z-Score])</f>
        <v>429</v>
      </c>
      <c r="AU379">
        <f>_xlfn.RANK.AVG(Table2[[#This Row],[Sharpe Ratio Z-Score]],Table2[Sharpe Ratio Z-Score])</f>
        <v>222</v>
      </c>
      <c r="AV379">
        <f>(Table2[[#This Row],[Rank 1Y]]+Table2[[#This Row],[Rank 6M]]+Table2[[#This Row],[Rank Sharpe]])/3</f>
        <v>376.66666666666669</v>
      </c>
    </row>
    <row r="380" spans="1:48" x14ac:dyDescent="0.3">
      <c r="A380" t="s">
        <v>683</v>
      </c>
      <c r="B380" t="s">
        <v>684</v>
      </c>
      <c r="C380" t="s">
        <v>3127</v>
      </c>
      <c r="D380" t="s">
        <v>501</v>
      </c>
      <c r="E380">
        <v>26235.128362240001</v>
      </c>
      <c r="F380">
        <v>2909.2</v>
      </c>
      <c r="G380">
        <v>-31.0350721568248</v>
      </c>
      <c r="H380">
        <f>(Table2[[#This Row],[1Y Return vs Nifty]]-AVERAGE(Table2[1Y Return vs Nifty]))/_xlfn.STDEV.P(Table2[1Y Return vs Nifty])</f>
        <v>-0.8821415984785691</v>
      </c>
      <c r="I380">
        <v>-2.34493411635186</v>
      </c>
      <c r="J380">
        <f>(Table2[[#This Row],[1M Return vs Nifty]]-AVERAGE(Table2[1M Return vs Nifty]))/_xlfn.STDEV.P(Table2[1M Return vs Nifty])</f>
        <v>-0.34075461944009255</v>
      </c>
      <c r="K380">
        <v>7.2495746814098503</v>
      </c>
      <c r="L380">
        <f>(Table2[[#This Row],[6M Return vs Nifty]]-AVERAGE(Table2[6M Return vs Nifty]))/_xlfn.STDEV.P(Table2[6M Return vs Nifty])</f>
        <v>0.10525217341906751</v>
      </c>
      <c r="M380">
        <v>0.64082974997777198</v>
      </c>
      <c r="N380">
        <f>(Table2[[#This Row],[1W Return vs Nifty]]-AVERAGE(Table2[1W Return vs Nifty]))/_xlfn.STDEV.P(Table2[1W Return vs Nifty])</f>
        <v>0.26623953863904049</v>
      </c>
      <c r="O380">
        <v>2798.85</v>
      </c>
      <c r="P380">
        <v>2751.4921150155801</v>
      </c>
      <c r="Q380">
        <v>2609.6554736410699</v>
      </c>
      <c r="R380">
        <v>64.090644789969602</v>
      </c>
      <c r="S380" s="1">
        <f>(Table2[[#This Row],[Close Price]]-Table2[[#This Row],[20D EMA]])/Table2[[#This Row],[20D EMA]]</f>
        <v>3.9426907479857769E-2</v>
      </c>
      <c r="T380" s="1">
        <f>(Table2[[#This Row],[Close Price]]-Table2[[#This Row],[50D EMA]])/Table2[[#This Row],[50D EMA]]</f>
        <v>5.7317222216908548E-2</v>
      </c>
      <c r="U380" s="1">
        <f>(Table2[[#This Row],[Close Price]]-Table2[[#This Row],[200D EMA]])/Table2[[#This Row],[200D EMA]]</f>
        <v>0.11478316942006003</v>
      </c>
      <c r="V380">
        <v>0.61710882891246999</v>
      </c>
      <c r="W380">
        <v>2775.1</v>
      </c>
      <c r="X380">
        <v>2938</v>
      </c>
      <c r="Y380">
        <v>2733.05</v>
      </c>
      <c r="Z380">
        <v>2938</v>
      </c>
      <c r="AA380">
        <v>2605</v>
      </c>
      <c r="AB380">
        <v>3100</v>
      </c>
      <c r="AC380" s="1">
        <f>(Table2[[#This Row],[Close Price]]/Table2[[#This Row],[Day Low]])-1</f>
        <v>4.832258296998293E-2</v>
      </c>
      <c r="AD380" s="1">
        <f>(Table2[[#This Row],[Day High]]/Table2[[#This Row],[Close Price]])-1</f>
        <v>9.8996287639214753E-3</v>
      </c>
      <c r="AE380" s="1">
        <f>(Table2[[#This Row],[Close Price]]/Table2[[#This Row],[Current Week Low]])-1</f>
        <v>6.4451802930791446E-2</v>
      </c>
      <c r="AF380" s="1">
        <f>(Table2[[#This Row],[Current Week High]]/Table2[[#This Row],[Close Price]])-1</f>
        <v>9.8996287639214753E-3</v>
      </c>
      <c r="AG380" s="1">
        <f>(Table2[[#This Row],[Close Price]]/Table2[[#This Row],[Current Month Low]])-1</f>
        <v>0.11677543186180417</v>
      </c>
      <c r="AH380" s="1">
        <f>(Table2[[#This Row],[Current Month High]]/Table2[[#This Row],[Close Price]])-1</f>
        <v>6.5585040560979024E-2</v>
      </c>
      <c r="AI380">
        <v>33.919978000824898</v>
      </c>
      <c r="AJ380">
        <v>43.664197530864101</v>
      </c>
      <c r="AK380" t="str">
        <f>IF(AND(Table2[[#This Row],[20D EMA]]&gt;Table2[[#This Row],[50D EMA]],Table2[[#This Row],[50D EMA]]&gt;Table2[[#This Row],[200D EMA]]),"Uptrend","Downtrend/NoTrend")</f>
        <v>Uptrend</v>
      </c>
      <c r="AL380">
        <v>0.15</v>
      </c>
      <c r="AM380" t="s">
        <v>3172</v>
      </c>
      <c r="AN380">
        <v>-1.06</v>
      </c>
      <c r="AO380" t="s">
        <v>3173</v>
      </c>
      <c r="AP380">
        <v>9.3778856637749E-2</v>
      </c>
      <c r="AQ380">
        <f>(Table2[[#This Row],[Sharpe Ratio]]-AVERAGE(Table2[Sharpe Ratio]))/_xlfn.STDEV.P(Table2[Sharpe Ratio])</f>
        <v>0.43738639741385915</v>
      </c>
      <c r="AR3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-0.41401810844669462</v>
      </c>
      <c r="AS380">
        <f>_xlfn.RANK.AVG(Table2[[#This Row],[1Y Return vs Nifty Z-Score]],Table2[1Y Return vs Nifty Z-Score])</f>
        <v>630</v>
      </c>
      <c r="AT380">
        <f>_xlfn.RANK.AVG(Table2[[#This Row],[6M Return vs Nifty Z-Score]],Table2[6M Return vs Nifty Z-Score])</f>
        <v>267</v>
      </c>
      <c r="AU380">
        <f>_xlfn.RANK.AVG(Table2[[#This Row],[Sharpe Ratio Z-Score]],Table2[Sharpe Ratio Z-Score])</f>
        <v>237</v>
      </c>
      <c r="AV380">
        <f>(Table2[[#This Row],[Rank 1Y]]+Table2[[#This Row],[Rank 6M]]+Table2[[#This Row],[Rank Sharpe]])/3</f>
        <v>378</v>
      </c>
    </row>
    <row r="381" spans="1:48" x14ac:dyDescent="0.3">
      <c r="A381" t="s">
        <v>281</v>
      </c>
      <c r="B381" t="s">
        <v>282</v>
      </c>
      <c r="C381" t="s">
        <v>3127</v>
      </c>
      <c r="D381" t="s">
        <v>34</v>
      </c>
      <c r="E381">
        <v>92330.15917554</v>
      </c>
      <c r="F381">
        <v>101.79</v>
      </c>
      <c r="G381">
        <v>5.2406493427566199</v>
      </c>
      <c r="H381">
        <f>(Table2[[#This Row],[1Y Return vs Nifty]]-AVERAGE(Table2[1Y Return vs Nifty]))/_xlfn.STDEV.P(Table2[1Y Return vs Nifty])</f>
        <v>-0.16877086483097595</v>
      </c>
      <c r="I381">
        <v>5.8701241357902498</v>
      </c>
      <c r="J381">
        <f>(Table2[[#This Row],[1M Return vs Nifty]]-AVERAGE(Table2[1M Return vs Nifty]))/_xlfn.STDEV.P(Table2[1M Return vs Nifty])</f>
        <v>0.43835702742145904</v>
      </c>
      <c r="K381">
        <v>-18.3900536217553</v>
      </c>
      <c r="L381">
        <f>(Table2[[#This Row],[6M Return vs Nifty]]-AVERAGE(Table2[6M Return vs Nifty]))/_xlfn.STDEV.P(Table2[6M Return vs Nifty])</f>
        <v>-0.73822147384363523</v>
      </c>
      <c r="M381">
        <v>-0.68854062218893897</v>
      </c>
      <c r="N381">
        <f>(Table2[[#This Row],[1W Return vs Nifty]]-AVERAGE(Table2[1W Return vs Nifty]))/_xlfn.STDEV.P(Table2[1W Return vs Nifty])</f>
        <v>-1.71856758400122E-2</v>
      </c>
      <c r="O381">
        <v>100.58</v>
      </c>
      <c r="P381">
        <v>103.15329141052</v>
      </c>
      <c r="Q381">
        <v>104.554649006587</v>
      </c>
      <c r="R381">
        <v>57.215966777307798</v>
      </c>
      <c r="S381" s="1">
        <f>(Table2[[#This Row],[Close Price]]-Table2[[#This Row],[20D EMA]])/Table2[[#This Row],[20D EMA]]</f>
        <v>1.2030224696758879E-2</v>
      </c>
      <c r="T381" s="1">
        <f>(Table2[[#This Row],[Close Price]]-Table2[[#This Row],[50D EMA]])/Table2[[#This Row],[50D EMA]]</f>
        <v>-1.3216169759377717E-2</v>
      </c>
      <c r="U381" s="1">
        <f>(Table2[[#This Row],[Close Price]]-Table2[[#This Row],[200D EMA]])/Table2[[#This Row],[200D EMA]]</f>
        <v>-2.644214325096934E-2</v>
      </c>
      <c r="V381">
        <v>0.98540011194257804</v>
      </c>
      <c r="W381">
        <v>100.6</v>
      </c>
      <c r="X381">
        <v>102.57</v>
      </c>
      <c r="Y381">
        <v>99.38</v>
      </c>
      <c r="Z381">
        <v>102.57</v>
      </c>
      <c r="AA381">
        <v>92.52</v>
      </c>
      <c r="AB381">
        <v>106.49</v>
      </c>
      <c r="AC381" s="1">
        <f>(Table2[[#This Row],[Close Price]]/Table2[[#This Row],[Day Low]])-1</f>
        <v>1.1829025844930507E-2</v>
      </c>
      <c r="AD381" s="1">
        <f>(Table2[[#This Row],[Day High]]/Table2[[#This Row],[Close Price]])-1</f>
        <v>7.6628352490419882E-3</v>
      </c>
      <c r="AE381" s="1">
        <f>(Table2[[#This Row],[Close Price]]/Table2[[#This Row],[Current Week Low]])-1</f>
        <v>2.4250352183537993E-2</v>
      </c>
      <c r="AF381" s="1">
        <f>(Table2[[#This Row],[Current Week High]]/Table2[[#This Row],[Close Price]])-1</f>
        <v>7.6628352490419882E-3</v>
      </c>
      <c r="AG381" s="1">
        <f>(Table2[[#This Row],[Close Price]]/Table2[[#This Row],[Current Month Low]])-1</f>
        <v>0.10019455252918297</v>
      </c>
      <c r="AH381" s="1">
        <f>(Table2[[#This Row],[Current Month High]]/Table2[[#This Row],[Close Price]])-1</f>
        <v>4.6173494449356367E-2</v>
      </c>
      <c r="AI381">
        <v>26.633264564299001</v>
      </c>
      <c r="AJ381">
        <v>30.5</v>
      </c>
      <c r="AK381" t="str">
        <f>IF(AND(Table2[[#This Row],[20D EMA]]&gt;Table2[[#This Row],[50D EMA]],Table2[[#This Row],[50D EMA]]&gt;Table2[[#This Row],[200D EMA]]),"Uptrend","Downtrend/NoTrend")</f>
        <v>Downtrend/NoTrend</v>
      </c>
      <c r="AL381">
        <v>-7.0000000000000007E-2</v>
      </c>
      <c r="AM381" t="s">
        <v>3173</v>
      </c>
      <c r="AN381">
        <v>-3.29</v>
      </c>
      <c r="AO381" t="s">
        <v>3173</v>
      </c>
      <c r="AP381">
        <v>0.111311752295828</v>
      </c>
      <c r="AQ381">
        <f>(Table2[[#This Row],[Sharpe Ratio]]-AVERAGE(Table2[Sharpe Ratio]))/_xlfn.STDEV.P(Table2[Sharpe Ratio])</f>
        <v>0.64067591447972883</v>
      </c>
      <c r="AR3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1">
        <f>_xlfn.RANK.AVG(Table2[[#This Row],[1Y Return vs Nifty Z-Score]],Table2[1Y Return vs Nifty Z-Score])</f>
        <v>365</v>
      </c>
      <c r="AT381">
        <f>_xlfn.RANK.AVG(Table2[[#This Row],[6M Return vs Nifty Z-Score]],Table2[6M Return vs Nifty Z-Score])</f>
        <v>586</v>
      </c>
      <c r="AU381">
        <f>_xlfn.RANK.AVG(Table2[[#This Row],[Sharpe Ratio Z-Score]],Table2[Sharpe Ratio Z-Score])</f>
        <v>184</v>
      </c>
      <c r="AV381">
        <f>(Table2[[#This Row],[Rank 1Y]]+Table2[[#This Row],[Rank 6M]]+Table2[[#This Row],[Rank Sharpe]])/3</f>
        <v>378.33333333333331</v>
      </c>
    </row>
    <row r="382" spans="1:48" x14ac:dyDescent="0.3">
      <c r="A382" t="s">
        <v>568</v>
      </c>
      <c r="B382" t="s">
        <v>569</v>
      </c>
      <c r="C382" t="s">
        <v>3127</v>
      </c>
      <c r="D382" t="s">
        <v>570</v>
      </c>
      <c r="E382">
        <v>34186.41545</v>
      </c>
      <c r="F382">
        <v>621.5</v>
      </c>
      <c r="G382">
        <v>14.8713743430144</v>
      </c>
      <c r="H382">
        <f>(Table2[[#This Row],[1Y Return vs Nifty]]-AVERAGE(Table2[1Y Return vs Nifty]))/_xlfn.STDEV.P(Table2[1Y Return vs Nifty])</f>
        <v>2.0619644164727585E-2</v>
      </c>
      <c r="I382">
        <v>4.5266768124572598</v>
      </c>
      <c r="J382">
        <f>(Table2[[#This Row],[1M Return vs Nifty]]-AVERAGE(Table2[1M Return vs Nifty]))/_xlfn.STDEV.P(Table2[1M Return vs Nifty])</f>
        <v>0.31094521554772353</v>
      </c>
      <c r="K382">
        <v>-8.3867759567015199</v>
      </c>
      <c r="L382">
        <f>(Table2[[#This Row],[6M Return vs Nifty]]-AVERAGE(Table2[6M Return vs Nifty]))/_xlfn.STDEV.P(Table2[6M Return vs Nifty])</f>
        <v>-0.4091409974436378</v>
      </c>
      <c r="M382">
        <v>-0.76710003724807496</v>
      </c>
      <c r="N382">
        <f>(Table2[[#This Row],[1W Return vs Nifty]]-AVERAGE(Table2[1W Return vs Nifty]))/_xlfn.STDEV.P(Table2[1W Return vs Nifty])</f>
        <v>-3.3934747076039627E-2</v>
      </c>
      <c r="O382">
        <v>621.23</v>
      </c>
      <c r="P382">
        <v>635.42019653935995</v>
      </c>
      <c r="Q382">
        <v>637.19730756900901</v>
      </c>
      <c r="R382">
        <v>51.831414215287502</v>
      </c>
      <c r="S382" s="1">
        <f>(Table2[[#This Row],[Close Price]]-Table2[[#This Row],[20D EMA]])/Table2[[#This Row],[20D EMA]]</f>
        <v>4.3462163771869003E-4</v>
      </c>
      <c r="T382" s="1">
        <f>(Table2[[#This Row],[Close Price]]-Table2[[#This Row],[50D EMA]])/Table2[[#This Row],[50D EMA]]</f>
        <v>-2.1907072855367901E-2</v>
      </c>
      <c r="U382" s="1">
        <f>(Table2[[#This Row],[Close Price]]-Table2[[#This Row],[200D EMA]])/Table2[[#This Row],[200D EMA]]</f>
        <v>-2.4634924508542405E-2</v>
      </c>
      <c r="V382">
        <v>0.60025300486587496</v>
      </c>
      <c r="W382">
        <v>620</v>
      </c>
      <c r="X382">
        <v>633.4</v>
      </c>
      <c r="Y382">
        <v>620</v>
      </c>
      <c r="Z382">
        <v>634.4</v>
      </c>
      <c r="AA382">
        <v>600.35</v>
      </c>
      <c r="AB382">
        <v>644.20000000000005</v>
      </c>
      <c r="AC382" s="1">
        <f>(Table2[[#This Row],[Close Price]]/Table2[[#This Row],[Day Low]])-1</f>
        <v>2.4193548387096975E-3</v>
      </c>
      <c r="AD382" s="1">
        <f>(Table2[[#This Row],[Day High]]/Table2[[#This Row],[Close Price]])-1</f>
        <v>1.9147224456959044E-2</v>
      </c>
      <c r="AE382" s="1">
        <f>(Table2[[#This Row],[Close Price]]/Table2[[#This Row],[Current Week Low]])-1</f>
        <v>2.4193548387096975E-3</v>
      </c>
      <c r="AF382" s="1">
        <f>(Table2[[#This Row],[Current Week High]]/Table2[[#This Row],[Close Price]])-1</f>
        <v>2.0756234915526806E-2</v>
      </c>
      <c r="AG382" s="1">
        <f>(Table2[[#This Row],[Close Price]]/Table2[[#This Row],[Current Month Low]])-1</f>
        <v>3.5229449487798714E-2</v>
      </c>
      <c r="AH382" s="1">
        <f>(Table2[[#This Row],[Current Month High]]/Table2[[#This Row],[Close Price]])-1</f>
        <v>3.652453740949313E-2</v>
      </c>
      <c r="AI382">
        <v>33.024939662107798</v>
      </c>
      <c r="AJ382">
        <v>37.166188479364301</v>
      </c>
      <c r="AK382" t="str">
        <f>IF(AND(Table2[[#This Row],[20D EMA]]&gt;Table2[[#This Row],[50D EMA]],Table2[[#This Row],[50D EMA]]&gt;Table2[[#This Row],[200D EMA]]),"Uptrend","Downtrend/NoTrend")</f>
        <v>Downtrend/NoTrend</v>
      </c>
      <c r="AL382">
        <v>-0.13</v>
      </c>
      <c r="AM382" t="s">
        <v>3173</v>
      </c>
      <c r="AN382">
        <v>-2.04</v>
      </c>
      <c r="AO382" t="s">
        <v>3173</v>
      </c>
      <c r="AP382">
        <v>4.8989515270003003E-2</v>
      </c>
      <c r="AQ382">
        <f>(Table2[[#This Row],[Sharpe Ratio]]-AVERAGE(Table2[Sharpe Ratio]))/_xlfn.STDEV.P(Table2[Sharpe Ratio])</f>
        <v>-8.193475488832011E-2</v>
      </c>
      <c r="AR3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2">
        <f>_xlfn.RANK.AVG(Table2[[#This Row],[1Y Return vs Nifty Z-Score]],Table2[1Y Return vs Nifty Z-Score])</f>
        <v>297</v>
      </c>
      <c r="AT382">
        <f>_xlfn.RANK.AVG(Table2[[#This Row],[6M Return vs Nifty Z-Score]],Table2[6M Return vs Nifty Z-Score])</f>
        <v>460</v>
      </c>
      <c r="AU382">
        <f>_xlfn.RANK.AVG(Table2[[#This Row],[Sharpe Ratio Z-Score]],Table2[Sharpe Ratio Z-Score])</f>
        <v>381</v>
      </c>
      <c r="AV382">
        <f>(Table2[[#This Row],[Rank 1Y]]+Table2[[#This Row],[Rank 6M]]+Table2[[#This Row],[Rank Sharpe]])/3</f>
        <v>379.33333333333331</v>
      </c>
    </row>
    <row r="383" spans="1:48" x14ac:dyDescent="0.3">
      <c r="A383" t="s">
        <v>200</v>
      </c>
      <c r="B383" t="s">
        <v>201</v>
      </c>
      <c r="C383" t="s">
        <v>3127</v>
      </c>
      <c r="D383" t="s">
        <v>34</v>
      </c>
      <c r="E383">
        <v>120802.32668994799</v>
      </c>
      <c r="F383">
        <v>104.11</v>
      </c>
      <c r="G383">
        <v>10.312621761297599</v>
      </c>
      <c r="H383">
        <f>(Table2[[#This Row],[1Y Return vs Nifty]]-AVERAGE(Table2[1Y Return vs Nifty]))/_xlfn.STDEV.P(Table2[1Y Return vs Nifty])</f>
        <v>-6.902931495451968E-2</v>
      </c>
      <c r="I383">
        <v>7.6062183498581497</v>
      </c>
      <c r="J383">
        <f>(Table2[[#This Row],[1M Return vs Nifty]]-AVERAGE(Table2[1M Return vs Nifty]))/_xlfn.STDEV.P(Table2[1M Return vs Nifty])</f>
        <v>0.60300725639294006</v>
      </c>
      <c r="K383">
        <v>-25.027259333835602</v>
      </c>
      <c r="L383">
        <f>(Table2[[#This Row],[6M Return vs Nifty]]-AVERAGE(Table2[6M Return vs Nifty]))/_xlfn.STDEV.P(Table2[6M Return vs Nifty])</f>
        <v>-0.95656738913563344</v>
      </c>
      <c r="M383">
        <v>-0.66541877596049304</v>
      </c>
      <c r="N383">
        <f>(Table2[[#This Row],[1W Return vs Nifty]]-AVERAGE(Table2[1W Return vs Nifty]))/_xlfn.STDEV.P(Table2[1W Return vs Nifty])</f>
        <v>-1.2256038198270673E-2</v>
      </c>
      <c r="O383">
        <v>102.11</v>
      </c>
      <c r="P383">
        <v>104.485179417922</v>
      </c>
      <c r="Q383">
        <v>108.191557419383</v>
      </c>
      <c r="R383">
        <v>60.919776159914299</v>
      </c>
      <c r="S383" s="1">
        <f>(Table2[[#This Row],[Close Price]]-Table2[[#This Row],[20D EMA]])/Table2[[#This Row],[20D EMA]]</f>
        <v>1.9586720203701891E-2</v>
      </c>
      <c r="T383" s="1">
        <f>(Table2[[#This Row],[Close Price]]-Table2[[#This Row],[50D EMA]])/Table2[[#This Row],[50D EMA]]</f>
        <v>-3.590742916958089E-3</v>
      </c>
      <c r="U383" s="1">
        <f>(Table2[[#This Row],[Close Price]]-Table2[[#This Row],[200D EMA]])/Table2[[#This Row],[200D EMA]]</f>
        <v>-3.7725285749993037E-2</v>
      </c>
      <c r="V383">
        <v>0.97826236301092095</v>
      </c>
      <c r="W383">
        <v>104.11</v>
      </c>
      <c r="X383">
        <v>105.45</v>
      </c>
      <c r="Y383">
        <v>102.99</v>
      </c>
      <c r="Z383">
        <v>105.48</v>
      </c>
      <c r="AA383">
        <v>94.81</v>
      </c>
      <c r="AB383">
        <v>107.9</v>
      </c>
      <c r="AC383" s="1">
        <f>(Table2[[#This Row],[Close Price]]/Table2[[#This Row],[Day Low]])-1</f>
        <v>0</v>
      </c>
      <c r="AD383" s="1">
        <f>(Table2[[#This Row],[Day High]]/Table2[[#This Row],[Close Price]])-1</f>
        <v>1.28710018249929E-2</v>
      </c>
      <c r="AE383" s="1">
        <f>(Table2[[#This Row],[Close Price]]/Table2[[#This Row],[Current Week Low]])-1</f>
        <v>1.0874842217690972E-2</v>
      </c>
      <c r="AF383" s="1">
        <f>(Table2[[#This Row],[Current Week High]]/Table2[[#This Row],[Close Price]])-1</f>
        <v>1.3159158582268793E-2</v>
      </c>
      <c r="AG383" s="1">
        <f>(Table2[[#This Row],[Close Price]]/Table2[[#This Row],[Current Month Low]])-1</f>
        <v>9.8090918679464068E-2</v>
      </c>
      <c r="AH383" s="1">
        <f>(Table2[[#This Row],[Current Month High]]/Table2[[#This Row],[Close Price]])-1</f>
        <v>3.6403803669196044E-2</v>
      </c>
      <c r="AI383">
        <v>37.258668715781297</v>
      </c>
      <c r="AJ383">
        <v>37.711640211640201</v>
      </c>
      <c r="AK383" t="str">
        <f>IF(AND(Table2[[#This Row],[20D EMA]]&gt;Table2[[#This Row],[50D EMA]],Table2[[#This Row],[50D EMA]]&gt;Table2[[#This Row],[200D EMA]]),"Uptrend","Downtrend/NoTrend")</f>
        <v>Downtrend/NoTrend</v>
      </c>
      <c r="AL383">
        <v>-0.09</v>
      </c>
      <c r="AM383" t="s">
        <v>3173</v>
      </c>
      <c r="AN383">
        <v>-1.75</v>
      </c>
      <c r="AO383" t="s">
        <v>3173</v>
      </c>
      <c r="AP383">
        <v>0.121177379006709</v>
      </c>
      <c r="AQ383">
        <f>(Table2[[#This Row],[Sharpe Ratio]]-AVERAGE(Table2[Sharpe Ratio]))/_xlfn.STDEV.P(Table2[Sharpe Ratio])</f>
        <v>0.75506537579400912</v>
      </c>
      <c r="AR3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3">
        <f>_xlfn.RANK.AVG(Table2[[#This Row],[1Y Return vs Nifty Z-Score]],Table2[1Y Return vs Nifty Z-Score])</f>
        <v>324</v>
      </c>
      <c r="AT383">
        <f>_xlfn.RANK.AVG(Table2[[#This Row],[6M Return vs Nifty Z-Score]],Table2[6M Return vs Nifty Z-Score])</f>
        <v>663</v>
      </c>
      <c r="AU383">
        <f>_xlfn.RANK.AVG(Table2[[#This Row],[Sharpe Ratio Z-Score]],Table2[Sharpe Ratio Z-Score])</f>
        <v>153</v>
      </c>
      <c r="AV383">
        <f>(Table2[[#This Row],[Rank 1Y]]+Table2[[#This Row],[Rank 6M]]+Table2[[#This Row],[Rank Sharpe]])/3</f>
        <v>380</v>
      </c>
    </row>
    <row r="384" spans="1:48" x14ac:dyDescent="0.3">
      <c r="A384" t="s">
        <v>291</v>
      </c>
      <c r="B384" t="s">
        <v>292</v>
      </c>
      <c r="C384" t="s">
        <v>3137</v>
      </c>
      <c r="D384" t="s">
        <v>117</v>
      </c>
      <c r="E384">
        <v>90331.666439039996</v>
      </c>
      <c r="F384">
        <v>892.8</v>
      </c>
      <c r="G384">
        <v>9.0190979086740803</v>
      </c>
      <c r="H384">
        <f>(Table2[[#This Row],[1Y Return vs Nifty]]-AVERAGE(Table2[1Y Return vs Nifty]))/_xlfn.STDEV.P(Table2[1Y Return vs Nifty])</f>
        <v>-9.4466770684996287E-2</v>
      </c>
      <c r="I384">
        <v>-2.5248315167068598</v>
      </c>
      <c r="J384">
        <f>(Table2[[#This Row],[1M Return vs Nifty]]-AVERAGE(Table2[1M Return vs Nifty]))/_xlfn.STDEV.P(Table2[1M Return vs Nifty])</f>
        <v>-0.35781599083330801</v>
      </c>
      <c r="K384">
        <v>-21.1079805546355</v>
      </c>
      <c r="L384">
        <f>(Table2[[#This Row],[6M Return vs Nifty]]-AVERAGE(Table2[6M Return vs Nifty]))/_xlfn.STDEV.P(Table2[6M Return vs Nifty])</f>
        <v>-0.82763383645526434</v>
      </c>
      <c r="M384">
        <v>-4.1349554042416896</v>
      </c>
      <c r="N384">
        <f>(Table2[[#This Row],[1W Return vs Nifty]]-AVERAGE(Table2[1W Return vs Nifty]))/_xlfn.STDEV.P(Table2[1W Return vs Nifty])</f>
        <v>-0.75197025449359878</v>
      </c>
      <c r="O384">
        <v>902.56</v>
      </c>
      <c r="P384">
        <v>934.26023857398195</v>
      </c>
      <c r="Q384">
        <v>912.82939104677496</v>
      </c>
      <c r="R384">
        <v>49.742874173025498</v>
      </c>
      <c r="S384" s="1">
        <f>(Table2[[#This Row],[Close Price]]-Table2[[#This Row],[20D EMA]])/Table2[[#This Row],[20D EMA]]</f>
        <v>-1.0813685516752339E-2</v>
      </c>
      <c r="T384" s="1">
        <f>(Table2[[#This Row],[Close Price]]-Table2[[#This Row],[50D EMA]])/Table2[[#This Row],[50D EMA]]</f>
        <v>-4.437761221355762E-2</v>
      </c>
      <c r="U384" s="1">
        <f>(Table2[[#This Row],[Close Price]]-Table2[[#This Row],[200D EMA]])/Table2[[#This Row],[200D EMA]]</f>
        <v>-2.1942097004355399E-2</v>
      </c>
      <c r="V384">
        <v>0.94727718295983498</v>
      </c>
      <c r="W384">
        <v>870.95</v>
      </c>
      <c r="X384">
        <v>898.6</v>
      </c>
      <c r="Y384">
        <v>870.05</v>
      </c>
      <c r="Z384">
        <v>898.6</v>
      </c>
      <c r="AA384">
        <v>855</v>
      </c>
      <c r="AB384">
        <v>968.95</v>
      </c>
      <c r="AC384" s="1">
        <f>(Table2[[#This Row],[Close Price]]/Table2[[#This Row],[Day Low]])-1</f>
        <v>2.5087548079683053E-2</v>
      </c>
      <c r="AD384" s="1">
        <f>(Table2[[#This Row],[Day High]]/Table2[[#This Row],[Close Price]])-1</f>
        <v>6.4964157706093317E-3</v>
      </c>
      <c r="AE384" s="1">
        <f>(Table2[[#This Row],[Close Price]]/Table2[[#This Row],[Current Week Low]])-1</f>
        <v>2.6147922533187762E-2</v>
      </c>
      <c r="AF384" s="1">
        <f>(Table2[[#This Row],[Current Week High]]/Table2[[#This Row],[Close Price]])-1</f>
        <v>6.4964157706093317E-3</v>
      </c>
      <c r="AG384" s="1">
        <f>(Table2[[#This Row],[Close Price]]/Table2[[#This Row],[Current Month Low]])-1</f>
        <v>4.4210526315789478E-2</v>
      </c>
      <c r="AH384" s="1">
        <f>(Table2[[#This Row],[Current Month High]]/Table2[[#This Row],[Close Price]])-1</f>
        <v>8.5293458781362075E-2</v>
      </c>
      <c r="AI384">
        <v>22.871863799283101</v>
      </c>
      <c r="AJ384">
        <v>36.201372997711601</v>
      </c>
      <c r="AK384" t="str">
        <f>IF(AND(Table2[[#This Row],[20D EMA]]&gt;Table2[[#This Row],[50D EMA]],Table2[[#This Row],[50D EMA]]&gt;Table2[[#This Row],[200D EMA]]),"Uptrend","Downtrend/NoTrend")</f>
        <v>Downtrend/NoTrend</v>
      </c>
      <c r="AL384">
        <v>-0.03</v>
      </c>
      <c r="AM384" t="s">
        <v>3173</v>
      </c>
      <c r="AN384">
        <v>-6.2</v>
      </c>
      <c r="AO384" t="s">
        <v>3173</v>
      </c>
      <c r="AP384">
        <v>0.111028652175845</v>
      </c>
      <c r="AQ384">
        <f>(Table2[[#This Row],[Sharpe Ratio]]-AVERAGE(Table2[Sharpe Ratio]))/_xlfn.STDEV.P(Table2[Sharpe Ratio])</f>
        <v>0.63739343976505636</v>
      </c>
      <c r="AR3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4">
        <f>_xlfn.RANK.AVG(Table2[[#This Row],[1Y Return vs Nifty Z-Score]],Table2[1Y Return vs Nifty Z-Score])</f>
        <v>338</v>
      </c>
      <c r="AT384">
        <f>_xlfn.RANK.AVG(Table2[[#This Row],[6M Return vs Nifty Z-Score]],Table2[6M Return vs Nifty Z-Score])</f>
        <v>615</v>
      </c>
      <c r="AU384">
        <f>_xlfn.RANK.AVG(Table2[[#This Row],[Sharpe Ratio Z-Score]],Table2[Sharpe Ratio Z-Score])</f>
        <v>187</v>
      </c>
      <c r="AV384">
        <f>(Table2[[#This Row],[Rank 1Y]]+Table2[[#This Row],[Rank 6M]]+Table2[[#This Row],[Rank Sharpe]])/3</f>
        <v>380</v>
      </c>
    </row>
    <row r="385" spans="1:48" x14ac:dyDescent="0.3">
      <c r="A385" t="s">
        <v>921</v>
      </c>
      <c r="B385" t="s">
        <v>922</v>
      </c>
      <c r="C385" t="s">
        <v>3132</v>
      </c>
      <c r="D385" t="s">
        <v>208</v>
      </c>
      <c r="E385">
        <v>16132.663270814999</v>
      </c>
      <c r="F385">
        <v>663.65</v>
      </c>
      <c r="G385">
        <v>-3.6854205046837301</v>
      </c>
      <c r="H385">
        <f>(Table2[[#This Row],[1Y Return vs Nifty]]-AVERAGE(Table2[1Y Return vs Nifty]))/_xlfn.STDEV.P(Table2[1Y Return vs Nifty])</f>
        <v>-0.34430416182499046</v>
      </c>
      <c r="I385">
        <v>-1.9834387944791501</v>
      </c>
      <c r="J385">
        <f>(Table2[[#This Row],[1M Return vs Nifty]]-AVERAGE(Table2[1M Return vs Nifty]))/_xlfn.STDEV.P(Table2[1M Return vs Nifty])</f>
        <v>-0.3064706001534912</v>
      </c>
      <c r="K385">
        <v>6.5711441850771797</v>
      </c>
      <c r="L385">
        <f>(Table2[[#This Row],[6M Return vs Nifty]]-AVERAGE(Table2[6M Return vs Nifty]))/_xlfn.STDEV.P(Table2[6M Return vs Nifty])</f>
        <v>8.2933665584641464E-2</v>
      </c>
      <c r="M385">
        <v>0.33084522351437101</v>
      </c>
      <c r="N385">
        <f>(Table2[[#This Row],[1W Return vs Nifty]]-AVERAGE(Table2[1W Return vs Nifty]))/_xlfn.STDEV.P(Table2[1W Return vs Nifty])</f>
        <v>0.20015003285678043</v>
      </c>
      <c r="O385">
        <v>680.64</v>
      </c>
      <c r="P385">
        <v>693.70943526143299</v>
      </c>
      <c r="Q385">
        <v>649.77390474424499</v>
      </c>
      <c r="R385">
        <v>43.0282489253796</v>
      </c>
      <c r="S385" s="1">
        <f>(Table2[[#This Row],[Close Price]]-Table2[[#This Row],[20D EMA]])/Table2[[#This Row],[20D EMA]]</f>
        <v>-2.4961800658204056E-2</v>
      </c>
      <c r="T385" s="1">
        <f>(Table2[[#This Row],[Close Price]]-Table2[[#This Row],[50D EMA]])/Table2[[#This Row],[50D EMA]]</f>
        <v>-4.3331449355456353E-2</v>
      </c>
      <c r="U385" s="1">
        <f>(Table2[[#This Row],[Close Price]]-Table2[[#This Row],[200D EMA]])/Table2[[#This Row],[200D EMA]]</f>
        <v>2.1355267046645567E-2</v>
      </c>
      <c r="V385">
        <v>0.22553264628366801</v>
      </c>
      <c r="W385">
        <v>657.35</v>
      </c>
      <c r="X385">
        <v>666.35</v>
      </c>
      <c r="Y385">
        <v>646</v>
      </c>
      <c r="Z385">
        <v>668.2</v>
      </c>
      <c r="AA385">
        <v>636.4</v>
      </c>
      <c r="AB385">
        <v>763.8</v>
      </c>
      <c r="AC385" s="1">
        <f>(Table2[[#This Row],[Close Price]]/Table2[[#This Row],[Day Low]])-1</f>
        <v>9.5839354985927105E-3</v>
      </c>
      <c r="AD385" s="1">
        <f>(Table2[[#This Row],[Day High]]/Table2[[#This Row],[Close Price]])-1</f>
        <v>4.0684095532284026E-3</v>
      </c>
      <c r="AE385" s="1">
        <f>(Table2[[#This Row],[Close Price]]/Table2[[#This Row],[Current Week Low]])-1</f>
        <v>2.7321981424148545E-2</v>
      </c>
      <c r="AF385" s="1">
        <f>(Table2[[#This Row],[Current Week High]]/Table2[[#This Row],[Close Price]])-1</f>
        <v>6.8560235063663821E-3</v>
      </c>
      <c r="AG385" s="1">
        <f>(Table2[[#This Row],[Close Price]]/Table2[[#This Row],[Current Month Low]])-1</f>
        <v>4.2818981772470233E-2</v>
      </c>
      <c r="AH385" s="1">
        <f>(Table2[[#This Row],[Current Month High]]/Table2[[#This Row],[Close Price]])-1</f>
        <v>0.15090785805771101</v>
      </c>
      <c r="AI385">
        <v>25.661116552399601</v>
      </c>
      <c r="AJ385">
        <v>32.319808593360499</v>
      </c>
      <c r="AK385" t="str">
        <f>IF(AND(Table2[[#This Row],[20D EMA]]&gt;Table2[[#This Row],[50D EMA]],Table2[[#This Row],[50D EMA]]&gt;Table2[[#This Row],[200D EMA]]),"Uptrend","Downtrend/NoTrend")</f>
        <v>Downtrend/NoTrend</v>
      </c>
      <c r="AL385">
        <v>0.04</v>
      </c>
      <c r="AM385" t="s">
        <v>3172</v>
      </c>
      <c r="AN385">
        <v>-6.8</v>
      </c>
      <c r="AO385" t="s">
        <v>3173</v>
      </c>
      <c r="AP385">
        <v>2.6149893369296E-2</v>
      </c>
      <c r="AQ385">
        <f>(Table2[[#This Row],[Sharpe Ratio]]-AVERAGE(Table2[Sharpe Ratio]))/_xlfn.STDEV.P(Table2[Sharpe Ratio])</f>
        <v>-0.34675442852975358</v>
      </c>
      <c r="AR3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5">
        <f>_xlfn.RANK.AVG(Table2[[#This Row],[1Y Return vs Nifty Z-Score]],Table2[1Y Return vs Nifty Z-Score])</f>
        <v>431</v>
      </c>
      <c r="AT385">
        <f>_xlfn.RANK.AVG(Table2[[#This Row],[6M Return vs Nifty Z-Score]],Table2[6M Return vs Nifty Z-Score])</f>
        <v>274</v>
      </c>
      <c r="AU385">
        <f>_xlfn.RANK.AVG(Table2[[#This Row],[Sharpe Ratio Z-Score]],Table2[Sharpe Ratio Z-Score])</f>
        <v>436</v>
      </c>
      <c r="AV385">
        <f>(Table2[[#This Row],[Rank 1Y]]+Table2[[#This Row],[Rank 6M]]+Table2[[#This Row],[Rank Sharpe]])/3</f>
        <v>380.33333333333331</v>
      </c>
    </row>
    <row r="386" spans="1:48" x14ac:dyDescent="0.3">
      <c r="A386" t="s">
        <v>753</v>
      </c>
      <c r="B386" t="s">
        <v>754</v>
      </c>
      <c r="C386" t="s">
        <v>3127</v>
      </c>
      <c r="D386" t="s">
        <v>570</v>
      </c>
      <c r="E386">
        <v>22334.792257704899</v>
      </c>
      <c r="F386">
        <v>866.3</v>
      </c>
      <c r="G386">
        <v>-11.347858091479999</v>
      </c>
      <c r="H386">
        <f>(Table2[[#This Row],[1Y Return vs Nifty]]-AVERAGE(Table2[1Y Return vs Nifty]))/_xlfn.STDEV.P(Table2[1Y Return vs Nifty])</f>
        <v>-0.49498782838927424</v>
      </c>
      <c r="I386">
        <v>-9.0491977541989002</v>
      </c>
      <c r="J386">
        <f>(Table2[[#This Row],[1M Return vs Nifty]]-AVERAGE(Table2[1M Return vs Nifty]))/_xlfn.STDEV.P(Table2[1M Return vs Nifty])</f>
        <v>-0.97658332856884511</v>
      </c>
      <c r="K386">
        <v>3.05333374758805</v>
      </c>
      <c r="L386">
        <f>(Table2[[#This Row],[6M Return vs Nifty]]-AVERAGE(Table2[6M Return vs Nifty]))/_xlfn.STDEV.P(Table2[6M Return vs Nifty])</f>
        <v>-3.2792676661960798E-2</v>
      </c>
      <c r="M386">
        <v>-4.30233547518705</v>
      </c>
      <c r="N386">
        <f>(Table2[[#This Row],[1W Return vs Nifty]]-AVERAGE(Table2[1W Return vs Nifty]))/_xlfn.STDEV.P(Table2[1W Return vs Nifty])</f>
        <v>-0.78765612014884645</v>
      </c>
      <c r="O386">
        <v>911.5</v>
      </c>
      <c r="P386">
        <v>931.67163941046499</v>
      </c>
      <c r="Q386">
        <v>849.44785933743503</v>
      </c>
      <c r="R386">
        <v>31.7153229860788</v>
      </c>
      <c r="S386" s="1">
        <f>(Table2[[#This Row],[Close Price]]-Table2[[#This Row],[20D EMA]])/Table2[[#This Row],[20D EMA]]</f>
        <v>-4.9588590235874981E-2</v>
      </c>
      <c r="T386" s="1">
        <f>(Table2[[#This Row],[Close Price]]-Table2[[#This Row],[50D EMA]])/Table2[[#This Row],[50D EMA]]</f>
        <v>-7.0165964751090132E-2</v>
      </c>
      <c r="U386" s="1">
        <f>(Table2[[#This Row],[Close Price]]-Table2[[#This Row],[200D EMA]])/Table2[[#This Row],[200D EMA]]</f>
        <v>1.9838934758996868E-2</v>
      </c>
      <c r="V386">
        <v>2.0317640484580601</v>
      </c>
      <c r="W386">
        <v>849.7</v>
      </c>
      <c r="X386">
        <v>872.6</v>
      </c>
      <c r="Y386">
        <v>849.7</v>
      </c>
      <c r="Z386">
        <v>878.3</v>
      </c>
      <c r="AA386">
        <v>829.5</v>
      </c>
      <c r="AB386">
        <v>1025.2</v>
      </c>
      <c r="AC386" s="1">
        <f>(Table2[[#This Row],[Close Price]]/Table2[[#This Row],[Day Low]])-1</f>
        <v>1.9536306931858149E-2</v>
      </c>
      <c r="AD386" s="1">
        <f>(Table2[[#This Row],[Day High]]/Table2[[#This Row],[Close Price]])-1</f>
        <v>7.2723075147178573E-3</v>
      </c>
      <c r="AE386" s="1">
        <f>(Table2[[#This Row],[Close Price]]/Table2[[#This Row],[Current Week Low]])-1</f>
        <v>1.9536306931858149E-2</v>
      </c>
      <c r="AF386" s="1">
        <f>(Table2[[#This Row],[Current Week High]]/Table2[[#This Row],[Close Price]])-1</f>
        <v>1.3852014313748162E-2</v>
      </c>
      <c r="AG386" s="1">
        <f>(Table2[[#This Row],[Close Price]]/Table2[[#This Row],[Current Month Low]])-1</f>
        <v>4.4364074743821424E-2</v>
      </c>
      <c r="AH386" s="1">
        <f>(Table2[[#This Row],[Current Month High]]/Table2[[#This Row],[Close Price]])-1</f>
        <v>0.18342375620454821</v>
      </c>
      <c r="AI386">
        <v>38.7740967332333</v>
      </c>
      <c r="AJ386">
        <v>43.427152317880697</v>
      </c>
      <c r="AK386" t="str">
        <f>IF(AND(Table2[[#This Row],[20D EMA]]&gt;Table2[[#This Row],[50D EMA]],Table2[[#This Row],[50D EMA]]&gt;Table2[[#This Row],[200D EMA]]),"Uptrend","Downtrend/NoTrend")</f>
        <v>Downtrend/NoTrend</v>
      </c>
      <c r="AL386">
        <v>-0.18</v>
      </c>
      <c r="AM386" t="s">
        <v>3173</v>
      </c>
      <c r="AN386">
        <v>-13.98</v>
      </c>
      <c r="AO386" t="s">
        <v>3173</v>
      </c>
      <c r="AP386">
        <v>5.9614952902979003E-2</v>
      </c>
      <c r="AQ386">
        <f>(Table2[[#This Row],[Sharpe Ratio]]-AVERAGE(Table2[Sharpe Ratio]))/_xlfn.STDEV.P(Table2[Sharpe Ratio])</f>
        <v>4.1264523037336243E-2</v>
      </c>
      <c r="AR3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6">
        <f>_xlfn.RANK.AVG(Table2[[#This Row],[1Y Return vs Nifty Z-Score]],Table2[1Y Return vs Nifty Z-Score])</f>
        <v>486</v>
      </c>
      <c r="AT386">
        <f>_xlfn.RANK.AVG(Table2[[#This Row],[6M Return vs Nifty Z-Score]],Table2[6M Return vs Nifty Z-Score])</f>
        <v>315</v>
      </c>
      <c r="AU386">
        <f>_xlfn.RANK.AVG(Table2[[#This Row],[Sharpe Ratio Z-Score]],Table2[Sharpe Ratio Z-Score])</f>
        <v>341</v>
      </c>
      <c r="AV386">
        <f>(Table2[[#This Row],[Rank 1Y]]+Table2[[#This Row],[Rank 6M]]+Table2[[#This Row],[Rank Sharpe]])/3</f>
        <v>380.66666666666669</v>
      </c>
    </row>
    <row r="387" spans="1:48" x14ac:dyDescent="0.3">
      <c r="A387" t="s">
        <v>620</v>
      </c>
      <c r="B387" t="s">
        <v>621</v>
      </c>
      <c r="C387" t="s">
        <v>3144</v>
      </c>
      <c r="D387" t="s">
        <v>622</v>
      </c>
      <c r="E387">
        <v>29607.5775006</v>
      </c>
      <c r="F387">
        <v>751.3</v>
      </c>
      <c r="G387">
        <v>-10.8739678038881</v>
      </c>
      <c r="H387">
        <f>(Table2[[#This Row],[1Y Return vs Nifty]]-AVERAGE(Table2[1Y Return vs Nifty]))/_xlfn.STDEV.P(Table2[1Y Return vs Nifty])</f>
        <v>-0.48566866261797997</v>
      </c>
      <c r="I387">
        <v>4.8980805394514801</v>
      </c>
      <c r="J387">
        <f>(Table2[[#This Row],[1M Return vs Nifty]]-AVERAGE(Table2[1M Return vs Nifty]))/_xlfn.STDEV.P(Table2[1M Return vs Nifty])</f>
        <v>0.3461689425752868</v>
      </c>
      <c r="K387">
        <v>12.6182712035018</v>
      </c>
      <c r="L387">
        <f>(Table2[[#This Row],[6M Return vs Nifty]]-AVERAGE(Table2[6M Return vs Nifty]))/_xlfn.STDEV.P(Table2[6M Return vs Nifty])</f>
        <v>0.28186760570973257</v>
      </c>
      <c r="M387">
        <v>1.15306428835824</v>
      </c>
      <c r="N387">
        <f>(Table2[[#This Row],[1W Return vs Nifty]]-AVERAGE(Table2[1W Return vs Nifty]))/_xlfn.STDEV.P(Table2[1W Return vs Nifty])</f>
        <v>0.37544927201638117</v>
      </c>
      <c r="O387">
        <v>746.92</v>
      </c>
      <c r="P387">
        <v>765.04663576767405</v>
      </c>
      <c r="Q387">
        <v>735.864812824095</v>
      </c>
      <c r="R387">
        <v>55.505210512823297</v>
      </c>
      <c r="S387" s="1">
        <f>(Table2[[#This Row],[Close Price]]-Table2[[#This Row],[20D EMA]])/Table2[[#This Row],[20D EMA]]</f>
        <v>5.8640818293793119E-3</v>
      </c>
      <c r="T387" s="1">
        <f>(Table2[[#This Row],[Close Price]]-Table2[[#This Row],[50D EMA]])/Table2[[#This Row],[50D EMA]]</f>
        <v>-1.7968363136294623E-2</v>
      </c>
      <c r="U387" s="1">
        <f>(Table2[[#This Row],[Close Price]]-Table2[[#This Row],[200D EMA]])/Table2[[#This Row],[200D EMA]]</f>
        <v>2.0975574462743968E-2</v>
      </c>
      <c r="V387">
        <v>0.92569033717610205</v>
      </c>
      <c r="W387">
        <v>749.85</v>
      </c>
      <c r="X387">
        <v>763.2</v>
      </c>
      <c r="Y387">
        <v>748</v>
      </c>
      <c r="Z387">
        <v>773.3</v>
      </c>
      <c r="AA387">
        <v>702.35</v>
      </c>
      <c r="AB387">
        <v>773.3</v>
      </c>
      <c r="AC387" s="1">
        <f>(Table2[[#This Row],[Close Price]]/Table2[[#This Row],[Day Low]])-1</f>
        <v>1.9337200773488217E-3</v>
      </c>
      <c r="AD387" s="1">
        <f>(Table2[[#This Row],[Day High]]/Table2[[#This Row],[Close Price]])-1</f>
        <v>1.5839212032477068E-2</v>
      </c>
      <c r="AE387" s="1">
        <f>(Table2[[#This Row],[Close Price]]/Table2[[#This Row],[Current Week Low]])-1</f>
        <v>4.4117647058823373E-3</v>
      </c>
      <c r="AF387" s="1">
        <f>(Table2[[#This Row],[Current Week High]]/Table2[[#This Row],[Close Price]])-1</f>
        <v>2.9282576866764387E-2</v>
      </c>
      <c r="AG387" s="1">
        <f>(Table2[[#This Row],[Close Price]]/Table2[[#This Row],[Current Month Low]])-1</f>
        <v>6.969459671104139E-2</v>
      </c>
      <c r="AH387" s="1">
        <f>(Table2[[#This Row],[Current Month High]]/Table2[[#This Row],[Close Price]])-1</f>
        <v>2.9282576866764387E-2</v>
      </c>
      <c r="AI387">
        <v>22.5875149740449</v>
      </c>
      <c r="AJ387">
        <v>32.364341085271299</v>
      </c>
      <c r="AK387" t="str">
        <f>IF(AND(Table2[[#This Row],[20D EMA]]&gt;Table2[[#This Row],[50D EMA]],Table2[[#This Row],[50D EMA]]&gt;Table2[[#This Row],[200D EMA]]),"Uptrend","Downtrend/NoTrend")</f>
        <v>Downtrend/NoTrend</v>
      </c>
      <c r="AL387">
        <v>0.01</v>
      </c>
      <c r="AM387" t="s">
        <v>3172</v>
      </c>
      <c r="AN387">
        <v>-1.1100000000000001</v>
      </c>
      <c r="AO387" t="s">
        <v>3173</v>
      </c>
      <c r="AP387">
        <v>2.1494751795182999E-2</v>
      </c>
      <c r="AQ387">
        <f>(Table2[[#This Row],[Sharpe Ratio]]-AVERAGE(Table2[Sharpe Ratio]))/_xlfn.STDEV.P(Table2[Sharpe Ratio])</f>
        <v>-0.40072962469414863</v>
      </c>
      <c r="AR3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7">
        <f>_xlfn.RANK.AVG(Table2[[#This Row],[1Y Return vs Nifty Z-Score]],Table2[1Y Return vs Nifty Z-Score])</f>
        <v>484</v>
      </c>
      <c r="AT387">
        <f>_xlfn.RANK.AVG(Table2[[#This Row],[6M Return vs Nifty Z-Score]],Table2[6M Return vs Nifty Z-Score])</f>
        <v>215</v>
      </c>
      <c r="AU387">
        <f>_xlfn.RANK.AVG(Table2[[#This Row],[Sharpe Ratio Z-Score]],Table2[Sharpe Ratio Z-Score])</f>
        <v>446</v>
      </c>
      <c r="AV387">
        <f>(Table2[[#This Row],[Rank 1Y]]+Table2[[#This Row],[Rank 6M]]+Table2[[#This Row],[Rank Sharpe]])/3</f>
        <v>381.66666666666669</v>
      </c>
    </row>
    <row r="388" spans="1:48" x14ac:dyDescent="0.3">
      <c r="A388" t="s">
        <v>1212</v>
      </c>
      <c r="B388" t="s">
        <v>1213</v>
      </c>
      <c r="C388" t="s">
        <v>3136</v>
      </c>
      <c r="D388" t="s">
        <v>123</v>
      </c>
      <c r="E388">
        <v>9725.6458750799993</v>
      </c>
      <c r="F388">
        <v>545.9</v>
      </c>
      <c r="G388">
        <v>-24.491954583027599</v>
      </c>
      <c r="H388">
        <f>(Table2[[#This Row],[1Y Return vs Nifty]]-AVERAGE(Table2[1Y Return vs Nifty]))/_xlfn.STDEV.P(Table2[1Y Return vs Nifty])</f>
        <v>-0.75346962750161606</v>
      </c>
      <c r="I388">
        <v>41.754567968919801</v>
      </c>
      <c r="J388">
        <f>(Table2[[#This Row],[1M Return vs Nifty]]-AVERAGE(Table2[1M Return vs Nifty]))/_xlfn.STDEV.P(Table2[1M Return vs Nifty])</f>
        <v>3.8416181210662002</v>
      </c>
      <c r="K388">
        <v>9.3792094918785995</v>
      </c>
      <c r="L388">
        <f>(Table2[[#This Row],[6M Return vs Nifty]]-AVERAGE(Table2[6M Return vs Nifty]))/_xlfn.STDEV.P(Table2[6M Return vs Nifty])</f>
        <v>0.17531133417148539</v>
      </c>
      <c r="M388">
        <v>-5.3480171824420397</v>
      </c>
      <c r="N388">
        <f>(Table2[[#This Row],[1W Return vs Nifty]]-AVERAGE(Table2[1W Return vs Nifty]))/_xlfn.STDEV.P(Table2[1W Return vs Nifty])</f>
        <v>-1.010598174794247</v>
      </c>
      <c r="O388">
        <v>521.91</v>
      </c>
      <c r="P388">
        <v>485.53506769100699</v>
      </c>
      <c r="Q388">
        <v>474.80414927306703</v>
      </c>
      <c r="R388">
        <v>56.668978916121297</v>
      </c>
      <c r="S388" s="1">
        <f>(Table2[[#This Row],[Close Price]]-Table2[[#This Row],[20D EMA]])/Table2[[#This Row],[20D EMA]]</f>
        <v>4.5965779540533831E-2</v>
      </c>
      <c r="T388" s="1">
        <f>(Table2[[#This Row],[Close Price]]-Table2[[#This Row],[50D EMA]])/Table2[[#This Row],[50D EMA]]</f>
        <v>0.1243266168107327</v>
      </c>
      <c r="U388" s="1">
        <f>(Table2[[#This Row],[Close Price]]-Table2[[#This Row],[200D EMA]])/Table2[[#This Row],[200D EMA]]</f>
        <v>0.14973721446154561</v>
      </c>
      <c r="V388">
        <v>0.54878933037795896</v>
      </c>
      <c r="W388">
        <v>543.04999999999995</v>
      </c>
      <c r="X388">
        <v>559.65</v>
      </c>
      <c r="Y388">
        <v>532</v>
      </c>
      <c r="Z388">
        <v>560</v>
      </c>
      <c r="AA388">
        <v>496.1</v>
      </c>
      <c r="AB388">
        <v>584</v>
      </c>
      <c r="AC388" s="1">
        <f>(Table2[[#This Row],[Close Price]]/Table2[[#This Row],[Day Low]])-1</f>
        <v>5.2481355307982813E-3</v>
      </c>
      <c r="AD388" s="1">
        <f>(Table2[[#This Row],[Day High]]/Table2[[#This Row],[Close Price]])-1</f>
        <v>2.5187763326616652E-2</v>
      </c>
      <c r="AE388" s="1">
        <f>(Table2[[#This Row],[Close Price]]/Table2[[#This Row],[Current Week Low]])-1</f>
        <v>2.6127819548872111E-2</v>
      </c>
      <c r="AF388" s="1">
        <f>(Table2[[#This Row],[Current Week High]]/Table2[[#This Row],[Close Price]])-1</f>
        <v>2.5828906393112305E-2</v>
      </c>
      <c r="AG388" s="1">
        <f>(Table2[[#This Row],[Close Price]]/Table2[[#This Row],[Current Month Low]])-1</f>
        <v>0.10038298730094719</v>
      </c>
      <c r="AH388" s="1">
        <f>(Table2[[#This Row],[Current Month High]]/Table2[[#This Row],[Close Price]])-1</f>
        <v>6.9793002381388636E-2</v>
      </c>
      <c r="AI388">
        <v>29.181168712218302</v>
      </c>
      <c r="AJ388">
        <v>45.051149196226902</v>
      </c>
      <c r="AK388" t="str">
        <f>IF(AND(Table2[[#This Row],[20D EMA]]&gt;Table2[[#This Row],[50D EMA]],Table2[[#This Row],[50D EMA]]&gt;Table2[[#This Row],[200D EMA]]),"Uptrend","Downtrend/NoTrend")</f>
        <v>Uptrend</v>
      </c>
      <c r="AL388">
        <v>0.34</v>
      </c>
      <c r="AM388" t="s">
        <v>3172</v>
      </c>
      <c r="AN388">
        <v>-1.49</v>
      </c>
      <c r="AO388" t="s">
        <v>3173</v>
      </c>
      <c r="AP388">
        <v>6.5034793990803003E-2</v>
      </c>
      <c r="AQ388">
        <f>(Table2[[#This Row],[Sharpe Ratio]]-AVERAGE(Table2[Sharpe Ratio]))/_xlfn.STDEV.P(Table2[Sharpe Ratio])</f>
        <v>0.10410621780381371</v>
      </c>
      <c r="AR3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2.3569678707456361</v>
      </c>
      <c r="AS388">
        <f>_xlfn.RANK.AVG(Table2[[#This Row],[1Y Return vs Nifty Z-Score]],Table2[1Y Return vs Nifty Z-Score])</f>
        <v>579</v>
      </c>
      <c r="AT388">
        <f>_xlfn.RANK.AVG(Table2[[#This Row],[6M Return vs Nifty Z-Score]],Table2[6M Return vs Nifty Z-Score])</f>
        <v>246</v>
      </c>
      <c r="AU388">
        <f>_xlfn.RANK.AVG(Table2[[#This Row],[Sharpe Ratio Z-Score]],Table2[Sharpe Ratio Z-Score])</f>
        <v>322</v>
      </c>
      <c r="AV388">
        <f>(Table2[[#This Row],[Rank 1Y]]+Table2[[#This Row],[Rank 6M]]+Table2[[#This Row],[Rank Sharpe]])/3</f>
        <v>382.33333333333331</v>
      </c>
    </row>
    <row r="389" spans="1:48" x14ac:dyDescent="0.3">
      <c r="A389" t="s">
        <v>639</v>
      </c>
      <c r="B389" t="s">
        <v>640</v>
      </c>
      <c r="C389" t="s">
        <v>3127</v>
      </c>
      <c r="D389" t="s">
        <v>501</v>
      </c>
      <c r="E389">
        <v>28480.906935520001</v>
      </c>
      <c r="F389">
        <v>876.2</v>
      </c>
      <c r="G389">
        <v>8.4493836112895604</v>
      </c>
      <c r="H389">
        <f>(Table2[[#This Row],[1Y Return vs Nifty]]-AVERAGE(Table2[1Y Return vs Nifty]))/_xlfn.STDEV.P(Table2[1Y Return vs Nifty])</f>
        <v>-0.10567033851201822</v>
      </c>
      <c r="I389">
        <v>1.7330135269261799</v>
      </c>
      <c r="J389">
        <f>(Table2[[#This Row],[1M Return vs Nifty]]-AVERAGE(Table2[1M Return vs Nifty]))/_xlfn.STDEV.P(Table2[1M Return vs Nifty])</f>
        <v>4.5995712286535817E-2</v>
      </c>
      <c r="K389">
        <v>15.3235924483693</v>
      </c>
      <c r="L389">
        <f>(Table2[[#This Row],[6M Return vs Nifty]]-AVERAGE(Table2[6M Return vs Nifty]))/_xlfn.STDEV.P(Table2[6M Return vs Nifty])</f>
        <v>0.37086527566206862</v>
      </c>
      <c r="M389">
        <v>0.88725485789173497</v>
      </c>
      <c r="N389">
        <f>(Table2[[#This Row],[1W Return vs Nifty]]-AVERAGE(Table2[1W Return vs Nifty]))/_xlfn.STDEV.P(Table2[1W Return vs Nifty])</f>
        <v>0.31877801138212031</v>
      </c>
      <c r="O389">
        <v>853.62</v>
      </c>
      <c r="P389">
        <v>848.09420341660598</v>
      </c>
      <c r="Q389">
        <v>788.80422147854404</v>
      </c>
      <c r="R389">
        <v>72.492278236997606</v>
      </c>
      <c r="S389" s="1">
        <f>(Table2[[#This Row],[Close Price]]-Table2[[#This Row],[20D EMA]])/Table2[[#This Row],[20D EMA]]</f>
        <v>2.6452051264028539E-2</v>
      </c>
      <c r="T389" s="1">
        <f>(Table2[[#This Row],[Close Price]]-Table2[[#This Row],[50D EMA]])/Table2[[#This Row],[50D EMA]]</f>
        <v>3.3139946565096105E-2</v>
      </c>
      <c r="U389" s="1">
        <f>(Table2[[#This Row],[Close Price]]-Table2[[#This Row],[200D EMA]])/Table2[[#This Row],[200D EMA]]</f>
        <v>0.1107952723143904</v>
      </c>
      <c r="V389">
        <v>0.45348038649568301</v>
      </c>
      <c r="W389">
        <v>869.8</v>
      </c>
      <c r="X389">
        <v>882.2</v>
      </c>
      <c r="Y389">
        <v>852.1</v>
      </c>
      <c r="Z389">
        <v>882.2</v>
      </c>
      <c r="AA389">
        <v>828</v>
      </c>
      <c r="AB389">
        <v>882.2</v>
      </c>
      <c r="AC389" s="1">
        <f>(Table2[[#This Row],[Close Price]]/Table2[[#This Row],[Day Low]])-1</f>
        <v>7.3580133363992939E-3</v>
      </c>
      <c r="AD389" s="1">
        <f>(Table2[[#This Row],[Day High]]/Table2[[#This Row],[Close Price]])-1</f>
        <v>6.8477516548732797E-3</v>
      </c>
      <c r="AE389" s="1">
        <f>(Table2[[#This Row],[Close Price]]/Table2[[#This Row],[Current Week Low]])-1</f>
        <v>2.8283065367914695E-2</v>
      </c>
      <c r="AF389" s="1">
        <f>(Table2[[#This Row],[Current Week High]]/Table2[[#This Row],[Close Price]])-1</f>
        <v>6.8477516548732797E-3</v>
      </c>
      <c r="AG389" s="1">
        <f>(Table2[[#This Row],[Close Price]]/Table2[[#This Row],[Current Month Low]])-1</f>
        <v>5.8212560386473378E-2</v>
      </c>
      <c r="AH389" s="1">
        <f>(Table2[[#This Row],[Current Month High]]/Table2[[#This Row],[Close Price]])-1</f>
        <v>6.8477516548732797E-3</v>
      </c>
      <c r="AI389">
        <v>5.2784752339648504</v>
      </c>
      <c r="AJ389">
        <v>33.975535168195698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0.04</v>
      </c>
      <c r="AM389" t="s">
        <v>3172</v>
      </c>
      <c r="AN389">
        <v>1</v>
      </c>
      <c r="AO389" t="s">
        <v>3172</v>
      </c>
      <c r="AP389">
        <v>-2.5599929462252001E-2</v>
      </c>
      <c r="AQ389">
        <f>(Table2[[#This Row],[Sharpe Ratio]]-AVERAGE(Table2[Sharpe Ratio]))/_xlfn.STDEV.P(Table2[Sharpe Ratio])</f>
        <v>-0.94678061341280217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-0.31681195259409572</v>
      </c>
      <c r="AS389">
        <f>_xlfn.RANK.AVG(Table2[[#This Row],[1Y Return vs Nifty Z-Score]],Table2[1Y Return vs Nifty Z-Score])</f>
        <v>344</v>
      </c>
      <c r="AT389">
        <f>_xlfn.RANK.AVG(Table2[[#This Row],[6M Return vs Nifty Z-Score]],Table2[6M Return vs Nifty Z-Score])</f>
        <v>197</v>
      </c>
      <c r="AU389">
        <f>_xlfn.RANK.AVG(Table2[[#This Row],[Sharpe Ratio Z-Score]],Table2[Sharpe Ratio Z-Score])</f>
        <v>614</v>
      </c>
      <c r="AV389">
        <f>(Table2[[#This Row],[Rank 1Y]]+Table2[[#This Row],[Rank 6M]]+Table2[[#This Row],[Rank Sharpe]])/3</f>
        <v>385</v>
      </c>
    </row>
    <row r="390" spans="1:48" x14ac:dyDescent="0.3">
      <c r="A390" t="s">
        <v>843</v>
      </c>
      <c r="B390" t="s">
        <v>844</v>
      </c>
      <c r="C390" t="s">
        <v>3143</v>
      </c>
      <c r="D390" t="s">
        <v>166</v>
      </c>
      <c r="E390">
        <v>17955.454079899999</v>
      </c>
      <c r="F390">
        <v>1159.75</v>
      </c>
      <c r="G390">
        <v>6.7469674847644896</v>
      </c>
      <c r="H390">
        <f>(Table2[[#This Row],[1Y Return vs Nifty]]-AVERAGE(Table2[1Y Return vs Nifty]))/_xlfn.STDEV.P(Table2[1Y Return vs Nifty])</f>
        <v>-0.13914875853921732</v>
      </c>
      <c r="I390">
        <v>21.8457339173709</v>
      </c>
      <c r="J390">
        <f>(Table2[[#This Row],[1M Return vs Nifty]]-AVERAGE(Table2[1M Return vs Nifty]))/_xlfn.STDEV.P(Table2[1M Return vs Nifty])</f>
        <v>1.9534751513007711</v>
      </c>
      <c r="K390">
        <v>11.449559515460001</v>
      </c>
      <c r="L390">
        <f>(Table2[[#This Row],[6M Return vs Nifty]]-AVERAGE(Table2[6M Return vs Nifty]))/_xlfn.STDEV.P(Table2[6M Return vs Nifty])</f>
        <v>0.24342018757811035</v>
      </c>
      <c r="M390">
        <v>-10.810243909180601</v>
      </c>
      <c r="N390">
        <f>(Table2[[#This Row],[1W Return vs Nifty]]-AVERAGE(Table2[1W Return vs Nifty]))/_xlfn.STDEV.P(Table2[1W Return vs Nifty])</f>
        <v>-2.1751590932355267</v>
      </c>
      <c r="O390" t="e">
        <v>#N/A</v>
      </c>
      <c r="P390">
        <v>1133.5077357135201</v>
      </c>
      <c r="Q390">
        <v>1051.33335116438</v>
      </c>
      <c r="R390">
        <v>39.461447296996603</v>
      </c>
      <c r="S390" s="1" t="e">
        <f>(Table2[[#This Row],[Close Price]]-Table2[[#This Row],[20D EMA]])/Table2[[#This Row],[20D EMA]]</f>
        <v>#N/A</v>
      </c>
      <c r="T390" s="1">
        <f>(Table2[[#This Row],[Close Price]]-Table2[[#This Row],[50D EMA]])/Table2[[#This Row],[50D EMA]]</f>
        <v>2.3151376439403761E-2</v>
      </c>
      <c r="U390" s="1">
        <f>(Table2[[#This Row],[Close Price]]-Table2[[#This Row],[200D EMA]])/Table2[[#This Row],[200D EMA]]</f>
        <v>0.10312299967992608</v>
      </c>
      <c r="V390">
        <v>2.0881865089406002</v>
      </c>
      <c r="W390" t="e">
        <v>#N/A</v>
      </c>
      <c r="X390" t="e">
        <v>#N/A</v>
      </c>
      <c r="Y390" t="e">
        <v>#N/A</v>
      </c>
      <c r="Z390" t="e">
        <v>#N/A</v>
      </c>
      <c r="AA390" t="e">
        <v>#N/A</v>
      </c>
      <c r="AB390" t="e">
        <v>#N/A</v>
      </c>
      <c r="AC390" s="1" t="e">
        <f>(Table2[[#This Row],[Close Price]]/Table2[[#This Row],[Day Low]])-1</f>
        <v>#N/A</v>
      </c>
      <c r="AD390" s="1" t="e">
        <f>(Table2[[#This Row],[Day High]]/Table2[[#This Row],[Close Price]])-1</f>
        <v>#N/A</v>
      </c>
      <c r="AE390" s="1" t="e">
        <f>(Table2[[#This Row],[Close Price]]/Table2[[#This Row],[Current Week Low]])-1</f>
        <v>#N/A</v>
      </c>
      <c r="AF390" s="1" t="e">
        <f>(Table2[[#This Row],[Current Week High]]/Table2[[#This Row],[Close Price]])-1</f>
        <v>#N/A</v>
      </c>
      <c r="AG390" s="1" t="e">
        <f>(Table2[[#This Row],[Close Price]]/Table2[[#This Row],[Current Month Low]])-1</f>
        <v>#N/A</v>
      </c>
      <c r="AH390" s="1" t="e">
        <f>(Table2[[#This Row],[Current Month High]]/Table2[[#This Row],[Close Price]])-1</f>
        <v>#N/A</v>
      </c>
      <c r="AI390">
        <v>18.223755119637801</v>
      </c>
      <c r="AJ390">
        <v>39.326045170591001</v>
      </c>
      <c r="AK390" t="e">
        <f>IF(AND(Table2[[#This Row],[20D EMA]]&gt;Table2[[#This Row],[50D EMA]],Table2[[#This Row],[50D EMA]]&gt;Table2[[#This Row],[200D EMA]]),"Uptrend","Downtrend/NoTrend")</f>
        <v>#N/A</v>
      </c>
      <c r="AL390" t="e">
        <v>#N/A</v>
      </c>
      <c r="AM390" t="e">
        <v>#N/A</v>
      </c>
      <c r="AN390" t="e">
        <v>#N/A</v>
      </c>
      <c r="AO390" t="e">
        <v>#N/A</v>
      </c>
      <c r="AP390">
        <v>-9.3826938338830001E-3</v>
      </c>
      <c r="AQ390">
        <f>(Table2[[#This Row],[Sharpe Ratio]]-AVERAGE(Table2[Sharpe Ratio]))/_xlfn.STDEV.P(Table2[Sharpe Ratio])</f>
        <v>-0.75874584361050668</v>
      </c>
      <c r="AR390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390">
        <f>_xlfn.RANK.AVG(Table2[[#This Row],[1Y Return vs Nifty Z-Score]],Table2[1Y Return vs Nifty Z-Score])</f>
        <v>353</v>
      </c>
      <c r="AT390">
        <f>_xlfn.RANK.AVG(Table2[[#This Row],[6M Return vs Nifty Z-Score]],Table2[6M Return vs Nifty Z-Score])</f>
        <v>223</v>
      </c>
      <c r="AU390">
        <f>_xlfn.RANK.AVG(Table2[[#This Row],[Sharpe Ratio Z-Score]],Table2[Sharpe Ratio Z-Score])</f>
        <v>579</v>
      </c>
      <c r="AV390">
        <f>(Table2[[#This Row],[Rank 1Y]]+Table2[[#This Row],[Rank 6M]]+Table2[[#This Row],[Rank Sharpe]])/3</f>
        <v>385</v>
      </c>
    </row>
    <row r="391" spans="1:48" x14ac:dyDescent="0.3">
      <c r="A391" t="s">
        <v>1180</v>
      </c>
      <c r="B391" t="s">
        <v>1181</v>
      </c>
      <c r="C391" t="s">
        <v>3138</v>
      </c>
      <c r="D391" t="s">
        <v>493</v>
      </c>
      <c r="E391">
        <v>10146.698674699999</v>
      </c>
      <c r="F391">
        <v>316.75</v>
      </c>
      <c r="G391">
        <v>-9.0819573152379398</v>
      </c>
      <c r="H391">
        <f>(Table2[[#This Row],[1Y Return vs Nifty]]-AVERAGE(Table2[1Y Return vs Nifty]))/_xlfn.STDEV.P(Table2[1Y Return vs Nifty])</f>
        <v>-0.45042834804540016</v>
      </c>
      <c r="I391">
        <v>-3.1113936894293199</v>
      </c>
      <c r="J391">
        <f>(Table2[[#This Row],[1M Return vs Nifty]]-AVERAGE(Table2[1M Return vs Nifty]))/_xlfn.STDEV.P(Table2[1M Return vs Nifty])</f>
        <v>-0.41344522757759056</v>
      </c>
      <c r="K391">
        <v>7.6380651335971796</v>
      </c>
      <c r="L391">
        <f>(Table2[[#This Row],[6M Return vs Nifty]]-AVERAGE(Table2[6M Return vs Nifty]))/_xlfn.STDEV.P(Table2[6M Return vs Nifty])</f>
        <v>0.11803244678179531</v>
      </c>
      <c r="M391">
        <v>0.174950034512491</v>
      </c>
      <c r="N391">
        <f>(Table2[[#This Row],[1W Return vs Nifty]]-AVERAGE(Table2[1W Return vs Nifty]))/_xlfn.STDEV.P(Table2[1W Return vs Nifty])</f>
        <v>0.16691277384739334</v>
      </c>
      <c r="O391">
        <v>316.7</v>
      </c>
      <c r="P391">
        <v>326.05364096605399</v>
      </c>
      <c r="Q391">
        <v>313.939616785944</v>
      </c>
      <c r="R391">
        <v>56.054688035353102</v>
      </c>
      <c r="S391" s="1">
        <f>(Table2[[#This Row],[Close Price]]-Table2[[#This Row],[20D EMA]])/Table2[[#This Row],[20D EMA]]</f>
        <v>1.5787811809286824E-4</v>
      </c>
      <c r="T391" s="1">
        <f>(Table2[[#This Row],[Close Price]]-Table2[[#This Row],[50D EMA]])/Table2[[#This Row],[50D EMA]]</f>
        <v>-2.8534080890765482E-2</v>
      </c>
      <c r="U391" s="1">
        <f>(Table2[[#This Row],[Close Price]]-Table2[[#This Row],[200D EMA]])/Table2[[#This Row],[200D EMA]]</f>
        <v>8.9519865088330958E-3</v>
      </c>
      <c r="V391">
        <v>0.27357142036224502</v>
      </c>
      <c r="W391">
        <v>308.60000000000002</v>
      </c>
      <c r="X391">
        <v>319.75</v>
      </c>
      <c r="Y391">
        <v>301.55</v>
      </c>
      <c r="Z391">
        <v>320.2</v>
      </c>
      <c r="AA391">
        <v>297.05</v>
      </c>
      <c r="AB391">
        <v>334.35</v>
      </c>
      <c r="AC391" s="1">
        <f>(Table2[[#This Row],[Close Price]]/Table2[[#This Row],[Day Low]])-1</f>
        <v>2.6409591704471769E-2</v>
      </c>
      <c r="AD391" s="1">
        <f>(Table2[[#This Row],[Day High]]/Table2[[#This Row],[Close Price]])-1</f>
        <v>9.471191791633693E-3</v>
      </c>
      <c r="AE391" s="1">
        <f>(Table2[[#This Row],[Close Price]]/Table2[[#This Row],[Current Week Low]])-1</f>
        <v>5.0406234455314225E-2</v>
      </c>
      <c r="AF391" s="1">
        <f>(Table2[[#This Row],[Current Week High]]/Table2[[#This Row],[Close Price]])-1</f>
        <v>1.089187056037888E-2</v>
      </c>
      <c r="AG391" s="1">
        <f>(Table2[[#This Row],[Close Price]]/Table2[[#This Row],[Current Month Low]])-1</f>
        <v>6.6318801548560735E-2</v>
      </c>
      <c r="AH391" s="1">
        <f>(Table2[[#This Row],[Current Month High]]/Table2[[#This Row],[Close Price]])-1</f>
        <v>5.5564325177585028E-2</v>
      </c>
      <c r="AI391">
        <v>26.5982636148381</v>
      </c>
      <c r="AJ391">
        <v>22.151093286028299</v>
      </c>
      <c r="AK391" t="str">
        <f>IF(AND(Table2[[#This Row],[20D EMA]]&gt;Table2[[#This Row],[50D EMA]],Table2[[#This Row],[50D EMA]]&gt;Table2[[#This Row],[200D EMA]]),"Uptrend","Downtrend/NoTrend")</f>
        <v>Downtrend/NoTrend</v>
      </c>
      <c r="AL391">
        <v>0.05</v>
      </c>
      <c r="AM391" t="s">
        <v>3172</v>
      </c>
      <c r="AN391">
        <v>-1.02</v>
      </c>
      <c r="AO391" t="s">
        <v>3173</v>
      </c>
      <c r="AP391">
        <v>3.0133904976892001E-2</v>
      </c>
      <c r="AQ391">
        <f>(Table2[[#This Row],[Sharpe Ratio]]-AVERAGE(Table2[Sharpe Ratio]))/_xlfn.STDEV.P(Table2[Sharpe Ratio])</f>
        <v>-0.30056081559281628</v>
      </c>
      <c r="AR3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1">
        <f>_xlfn.RANK.AVG(Table2[[#This Row],[1Y Return vs Nifty Z-Score]],Table2[1Y Return vs Nifty Z-Score])</f>
        <v>466</v>
      </c>
      <c r="AT391">
        <f>_xlfn.RANK.AVG(Table2[[#This Row],[6M Return vs Nifty Z-Score]],Table2[6M Return vs Nifty Z-Score])</f>
        <v>264</v>
      </c>
      <c r="AU391">
        <f>_xlfn.RANK.AVG(Table2[[#This Row],[Sharpe Ratio Z-Score]],Table2[Sharpe Ratio Z-Score])</f>
        <v>426</v>
      </c>
      <c r="AV391">
        <f>(Table2[[#This Row],[Rank 1Y]]+Table2[[#This Row],[Rank 6M]]+Table2[[#This Row],[Rank Sharpe]])/3</f>
        <v>385.33333333333331</v>
      </c>
    </row>
    <row r="392" spans="1:48" x14ac:dyDescent="0.3">
      <c r="A392" t="s">
        <v>115</v>
      </c>
      <c r="B392" t="s">
        <v>116</v>
      </c>
      <c r="C392" t="s">
        <v>3137</v>
      </c>
      <c r="D392" t="s">
        <v>117</v>
      </c>
      <c r="E392">
        <v>235077.57766416</v>
      </c>
      <c r="F392">
        <v>963.6</v>
      </c>
      <c r="G392">
        <v>-0.37632779034984698</v>
      </c>
      <c r="H392">
        <f>(Table2[[#This Row],[1Y Return vs Nifty]]-AVERAGE(Table2[1Y Return vs Nifty]))/_xlfn.STDEV.P(Table2[1Y Return vs Nifty])</f>
        <v>-0.27923006268241363</v>
      </c>
      <c r="I392">
        <v>2.9137474540645201</v>
      </c>
      <c r="J392">
        <f>(Table2[[#This Row],[1M Return vs Nifty]]-AVERAGE(Table2[1M Return vs Nifty]))/_xlfn.STDEV.P(Table2[1M Return vs Nifty])</f>
        <v>0.1579758743551597</v>
      </c>
      <c r="K392">
        <v>1.44513679899966</v>
      </c>
      <c r="L392">
        <f>(Table2[[#This Row],[6M Return vs Nifty]]-AVERAGE(Table2[6M Return vs Nifty]))/_xlfn.STDEV.P(Table2[6M Return vs Nifty])</f>
        <v>-8.569795788146839E-2</v>
      </c>
      <c r="M392">
        <v>-2.4952658981029501</v>
      </c>
      <c r="N392">
        <f>(Table2[[#This Row],[1W Return vs Nifty]]-AVERAGE(Table2[1W Return vs Nifty]))/_xlfn.STDEV.P(Table2[1W Return vs Nifty])</f>
        <v>-0.40238419504278355</v>
      </c>
      <c r="O392">
        <v>964.54</v>
      </c>
      <c r="P392">
        <v>965.55998378886898</v>
      </c>
      <c r="Q392">
        <v>913.57615724268101</v>
      </c>
      <c r="R392">
        <v>50.9734066664886</v>
      </c>
      <c r="S392" s="1">
        <f>(Table2[[#This Row],[Close Price]]-Table2[[#This Row],[20D EMA]])/Table2[[#This Row],[20D EMA]]</f>
        <v>-9.7455782030806488E-4</v>
      </c>
      <c r="T392" s="1">
        <f>(Table2[[#This Row],[Close Price]]-Table2[[#This Row],[50D EMA]])/Table2[[#This Row],[50D EMA]]</f>
        <v>-2.0298933487052288E-3</v>
      </c>
      <c r="U392" s="1">
        <f>(Table2[[#This Row],[Close Price]]-Table2[[#This Row],[200D EMA]])/Table2[[#This Row],[200D EMA]]</f>
        <v>5.4756073000305716E-2</v>
      </c>
      <c r="V392">
        <v>0.74367552554060701</v>
      </c>
      <c r="W392">
        <v>950.6</v>
      </c>
      <c r="X392">
        <v>966.8</v>
      </c>
      <c r="Y392">
        <v>945.65</v>
      </c>
      <c r="Z392">
        <v>980.45</v>
      </c>
      <c r="AA392">
        <v>928.05</v>
      </c>
      <c r="AB392">
        <v>1018.95</v>
      </c>
      <c r="AC392" s="1">
        <f>(Table2[[#This Row],[Close Price]]/Table2[[#This Row],[Day Low]])-1</f>
        <v>1.3675573322112333E-2</v>
      </c>
      <c r="AD392" s="1">
        <f>(Table2[[#This Row],[Day High]]/Table2[[#This Row],[Close Price]])-1</f>
        <v>3.3208800332087396E-3</v>
      </c>
      <c r="AE392" s="1">
        <f>(Table2[[#This Row],[Close Price]]/Table2[[#This Row],[Current Week Low]])-1</f>
        <v>1.8981652831385976E-2</v>
      </c>
      <c r="AF392" s="1">
        <f>(Table2[[#This Row],[Current Week High]]/Table2[[#This Row],[Close Price]])-1</f>
        <v>1.748650892486503E-2</v>
      </c>
      <c r="AG392" s="1">
        <f>(Table2[[#This Row],[Close Price]]/Table2[[#This Row],[Current Month Low]])-1</f>
        <v>3.8306125747535225E-2</v>
      </c>
      <c r="AH392" s="1">
        <f>(Table2[[#This Row],[Current Month High]]/Table2[[#This Row],[Close Price]])-1</f>
        <v>5.7440846824408531E-2</v>
      </c>
      <c r="AI392">
        <v>10.315483603154799</v>
      </c>
      <c r="AJ392">
        <v>26.498194945848301</v>
      </c>
      <c r="AK392" t="str">
        <f>IF(AND(Table2[[#This Row],[20D EMA]]&gt;Table2[[#This Row],[50D EMA]],Table2[[#This Row],[50D EMA]]&gt;Table2[[#This Row],[200D EMA]]),"Uptrend","Downtrend/NoTrend")</f>
        <v>Downtrend/NoTrend</v>
      </c>
      <c r="AL392">
        <v>0.08</v>
      </c>
      <c r="AM392" t="s">
        <v>3172</v>
      </c>
      <c r="AN392">
        <v>-4.47</v>
      </c>
      <c r="AO392" t="s">
        <v>3173</v>
      </c>
      <c r="AP392">
        <v>3.1542454099140999E-2</v>
      </c>
      <c r="AQ392">
        <f>(Table2[[#This Row],[Sharpe Ratio]]-AVERAGE(Table2[Sharpe Ratio]))/_xlfn.STDEV.P(Table2[Sharpe Ratio])</f>
        <v>-0.28422904265526339</v>
      </c>
      <c r="AR3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2">
        <f>_xlfn.RANK.AVG(Table2[[#This Row],[1Y Return vs Nifty Z-Score]],Table2[1Y Return vs Nifty Z-Score])</f>
        <v>405</v>
      </c>
      <c r="AT392">
        <f>_xlfn.RANK.AVG(Table2[[#This Row],[6M Return vs Nifty Z-Score]],Table2[6M Return vs Nifty Z-Score])</f>
        <v>333</v>
      </c>
      <c r="AU392">
        <f>_xlfn.RANK.AVG(Table2[[#This Row],[Sharpe Ratio Z-Score]],Table2[Sharpe Ratio Z-Score])</f>
        <v>419</v>
      </c>
      <c r="AV392">
        <f>(Table2[[#This Row],[Rank 1Y]]+Table2[[#This Row],[Rank 6M]]+Table2[[#This Row],[Rank Sharpe]])/3</f>
        <v>385.66666666666669</v>
      </c>
    </row>
    <row r="393" spans="1:48" x14ac:dyDescent="0.3">
      <c r="A393" t="s">
        <v>479</v>
      </c>
      <c r="B393" t="s">
        <v>480</v>
      </c>
      <c r="C393" t="s">
        <v>3127</v>
      </c>
      <c r="D393" t="s">
        <v>54</v>
      </c>
      <c r="E393">
        <v>45839.538949374997</v>
      </c>
      <c r="F393">
        <v>4160.05</v>
      </c>
      <c r="G393">
        <v>10.556636201800901</v>
      </c>
      <c r="H393">
        <f>(Table2[[#This Row],[1Y Return vs Nifty]]-AVERAGE(Table2[1Y Return vs Nifty]))/_xlfn.STDEV.P(Table2[1Y Return vs Nifty])</f>
        <v>-6.4230712659470765E-2</v>
      </c>
      <c r="I393">
        <v>-11.381935312074599</v>
      </c>
      <c r="J393">
        <f>(Table2[[#This Row],[1M Return vs Nifty]]-AVERAGE(Table2[1M Return vs Nifty]))/_xlfn.STDEV.P(Table2[1M Return vs Nifty])</f>
        <v>-1.197818887055411</v>
      </c>
      <c r="K393">
        <v>-11.636109693151701</v>
      </c>
      <c r="L393">
        <f>(Table2[[#This Row],[6M Return vs Nifty]]-AVERAGE(Table2[6M Return vs Nifty]))/_xlfn.STDEV.P(Table2[6M Return vs Nifty])</f>
        <v>-0.51603519050489388</v>
      </c>
      <c r="M393">
        <v>0.74639624633042101</v>
      </c>
      <c r="N393">
        <f>(Table2[[#This Row],[1W Return vs Nifty]]-AVERAGE(Table2[1W Return vs Nifty]))/_xlfn.STDEV.P(Table2[1W Return vs Nifty])</f>
        <v>0.28874658971900802</v>
      </c>
      <c r="O393">
        <v>4432.47</v>
      </c>
      <c r="P393">
        <v>4632.9435043889298</v>
      </c>
      <c r="Q393">
        <v>4382.5843057234197</v>
      </c>
      <c r="R393">
        <v>34.535393593528198</v>
      </c>
      <c r="S393" s="1">
        <f>(Table2[[#This Row],[Close Price]]-Table2[[#This Row],[20D EMA]])/Table2[[#This Row],[20D EMA]]</f>
        <v>-6.1460088844368953E-2</v>
      </c>
      <c r="T393" s="1">
        <f>(Table2[[#This Row],[Close Price]]-Table2[[#This Row],[50D EMA]])/Table2[[#This Row],[50D EMA]]</f>
        <v>-0.10207193416905323</v>
      </c>
      <c r="U393" s="1">
        <f>(Table2[[#This Row],[Close Price]]-Table2[[#This Row],[200D EMA]])/Table2[[#This Row],[200D EMA]]</f>
        <v>-5.077695948319845E-2</v>
      </c>
      <c r="V393">
        <v>0.89763984766270599</v>
      </c>
      <c r="W393">
        <v>4131.55</v>
      </c>
      <c r="X393">
        <v>4403</v>
      </c>
      <c r="Y393">
        <v>4131.55</v>
      </c>
      <c r="Z393">
        <v>4429.8999999999996</v>
      </c>
      <c r="AA393">
        <v>4027.3</v>
      </c>
      <c r="AB393">
        <v>5025</v>
      </c>
      <c r="AC393" s="1">
        <f>(Table2[[#This Row],[Close Price]]/Table2[[#This Row],[Day Low]])-1</f>
        <v>6.8981375028742686E-3</v>
      </c>
      <c r="AD393" s="1">
        <f>(Table2[[#This Row],[Day High]]/Table2[[#This Row],[Close Price]])-1</f>
        <v>5.840074037571652E-2</v>
      </c>
      <c r="AE393" s="1">
        <f>(Table2[[#This Row],[Close Price]]/Table2[[#This Row],[Current Week Low]])-1</f>
        <v>6.8981375028742686E-3</v>
      </c>
      <c r="AF393" s="1">
        <f>(Table2[[#This Row],[Current Week High]]/Table2[[#This Row],[Close Price]])-1</f>
        <v>6.4867008809990079E-2</v>
      </c>
      <c r="AG393" s="1">
        <f>(Table2[[#This Row],[Close Price]]/Table2[[#This Row],[Current Month Low]])-1</f>
        <v>3.296253072778299E-2</v>
      </c>
      <c r="AH393" s="1">
        <f>(Table2[[#This Row],[Current Month High]]/Table2[[#This Row],[Close Price]])-1</f>
        <v>0.20791817406040791</v>
      </c>
      <c r="AI393">
        <v>33.071717888006098</v>
      </c>
      <c r="AJ393">
        <v>33.763665594855297</v>
      </c>
      <c r="AK393" t="str">
        <f>IF(AND(Table2[[#This Row],[20D EMA]]&gt;Table2[[#This Row],[50D EMA]],Table2[[#This Row],[50D EMA]]&gt;Table2[[#This Row],[200D EMA]]),"Uptrend","Downtrend/NoTrend")</f>
        <v>Downtrend/NoTrend</v>
      </c>
      <c r="AL393">
        <v>-0.16</v>
      </c>
      <c r="AM393" t="s">
        <v>3173</v>
      </c>
      <c r="AN393">
        <v>-13.75</v>
      </c>
      <c r="AO393" t="s">
        <v>3173</v>
      </c>
      <c r="AP393">
        <v>6.1079640344161003E-2</v>
      </c>
      <c r="AQ393">
        <f>(Table2[[#This Row],[Sharpe Ratio]]-AVERAGE(Table2[Sharpe Ratio]))/_xlfn.STDEV.P(Table2[Sharpe Ratio])</f>
        <v>5.8247205668720645E-2</v>
      </c>
      <c r="AR3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3">
        <f>_xlfn.RANK.AVG(Table2[[#This Row],[1Y Return vs Nifty Z-Score]],Table2[1Y Return vs Nifty Z-Score])</f>
        <v>322</v>
      </c>
      <c r="AT393">
        <f>_xlfn.RANK.AVG(Table2[[#This Row],[6M Return vs Nifty Z-Score]],Table2[6M Return vs Nifty Z-Score])</f>
        <v>499</v>
      </c>
      <c r="AU393">
        <f>_xlfn.RANK.AVG(Table2[[#This Row],[Sharpe Ratio Z-Score]],Table2[Sharpe Ratio Z-Score])</f>
        <v>337</v>
      </c>
      <c r="AV393">
        <f>(Table2[[#This Row],[Rank 1Y]]+Table2[[#This Row],[Rank 6M]]+Table2[[#This Row],[Rank Sharpe]])/3</f>
        <v>386</v>
      </c>
    </row>
    <row r="394" spans="1:48" x14ac:dyDescent="0.3">
      <c r="A394" t="s">
        <v>1898</v>
      </c>
      <c r="B394" t="s">
        <v>1899</v>
      </c>
      <c r="C394" t="s">
        <v>3130</v>
      </c>
      <c r="D394" t="s">
        <v>48</v>
      </c>
      <c r="E394">
        <v>3849.8191022849901</v>
      </c>
      <c r="F394">
        <v>556.35</v>
      </c>
      <c r="G394">
        <v>-50.4521797418613</v>
      </c>
      <c r="H394">
        <f>(Table2[[#This Row],[1Y Return vs Nifty]]-AVERAGE(Table2[1Y Return vs Nifty]))/_xlfn.STDEV.P(Table2[1Y Return vs Nifty])</f>
        <v>-1.2639836600737209</v>
      </c>
      <c r="I394">
        <v>-4.0918665609667197</v>
      </c>
      <c r="J394">
        <f>(Table2[[#This Row],[1M Return vs Nifty]]-AVERAGE(Table2[1M Return vs Nifty]))/_xlfn.STDEV.P(Table2[1M Return vs Nifty])</f>
        <v>-0.50643274028906637</v>
      </c>
      <c r="K394">
        <v>6.7094829488672403</v>
      </c>
      <c r="L394">
        <f>(Table2[[#This Row],[6M Return vs Nifty]]-AVERAGE(Table2[6M Return vs Nifty]))/_xlfn.STDEV.P(Table2[6M Return vs Nifty])</f>
        <v>8.7484632559362049E-2</v>
      </c>
      <c r="M394">
        <v>-2.48228337308276</v>
      </c>
      <c r="N394">
        <f>(Table2[[#This Row],[1W Return vs Nifty]]-AVERAGE(Table2[1W Return vs Nifty]))/_xlfn.STDEV.P(Table2[1W Return vs Nifty])</f>
        <v>-0.39961628700498836</v>
      </c>
      <c r="O394">
        <v>580.39</v>
      </c>
      <c r="P394">
        <v>614.603785953223</v>
      </c>
      <c r="Q394">
        <v>619.96787550044496</v>
      </c>
      <c r="R394">
        <v>40.911000233348702</v>
      </c>
      <c r="S394" s="1">
        <f>(Table2[[#This Row],[Close Price]]-Table2[[#This Row],[20D EMA]])/Table2[[#This Row],[20D EMA]]</f>
        <v>-4.1420424197522294E-2</v>
      </c>
      <c r="T394" s="1">
        <f>(Table2[[#This Row],[Close Price]]-Table2[[#This Row],[50D EMA]])/Table2[[#This Row],[50D EMA]]</f>
        <v>-9.4782666954896733E-2</v>
      </c>
      <c r="U394" s="1">
        <f>(Table2[[#This Row],[Close Price]]-Table2[[#This Row],[200D EMA]])/Table2[[#This Row],[200D EMA]]</f>
        <v>-0.10261479346666451</v>
      </c>
      <c r="V394">
        <v>0.87294844029979901</v>
      </c>
      <c r="W394">
        <v>549.85</v>
      </c>
      <c r="X394">
        <v>560</v>
      </c>
      <c r="Y394">
        <v>536</v>
      </c>
      <c r="Z394">
        <v>572</v>
      </c>
      <c r="AA394">
        <v>529.9</v>
      </c>
      <c r="AB394">
        <v>649</v>
      </c>
      <c r="AC394" s="1">
        <f>(Table2[[#This Row],[Close Price]]/Table2[[#This Row],[Day Low]])-1</f>
        <v>1.1821405837955767E-2</v>
      </c>
      <c r="AD394" s="1">
        <f>(Table2[[#This Row],[Day High]]/Table2[[#This Row],[Close Price]])-1</f>
        <v>6.560618315808453E-3</v>
      </c>
      <c r="AE394" s="1">
        <f>(Table2[[#This Row],[Close Price]]/Table2[[#This Row],[Current Week Low]])-1</f>
        <v>3.7966417910447747E-2</v>
      </c>
      <c r="AF394" s="1">
        <f>(Table2[[#This Row],[Current Week High]]/Table2[[#This Row],[Close Price]])-1</f>
        <v>2.8129774422575693E-2</v>
      </c>
      <c r="AG394" s="1">
        <f>(Table2[[#This Row],[Close Price]]/Table2[[#This Row],[Current Month Low]])-1</f>
        <v>4.991507831666353E-2</v>
      </c>
      <c r="AH394" s="1">
        <f>(Table2[[#This Row],[Current Month High]]/Table2[[#This Row],[Close Price]])-1</f>
        <v>0.16653185944099924</v>
      </c>
      <c r="AI394">
        <v>81.3696414127797</v>
      </c>
      <c r="AJ394">
        <v>30.3690685413005</v>
      </c>
      <c r="AK394" t="str">
        <f>IF(AND(Table2[[#This Row],[20D EMA]]&gt;Table2[[#This Row],[50D EMA]],Table2[[#This Row],[50D EMA]]&gt;Table2[[#This Row],[200D EMA]]),"Uptrend","Downtrend/NoTrend")</f>
        <v>Downtrend/NoTrend</v>
      </c>
      <c r="AL394">
        <v>-0.18</v>
      </c>
      <c r="AM394" t="s">
        <v>3173</v>
      </c>
      <c r="AN394">
        <v>-12.56</v>
      </c>
      <c r="AO394" t="s">
        <v>3173</v>
      </c>
      <c r="AP394">
        <v>0.112946416196211</v>
      </c>
      <c r="AQ394">
        <f>(Table2[[#This Row],[Sharpe Ratio]]-AVERAGE(Table2[Sharpe Ratio]))/_xlfn.STDEV.P(Table2[Sharpe Ratio])</f>
        <v>0.65962943142036867</v>
      </c>
      <c r="AR3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4">
        <f>_xlfn.RANK.AVG(Table2[[#This Row],[1Y Return vs Nifty Z-Score]],Table2[1Y Return vs Nifty Z-Score])</f>
        <v>709</v>
      </c>
      <c r="AT394">
        <f>_xlfn.RANK.AVG(Table2[[#This Row],[6M Return vs Nifty Z-Score]],Table2[6M Return vs Nifty Z-Score])</f>
        <v>271</v>
      </c>
      <c r="AU394">
        <f>_xlfn.RANK.AVG(Table2[[#This Row],[Sharpe Ratio Z-Score]],Table2[Sharpe Ratio Z-Score])</f>
        <v>179</v>
      </c>
      <c r="AV394">
        <f>(Table2[[#This Row],[Rank 1Y]]+Table2[[#This Row],[Rank 6M]]+Table2[[#This Row],[Rank Sharpe]])/3</f>
        <v>386.33333333333331</v>
      </c>
    </row>
    <row r="395" spans="1:48" x14ac:dyDescent="0.3">
      <c r="A395" t="s">
        <v>204</v>
      </c>
      <c r="B395" t="s">
        <v>205</v>
      </c>
      <c r="C395" t="s">
        <v>3131</v>
      </c>
      <c r="D395" t="s">
        <v>51</v>
      </c>
      <c r="E395">
        <v>120552.31906916</v>
      </c>
      <c r="F395">
        <v>1492.7</v>
      </c>
      <c r="G395">
        <v>3.8568774358244702</v>
      </c>
      <c r="H395">
        <f>(Table2[[#This Row],[1Y Return vs Nifty]]-AVERAGE(Table2[1Y Return vs Nifty]))/_xlfn.STDEV.P(Table2[1Y Return vs Nifty])</f>
        <v>-0.19598307011986335</v>
      </c>
      <c r="I395">
        <v>0.67708556375555395</v>
      </c>
      <c r="J395">
        <f>(Table2[[#This Row],[1M Return vs Nifty]]-AVERAGE(Table2[1M Return vs Nifty]))/_xlfn.STDEV.P(Table2[1M Return vs Nifty])</f>
        <v>-5.4147920187221942E-2</v>
      </c>
      <c r="K395">
        <v>-4.4398625691059896</v>
      </c>
      <c r="L395">
        <f>(Table2[[#This Row],[6M Return vs Nifty]]-AVERAGE(Table2[6M Return vs Nifty]))/_xlfn.STDEV.P(Table2[6M Return vs Nifty])</f>
        <v>-0.27929834172720447</v>
      </c>
      <c r="M395">
        <v>-0.31600304968895498</v>
      </c>
      <c r="N395">
        <f>(Table2[[#This Row],[1W Return vs Nifty]]-AVERAGE(Table2[1W Return vs Nifty]))/_xlfn.STDEV.P(Table2[1W Return vs Nifty])</f>
        <v>6.2240301749077923E-2</v>
      </c>
      <c r="O395">
        <v>1518</v>
      </c>
      <c r="P395">
        <v>1547.81783747298</v>
      </c>
      <c r="Q395">
        <v>1489.58234729173</v>
      </c>
      <c r="R395">
        <v>43.604983358670097</v>
      </c>
      <c r="S395" s="1">
        <f>(Table2[[#This Row],[Close Price]]-Table2[[#This Row],[20D EMA]])/Table2[[#This Row],[20D EMA]]</f>
        <v>-1.6666666666666635E-2</v>
      </c>
      <c r="T395" s="1">
        <f>(Table2[[#This Row],[Close Price]]-Table2[[#This Row],[50D EMA]])/Table2[[#This Row],[50D EMA]]</f>
        <v>-3.5610028608384081E-2</v>
      </c>
      <c r="U395" s="1">
        <f>(Table2[[#This Row],[Close Price]]-Table2[[#This Row],[200D EMA]])/Table2[[#This Row],[200D EMA]]</f>
        <v>2.0929710357660814E-3</v>
      </c>
      <c r="V395">
        <v>0.79470019213533305</v>
      </c>
      <c r="W395">
        <v>1490.05</v>
      </c>
      <c r="X395">
        <v>1515</v>
      </c>
      <c r="Y395">
        <v>1487.5</v>
      </c>
      <c r="Z395">
        <v>1515</v>
      </c>
      <c r="AA395">
        <v>1453.85</v>
      </c>
      <c r="AB395">
        <v>1612.35</v>
      </c>
      <c r="AC395" s="1">
        <f>(Table2[[#This Row],[Close Price]]/Table2[[#This Row],[Day Low]])-1</f>
        <v>1.7784638099394012E-3</v>
      </c>
      <c r="AD395" s="1">
        <f>(Table2[[#This Row],[Day High]]/Table2[[#This Row],[Close Price]])-1</f>
        <v>1.4939371608494678E-2</v>
      </c>
      <c r="AE395" s="1">
        <f>(Table2[[#This Row],[Close Price]]/Table2[[#This Row],[Current Week Low]])-1</f>
        <v>3.4957983193277808E-3</v>
      </c>
      <c r="AF395" s="1">
        <f>(Table2[[#This Row],[Current Week High]]/Table2[[#This Row],[Close Price]])-1</f>
        <v>1.4939371608494678E-2</v>
      </c>
      <c r="AG395" s="1">
        <f>(Table2[[#This Row],[Close Price]]/Table2[[#This Row],[Current Month Low]])-1</f>
        <v>2.6722151528699722E-2</v>
      </c>
      <c r="AH395" s="1">
        <f>(Table2[[#This Row],[Current Month High]]/Table2[[#This Row],[Close Price]])-1</f>
        <v>8.015676291284235E-2</v>
      </c>
      <c r="AI395">
        <v>14.024921283579999</v>
      </c>
      <c r="AJ395">
        <v>25.648148148148099</v>
      </c>
      <c r="AK395" t="str">
        <f>IF(AND(Table2[[#This Row],[20D EMA]]&gt;Table2[[#This Row],[50D EMA]],Table2[[#This Row],[50D EMA]]&gt;Table2[[#This Row],[200D EMA]]),"Uptrend","Downtrend/NoTrend")</f>
        <v>Downtrend/NoTrend</v>
      </c>
      <c r="AL395">
        <v>-0.03</v>
      </c>
      <c r="AM395" t="s">
        <v>3173</v>
      </c>
      <c r="AN395">
        <v>-6.36</v>
      </c>
      <c r="AO395" t="s">
        <v>3173</v>
      </c>
      <c r="AP395">
        <v>4.4121750658506001E-2</v>
      </c>
      <c r="AQ395">
        <f>(Table2[[#This Row],[Sharpe Ratio]]-AVERAGE(Table2[Sharpe Ratio]))/_xlfn.STDEV.P(Table2[Sharpe Ratio])</f>
        <v>-0.1383752617138754</v>
      </c>
      <c r="AR3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5">
        <f>_xlfn.RANK.AVG(Table2[[#This Row],[1Y Return vs Nifty Z-Score]],Table2[1Y Return vs Nifty Z-Score])</f>
        <v>373</v>
      </c>
      <c r="AT395">
        <f>_xlfn.RANK.AVG(Table2[[#This Row],[6M Return vs Nifty Z-Score]],Table2[6M Return vs Nifty Z-Score])</f>
        <v>401</v>
      </c>
      <c r="AU395">
        <f>_xlfn.RANK.AVG(Table2[[#This Row],[Sharpe Ratio Z-Score]],Table2[Sharpe Ratio Z-Score])</f>
        <v>389</v>
      </c>
      <c r="AV395">
        <f>(Table2[[#This Row],[Rank 1Y]]+Table2[[#This Row],[Rank 6M]]+Table2[[#This Row],[Rank Sharpe]])/3</f>
        <v>387.66666666666669</v>
      </c>
    </row>
    <row r="396" spans="1:48" x14ac:dyDescent="0.3">
      <c r="A396" t="s">
        <v>1736</v>
      </c>
      <c r="B396" t="s">
        <v>1737</v>
      </c>
      <c r="C396" t="s">
        <v>3138</v>
      </c>
      <c r="D396" t="s">
        <v>1409</v>
      </c>
      <c r="E396">
        <v>4756.6846615199902</v>
      </c>
      <c r="F396">
        <v>840.8</v>
      </c>
      <c r="G396">
        <v>-35.205841178492498</v>
      </c>
      <c r="H396">
        <f>(Table2[[#This Row],[1Y Return vs Nifty]]-AVERAGE(Table2[1Y Return vs Nifty]))/_xlfn.STDEV.P(Table2[1Y Return vs Nifty])</f>
        <v>-0.96416076815645058</v>
      </c>
      <c r="I396">
        <v>-2.5272447561701799</v>
      </c>
      <c r="J396">
        <f>(Table2[[#This Row],[1M Return vs Nifty]]-AVERAGE(Table2[1M Return vs Nifty]))/_xlfn.STDEV.P(Table2[1M Return vs Nifty])</f>
        <v>-0.35804486114862782</v>
      </c>
      <c r="K396">
        <v>-7.0796180765931398</v>
      </c>
      <c r="L396">
        <f>(Table2[[#This Row],[6M Return vs Nifty]]-AVERAGE(Table2[6M Return vs Nifty]))/_xlfn.STDEV.P(Table2[6M Return vs Nifty])</f>
        <v>-0.36613907824081188</v>
      </c>
      <c r="M396">
        <v>-3.71758397365006</v>
      </c>
      <c r="N396">
        <f>(Table2[[#This Row],[1W Return vs Nifty]]-AVERAGE(Table2[1W Return vs Nifty]))/_xlfn.STDEV.P(Table2[1W Return vs Nifty])</f>
        <v>-0.66298558196771906</v>
      </c>
      <c r="O396">
        <v>842.95</v>
      </c>
      <c r="P396">
        <v>855.339753648071</v>
      </c>
      <c r="Q396">
        <v>855.30072700450501</v>
      </c>
      <c r="R396">
        <v>52.541761914116499</v>
      </c>
      <c r="S396" s="1">
        <f>(Table2[[#This Row],[Close Price]]-Table2[[#This Row],[20D EMA]])/Table2[[#This Row],[20D EMA]]</f>
        <v>-2.5505664630168941E-3</v>
      </c>
      <c r="T396" s="1">
        <f>(Table2[[#This Row],[Close Price]]-Table2[[#This Row],[50D EMA]])/Table2[[#This Row],[50D EMA]]</f>
        <v>-1.6998804961488336E-2</v>
      </c>
      <c r="U396" s="1">
        <f>(Table2[[#This Row],[Close Price]]-Table2[[#This Row],[200D EMA]])/Table2[[#This Row],[200D EMA]]</f>
        <v>-1.6953951454350483E-2</v>
      </c>
      <c r="V396">
        <v>0.58390648711793203</v>
      </c>
      <c r="W396">
        <v>825</v>
      </c>
      <c r="X396">
        <v>844.9</v>
      </c>
      <c r="Y396">
        <v>820.35</v>
      </c>
      <c r="Z396">
        <v>844.9</v>
      </c>
      <c r="AA396">
        <v>809.35</v>
      </c>
      <c r="AB396">
        <v>887.95</v>
      </c>
      <c r="AC396" s="1">
        <f>(Table2[[#This Row],[Close Price]]/Table2[[#This Row],[Day Low]])-1</f>
        <v>1.9151515151515142E-2</v>
      </c>
      <c r="AD396" s="1">
        <f>(Table2[[#This Row],[Day High]]/Table2[[#This Row],[Close Price]])-1</f>
        <v>4.8763082778306988E-3</v>
      </c>
      <c r="AE396" s="1">
        <f>(Table2[[#This Row],[Close Price]]/Table2[[#This Row],[Current Week Low]])-1</f>
        <v>2.4928384226244882E-2</v>
      </c>
      <c r="AF396" s="1">
        <f>(Table2[[#This Row],[Current Week High]]/Table2[[#This Row],[Close Price]])-1</f>
        <v>4.8763082778306988E-3</v>
      </c>
      <c r="AG396" s="1">
        <f>(Table2[[#This Row],[Close Price]]/Table2[[#This Row],[Current Month Low]])-1</f>
        <v>3.8858343114845262E-2</v>
      </c>
      <c r="AH396" s="1">
        <f>(Table2[[#This Row],[Current Month High]]/Table2[[#This Row],[Close Price]])-1</f>
        <v>5.607754519505237E-2</v>
      </c>
      <c r="AI396">
        <v>31.5294957183634</v>
      </c>
      <c r="AJ396">
        <v>9.1877150834361405</v>
      </c>
      <c r="AK396" t="str">
        <f>IF(AND(Table2[[#This Row],[20D EMA]]&gt;Table2[[#This Row],[50D EMA]],Table2[[#This Row],[50D EMA]]&gt;Table2[[#This Row],[200D EMA]]),"Uptrend","Downtrend/NoTrend")</f>
        <v>Downtrend/NoTrend</v>
      </c>
      <c r="AL396">
        <v>0</v>
      </c>
      <c r="AM396" t="s">
        <v>3174</v>
      </c>
      <c r="AN396">
        <v>0.15</v>
      </c>
      <c r="AO396" t="s">
        <v>3172</v>
      </c>
      <c r="AP396">
        <v>0.16363098650296301</v>
      </c>
      <c r="AQ396">
        <f>(Table2[[#This Row],[Sharpe Ratio]]-AVERAGE(Table2[Sharpe Ratio]))/_xlfn.STDEV.P(Table2[Sharpe Ratio])</f>
        <v>1.2473042811023096</v>
      </c>
      <c r="AR3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6">
        <f>_xlfn.RANK.AVG(Table2[[#This Row],[1Y Return vs Nifty Z-Score]],Table2[1Y Return vs Nifty Z-Score])</f>
        <v>647</v>
      </c>
      <c r="AT396">
        <f>_xlfn.RANK.AVG(Table2[[#This Row],[6M Return vs Nifty Z-Score]],Table2[6M Return vs Nifty Z-Score])</f>
        <v>442</v>
      </c>
      <c r="AU396">
        <f>_xlfn.RANK.AVG(Table2[[#This Row],[Sharpe Ratio Z-Score]],Table2[Sharpe Ratio Z-Score])</f>
        <v>74</v>
      </c>
      <c r="AV396">
        <f>(Table2[[#This Row],[Rank 1Y]]+Table2[[#This Row],[Rank 6M]]+Table2[[#This Row],[Rank Sharpe]])/3</f>
        <v>387.66666666666669</v>
      </c>
    </row>
    <row r="397" spans="1:48" x14ac:dyDescent="0.3">
      <c r="A397" t="s">
        <v>398</v>
      </c>
      <c r="B397" t="s">
        <v>399</v>
      </c>
      <c r="C397" t="s">
        <v>3126</v>
      </c>
      <c r="D397" t="s">
        <v>21</v>
      </c>
      <c r="E397">
        <v>56804.613402030001</v>
      </c>
      <c r="F397">
        <v>2999.1</v>
      </c>
      <c r="G397">
        <v>8.1798300962985202</v>
      </c>
      <c r="H397">
        <f>(Table2[[#This Row],[1Y Return vs Nifty]]-AVERAGE(Table2[1Y Return vs Nifty]))/_xlfn.STDEV.P(Table2[1Y Return vs Nifty])</f>
        <v>-0.11097117281103182</v>
      </c>
      <c r="I397">
        <v>-2.5862336174183298</v>
      </c>
      <c r="J397">
        <f>(Table2[[#This Row],[1M Return vs Nifty]]-AVERAGE(Table2[1M Return vs Nifty]))/_xlfn.STDEV.P(Table2[1M Return vs Nifty])</f>
        <v>-0.36363933259641701</v>
      </c>
      <c r="K397">
        <v>17.465977347255102</v>
      </c>
      <c r="L397">
        <f>(Table2[[#This Row],[6M Return vs Nifty]]-AVERAGE(Table2[6M Return vs Nifty]))/_xlfn.STDEV.P(Table2[6M Return vs Nifty])</f>
        <v>0.44134387945215037</v>
      </c>
      <c r="M397">
        <v>5.5351833945625204</v>
      </c>
      <c r="N397">
        <f>(Table2[[#This Row],[1W Return vs Nifty]]-AVERAGE(Table2[1W Return vs Nifty]))/_xlfn.STDEV.P(Table2[1W Return vs Nifty])</f>
        <v>1.3097284417291752</v>
      </c>
      <c r="O397">
        <v>2896.6</v>
      </c>
      <c r="P397">
        <v>2917.9421881397702</v>
      </c>
      <c r="Q397">
        <v>2729.6368366250699</v>
      </c>
      <c r="R397">
        <v>70.064166995342504</v>
      </c>
      <c r="S397" s="1">
        <f>(Table2[[#This Row],[Close Price]]-Table2[[#This Row],[20D EMA]])/Table2[[#This Row],[20D EMA]]</f>
        <v>3.538631498998826E-2</v>
      </c>
      <c r="T397" s="1">
        <f>(Table2[[#This Row],[Close Price]]-Table2[[#This Row],[50D EMA]])/Table2[[#This Row],[50D EMA]]</f>
        <v>2.7813372105212595E-2</v>
      </c>
      <c r="U397" s="1">
        <f>(Table2[[#This Row],[Close Price]]-Table2[[#This Row],[200D EMA]])/Table2[[#This Row],[200D EMA]]</f>
        <v>9.8717587541093915E-2</v>
      </c>
      <c r="V397">
        <v>0.86988754582063099</v>
      </c>
      <c r="W397">
        <v>2931.05</v>
      </c>
      <c r="X397">
        <v>3021.1</v>
      </c>
      <c r="Y397">
        <v>2898</v>
      </c>
      <c r="Z397">
        <v>3021.1</v>
      </c>
      <c r="AA397">
        <v>2751.05</v>
      </c>
      <c r="AB397">
        <v>3021.1</v>
      </c>
      <c r="AC397" s="1">
        <f>(Table2[[#This Row],[Close Price]]/Table2[[#This Row],[Day Low]])-1</f>
        <v>2.3216935910339132E-2</v>
      </c>
      <c r="AD397" s="1">
        <f>(Table2[[#This Row],[Day High]]/Table2[[#This Row],[Close Price]])-1</f>
        <v>7.3355339935314845E-3</v>
      </c>
      <c r="AE397" s="1">
        <f>(Table2[[#This Row],[Close Price]]/Table2[[#This Row],[Current Week Low]])-1</f>
        <v>3.4886128364389313E-2</v>
      </c>
      <c r="AF397" s="1">
        <f>(Table2[[#This Row],[Current Week High]]/Table2[[#This Row],[Close Price]])-1</f>
        <v>7.3355339935314845E-3</v>
      </c>
      <c r="AG397" s="1">
        <f>(Table2[[#This Row],[Close Price]]/Table2[[#This Row],[Current Month Low]])-1</f>
        <v>9.0165573144799227E-2</v>
      </c>
      <c r="AH397" s="1">
        <f>(Table2[[#This Row],[Current Month High]]/Table2[[#This Row],[Close Price]])-1</f>
        <v>7.3355339935314845E-3</v>
      </c>
      <c r="AI397">
        <v>6.2918875662698799</v>
      </c>
      <c r="AJ397">
        <v>37.133058984910797</v>
      </c>
      <c r="AK397" t="str">
        <f>IF(AND(Table2[[#This Row],[20D EMA]]&gt;Table2[[#This Row],[50D EMA]],Table2[[#This Row],[50D EMA]]&gt;Table2[[#This Row],[200D EMA]]),"Uptrend","Downtrend/NoTrend")</f>
        <v>Downtrend/NoTrend</v>
      </c>
      <c r="AL397">
        <v>-0.06</v>
      </c>
      <c r="AM397" t="s">
        <v>3173</v>
      </c>
      <c r="AN397">
        <v>3.55</v>
      </c>
      <c r="AO397" t="s">
        <v>3172</v>
      </c>
      <c r="AP397">
        <v>-4.0387465495656E-2</v>
      </c>
      <c r="AQ397">
        <f>(Table2[[#This Row],[Sharpe Ratio]]-AVERAGE(Table2[Sharpe Ratio]))/_xlfn.STDEV.P(Table2[Sharpe Ratio])</f>
        <v>-1.1182383758640171</v>
      </c>
      <c r="AR3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7">
        <f>_xlfn.RANK.AVG(Table2[[#This Row],[1Y Return vs Nifty Z-Score]],Table2[1Y Return vs Nifty Z-Score])</f>
        <v>347</v>
      </c>
      <c r="AT397">
        <f>_xlfn.RANK.AVG(Table2[[#This Row],[6M Return vs Nifty Z-Score]],Table2[6M Return vs Nifty Z-Score])</f>
        <v>182</v>
      </c>
      <c r="AU397">
        <f>_xlfn.RANK.AVG(Table2[[#This Row],[Sharpe Ratio Z-Score]],Table2[Sharpe Ratio Z-Score])</f>
        <v>638</v>
      </c>
      <c r="AV397">
        <f>(Table2[[#This Row],[Rank 1Y]]+Table2[[#This Row],[Rank 6M]]+Table2[[#This Row],[Rank Sharpe]])/3</f>
        <v>389</v>
      </c>
    </row>
    <row r="398" spans="1:48" x14ac:dyDescent="0.3">
      <c r="A398" t="s">
        <v>1729</v>
      </c>
      <c r="B398" t="s">
        <v>1730</v>
      </c>
      <c r="C398" t="s">
        <v>3136</v>
      </c>
      <c r="D398" t="s">
        <v>1731</v>
      </c>
      <c r="E398">
        <v>4788.493386272</v>
      </c>
      <c r="F398">
        <v>70.959999999999994</v>
      </c>
      <c r="G398">
        <v>-23.924736709051601</v>
      </c>
      <c r="H398">
        <f>(Table2[[#This Row],[1Y Return vs Nifty]]-AVERAGE(Table2[1Y Return vs Nifty]))/_xlfn.STDEV.P(Table2[1Y Return vs Nifty])</f>
        <v>-0.74231515243759982</v>
      </c>
      <c r="I398">
        <v>24.217464308700102</v>
      </c>
      <c r="J398">
        <f>(Table2[[#This Row],[1M Return vs Nifty]]-AVERAGE(Table2[1M Return vs Nifty]))/_xlfn.STDEV.P(Table2[1M Return vs Nifty])</f>
        <v>2.1784087688582918</v>
      </c>
      <c r="K398">
        <v>9.8983298063518497</v>
      </c>
      <c r="L398">
        <f>(Table2[[#This Row],[6M Return vs Nifty]]-AVERAGE(Table2[6M Return vs Nifty]))/_xlfn.STDEV.P(Table2[6M Return vs Nifty])</f>
        <v>0.19238897273315128</v>
      </c>
      <c r="M398">
        <v>2.75105022857477</v>
      </c>
      <c r="N398">
        <f>(Table2[[#This Row],[1W Return vs Nifty]]-AVERAGE(Table2[1W Return vs Nifty]))/_xlfn.STDEV.P(Table2[1W Return vs Nifty])</f>
        <v>0.71614402294737534</v>
      </c>
      <c r="O398">
        <v>65.540000000000006</v>
      </c>
      <c r="P398">
        <v>65.174125848823493</v>
      </c>
      <c r="Q398">
        <v>64.525510081211905</v>
      </c>
      <c r="R398">
        <v>71.297793470285797</v>
      </c>
      <c r="S398" s="1">
        <f>(Table2[[#This Row],[Close Price]]-Table2[[#This Row],[20D EMA]])/Table2[[#This Row],[20D EMA]]</f>
        <v>8.2697589258467916E-2</v>
      </c>
      <c r="T398" s="1">
        <f>(Table2[[#This Row],[Close Price]]-Table2[[#This Row],[50D EMA]])/Table2[[#This Row],[50D EMA]]</f>
        <v>8.8775631062506161E-2</v>
      </c>
      <c r="U398" s="1">
        <f>(Table2[[#This Row],[Close Price]]-Table2[[#This Row],[200D EMA]])/Table2[[#This Row],[200D EMA]]</f>
        <v>9.9720093815448024E-2</v>
      </c>
      <c r="V398">
        <v>1.32360413301488</v>
      </c>
      <c r="W398">
        <v>68.58</v>
      </c>
      <c r="X398">
        <v>72.290000000000006</v>
      </c>
      <c r="Y398">
        <v>66.11</v>
      </c>
      <c r="Z398">
        <v>72.290000000000006</v>
      </c>
      <c r="AA398">
        <v>62.65</v>
      </c>
      <c r="AB398">
        <v>72.290000000000006</v>
      </c>
      <c r="AC398" s="1">
        <f>(Table2[[#This Row],[Close Price]]/Table2[[#This Row],[Day Low]])-1</f>
        <v>3.4703995333916549E-2</v>
      </c>
      <c r="AD398" s="1">
        <f>(Table2[[#This Row],[Day High]]/Table2[[#This Row],[Close Price]])-1</f>
        <v>1.8742953776775817E-2</v>
      </c>
      <c r="AE398" s="1">
        <f>(Table2[[#This Row],[Close Price]]/Table2[[#This Row],[Current Week Low]])-1</f>
        <v>7.3362577522311234E-2</v>
      </c>
      <c r="AF398" s="1">
        <f>(Table2[[#This Row],[Current Week High]]/Table2[[#This Row],[Close Price]])-1</f>
        <v>1.8742953776775817E-2</v>
      </c>
      <c r="AG398" s="1">
        <f>(Table2[[#This Row],[Close Price]]/Table2[[#This Row],[Current Month Low]])-1</f>
        <v>0.13264166001596167</v>
      </c>
      <c r="AH398" s="1">
        <f>(Table2[[#This Row],[Current Month High]]/Table2[[#This Row],[Close Price]])-1</f>
        <v>1.8742953776775817E-2</v>
      </c>
      <c r="AI398">
        <v>18.6443066516347</v>
      </c>
      <c r="AJ398">
        <v>62.752293577981597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7.0000000000000007E-2</v>
      </c>
      <c r="AM398" t="s">
        <v>3172</v>
      </c>
      <c r="AN398">
        <v>5.67</v>
      </c>
      <c r="AO398" t="s">
        <v>3172</v>
      </c>
      <c r="AP398">
        <v>5.3066110446390001E-2</v>
      </c>
      <c r="AQ398">
        <f>(Table2[[#This Row],[Sharpe Ratio]]-AVERAGE(Table2[Sharpe Ratio]))/_xlfn.STDEV.P(Table2[Sharpe Ratio])</f>
        <v>-3.4667658748447988E-2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2.3099589533527705</v>
      </c>
      <c r="AS398">
        <f>_xlfn.RANK.AVG(Table2[[#This Row],[1Y Return vs Nifty Z-Score]],Table2[1Y Return vs Nifty Z-Score])</f>
        <v>575</v>
      </c>
      <c r="AT398">
        <f>_xlfn.RANK.AVG(Table2[[#This Row],[6M Return vs Nifty Z-Score]],Table2[6M Return vs Nifty Z-Score])</f>
        <v>239</v>
      </c>
      <c r="AU398">
        <f>_xlfn.RANK.AVG(Table2[[#This Row],[Sharpe Ratio Z-Score]],Table2[Sharpe Ratio Z-Score])</f>
        <v>363</v>
      </c>
      <c r="AV398">
        <f>(Table2[[#This Row],[Rank 1Y]]+Table2[[#This Row],[Rank 6M]]+Table2[[#This Row],[Rank Sharpe]])/3</f>
        <v>392.33333333333331</v>
      </c>
    </row>
    <row r="399" spans="1:48" x14ac:dyDescent="0.3">
      <c r="A399" t="s">
        <v>438</v>
      </c>
      <c r="B399" t="s">
        <v>439</v>
      </c>
      <c r="C399" t="s">
        <v>565</v>
      </c>
      <c r="D399" t="s">
        <v>440</v>
      </c>
      <c r="E399">
        <v>50736.01704939</v>
      </c>
      <c r="F399">
        <v>45487.35</v>
      </c>
      <c r="G399">
        <v>-1.41958426982067</v>
      </c>
      <c r="H399">
        <f>(Table2[[#This Row],[1Y Return vs Nifty]]-AVERAGE(Table2[1Y Return vs Nifty]))/_xlfn.STDEV.P(Table2[1Y Return vs Nifty])</f>
        <v>-0.29974595070276056</v>
      </c>
      <c r="I399">
        <v>5.5432264763451</v>
      </c>
      <c r="J399">
        <f>(Table2[[#This Row],[1M Return vs Nifty]]-AVERAGE(Table2[1M Return vs Nifty]))/_xlfn.STDEV.P(Table2[1M Return vs Nifty])</f>
        <v>0.40735423158138256</v>
      </c>
      <c r="K399">
        <v>18.865503238922201</v>
      </c>
      <c r="L399">
        <f>(Table2[[#This Row],[6M Return vs Nifty]]-AVERAGE(Table2[6M Return vs Nifty]))/_xlfn.STDEV.P(Table2[6M Return vs Nifty])</f>
        <v>0.48738445361044697</v>
      </c>
      <c r="M399">
        <v>-0.35438706251748697</v>
      </c>
      <c r="N399">
        <f>(Table2[[#This Row],[1W Return vs Nifty]]-AVERAGE(Table2[1W Return vs Nifty]))/_xlfn.STDEV.P(Table2[1W Return vs Nifty])</f>
        <v>5.4056730566607571E-2</v>
      </c>
      <c r="O399">
        <v>44868.68</v>
      </c>
      <c r="P399">
        <v>43933.719640556003</v>
      </c>
      <c r="Q399">
        <v>40862.301473525098</v>
      </c>
      <c r="R399">
        <v>55.939405649696901</v>
      </c>
      <c r="S399" s="1">
        <f>(Table2[[#This Row],[Close Price]]-Table2[[#This Row],[20D EMA]])/Table2[[#This Row],[20D EMA]]</f>
        <v>1.3788460012641295E-2</v>
      </c>
      <c r="T399" s="1">
        <f>(Table2[[#This Row],[Close Price]]-Table2[[#This Row],[50D EMA]])/Table2[[#This Row],[50D EMA]]</f>
        <v>3.536305079913634E-2</v>
      </c>
      <c r="U399" s="1">
        <f>(Table2[[#This Row],[Close Price]]-Table2[[#This Row],[200D EMA]])/Table2[[#This Row],[200D EMA]]</f>
        <v>0.11318619753886094</v>
      </c>
      <c r="V399">
        <v>1.4048147275779399</v>
      </c>
      <c r="W399">
        <v>45324.4</v>
      </c>
      <c r="X399">
        <v>45926.3</v>
      </c>
      <c r="Y399">
        <v>45101</v>
      </c>
      <c r="Z399">
        <v>46189.5</v>
      </c>
      <c r="AA399">
        <v>42621.05</v>
      </c>
      <c r="AB399">
        <v>48393.7</v>
      </c>
      <c r="AC399" s="1">
        <f>(Table2[[#This Row],[Close Price]]/Table2[[#This Row],[Day Low]])-1</f>
        <v>3.5951937587701543E-3</v>
      </c>
      <c r="AD399" s="1">
        <f>(Table2[[#This Row],[Day High]]/Table2[[#This Row],[Close Price]])-1</f>
        <v>9.6499356414476711E-3</v>
      </c>
      <c r="AE399" s="1">
        <f>(Table2[[#This Row],[Close Price]]/Table2[[#This Row],[Current Week Low]])-1</f>
        <v>8.5663289062325454E-3</v>
      </c>
      <c r="AF399" s="1">
        <f>(Table2[[#This Row],[Current Week High]]/Table2[[#This Row],[Close Price]])-1</f>
        <v>1.5436159723527521E-2</v>
      </c>
      <c r="AG399" s="1">
        <f>(Table2[[#This Row],[Close Price]]/Table2[[#This Row],[Current Month Low]])-1</f>
        <v>6.725080681963469E-2</v>
      </c>
      <c r="AH399" s="1">
        <f>(Table2[[#This Row],[Current Month High]]/Table2[[#This Row],[Close Price]])-1</f>
        <v>6.3893587997542189E-2</v>
      </c>
      <c r="AI399">
        <v>6.3893587997542101</v>
      </c>
      <c r="AJ399">
        <v>37.5484766427628</v>
      </c>
      <c r="AK399" t="str">
        <f>IF(AND(Table2[[#This Row],[20D EMA]]&gt;Table2[[#This Row],[50D EMA]],Table2[[#This Row],[50D EMA]]&gt;Table2[[#This Row],[200D EMA]]),"Uptrend","Downtrend/NoTrend")</f>
        <v>Uptrend</v>
      </c>
      <c r="AL399">
        <v>0.18</v>
      </c>
      <c r="AM399" t="s">
        <v>3172</v>
      </c>
      <c r="AN399">
        <v>3.02</v>
      </c>
      <c r="AO399" t="s">
        <v>3172</v>
      </c>
      <c r="AP399">
        <v>-1.8816573098846E-2</v>
      </c>
      <c r="AQ399">
        <f>(Table2[[#This Row],[Sharpe Ratio]]-AVERAGE(Table2[Sharpe Ratio]))/_xlfn.STDEV.P(Table2[Sharpe Ratio])</f>
        <v>-0.86812930183854564</v>
      </c>
      <c r="AR3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-0.21907983678286905</v>
      </c>
      <c r="AS399">
        <f>_xlfn.RANK.AVG(Table2[[#This Row],[1Y Return vs Nifty Z-Score]],Table2[1Y Return vs Nifty Z-Score])</f>
        <v>411</v>
      </c>
      <c r="AT399">
        <f>_xlfn.RANK.AVG(Table2[[#This Row],[6M Return vs Nifty Z-Score]],Table2[6M Return vs Nifty Z-Score])</f>
        <v>169</v>
      </c>
      <c r="AU399">
        <f>_xlfn.RANK.AVG(Table2[[#This Row],[Sharpe Ratio Z-Score]],Table2[Sharpe Ratio Z-Score])</f>
        <v>598</v>
      </c>
      <c r="AV399">
        <f>(Table2[[#This Row],[Rank 1Y]]+Table2[[#This Row],[Rank 6M]]+Table2[[#This Row],[Rank Sharpe]])/3</f>
        <v>392.66666666666669</v>
      </c>
    </row>
    <row r="400" spans="1:48" x14ac:dyDescent="0.3">
      <c r="A400" t="s">
        <v>283</v>
      </c>
      <c r="B400" t="s">
        <v>284</v>
      </c>
      <c r="C400" t="s">
        <v>3127</v>
      </c>
      <c r="D400" t="s">
        <v>43</v>
      </c>
      <c r="E400">
        <v>91808.776879559999</v>
      </c>
      <c r="F400">
        <v>1854.45</v>
      </c>
      <c r="G400">
        <v>5.6571220264519599</v>
      </c>
      <c r="H400">
        <f>(Table2[[#This Row],[1Y Return vs Nifty]]-AVERAGE(Table2[1Y Return vs Nifty]))/_xlfn.STDEV.P(Table2[1Y Return vs Nifty])</f>
        <v>-0.16058082996384435</v>
      </c>
      <c r="I400">
        <v>-4.5166466386822197</v>
      </c>
      <c r="J400">
        <f>(Table2[[#This Row],[1M Return vs Nifty]]-AVERAGE(Table2[1M Return vs Nifty]))/_xlfn.STDEV.P(Table2[1M Return vs Nifty])</f>
        <v>-0.54671865132525455</v>
      </c>
      <c r="K400">
        <v>8.8318674770712793</v>
      </c>
      <c r="L400">
        <f>(Table2[[#This Row],[6M Return vs Nifty]]-AVERAGE(Table2[6M Return vs Nifty]))/_xlfn.STDEV.P(Table2[6M Return vs Nifty])</f>
        <v>0.1573052788546595</v>
      </c>
      <c r="M400">
        <v>-2.8307623602932499</v>
      </c>
      <c r="N400">
        <f>(Table2[[#This Row],[1W Return vs Nifty]]-AVERAGE(Table2[1W Return vs Nifty]))/_xlfn.STDEV.P(Table2[1W Return vs Nifty])</f>
        <v>-0.47391291175268518</v>
      </c>
      <c r="O400">
        <v>1891.92</v>
      </c>
      <c r="P400">
        <v>1962.18672006773</v>
      </c>
      <c r="Q400">
        <v>1845.21730352032</v>
      </c>
      <c r="R400">
        <v>43.4363393651671</v>
      </c>
      <c r="S400" s="1">
        <f>(Table2[[#This Row],[Close Price]]-Table2[[#This Row],[20D EMA]])/Table2[[#This Row],[20D EMA]]</f>
        <v>-1.9805277178739072E-2</v>
      </c>
      <c r="T400" s="1">
        <f>(Table2[[#This Row],[Close Price]]-Table2[[#This Row],[50D EMA]])/Table2[[#This Row],[50D EMA]]</f>
        <v>-5.4906456641400127E-2</v>
      </c>
      <c r="U400" s="1">
        <f>(Table2[[#This Row],[Close Price]]-Table2[[#This Row],[200D EMA]])/Table2[[#This Row],[200D EMA]]</f>
        <v>5.0035822133609048E-3</v>
      </c>
      <c r="V400">
        <v>0.88162344736403797</v>
      </c>
      <c r="W400">
        <v>1834.75</v>
      </c>
      <c r="X400">
        <v>1872.15</v>
      </c>
      <c r="Y400">
        <v>1826.15</v>
      </c>
      <c r="Z400">
        <v>1872.15</v>
      </c>
      <c r="AA400">
        <v>1789.05</v>
      </c>
      <c r="AB400">
        <v>2003.75</v>
      </c>
      <c r="AC400" s="1">
        <f>(Table2[[#This Row],[Close Price]]/Table2[[#This Row],[Day Low]])-1</f>
        <v>1.0737157650906104E-2</v>
      </c>
      <c r="AD400" s="1">
        <f>(Table2[[#This Row],[Day High]]/Table2[[#This Row],[Close Price]])-1</f>
        <v>9.5446089136941303E-3</v>
      </c>
      <c r="AE400" s="1">
        <f>(Table2[[#This Row],[Close Price]]/Table2[[#This Row],[Current Week Low]])-1</f>
        <v>1.5497084029241881E-2</v>
      </c>
      <c r="AF400" s="1">
        <f>(Table2[[#This Row],[Current Week High]]/Table2[[#This Row],[Close Price]])-1</f>
        <v>9.5446089136941303E-3</v>
      </c>
      <c r="AG400" s="1">
        <f>(Table2[[#This Row],[Close Price]]/Table2[[#This Row],[Current Month Low]])-1</f>
        <v>3.6555713926385458E-2</v>
      </c>
      <c r="AH400" s="1">
        <f>(Table2[[#This Row],[Current Month High]]/Table2[[#This Row],[Close Price]])-1</f>
        <v>8.0509045808730306E-2</v>
      </c>
      <c r="AI400">
        <v>24.1284477877537</v>
      </c>
      <c r="AJ400">
        <v>37.011451791651197</v>
      </c>
      <c r="AK400" t="str">
        <f>IF(AND(Table2[[#This Row],[20D EMA]]&gt;Table2[[#This Row],[50D EMA]],Table2[[#This Row],[50D EMA]]&gt;Table2[[#This Row],[200D EMA]]),"Uptrend","Downtrend/NoTrend")</f>
        <v>Downtrend/NoTrend</v>
      </c>
      <c r="AL400">
        <v>-0.18</v>
      </c>
      <c r="AM400" t="s">
        <v>3173</v>
      </c>
      <c r="AN400">
        <v>-4.0999999999999996</v>
      </c>
      <c r="AO400" t="s">
        <v>3173</v>
      </c>
      <c r="AP400">
        <v>-7.1667222914440004E-3</v>
      </c>
      <c r="AQ400">
        <f>(Table2[[#This Row],[Sharpe Ratio]]-AVERAGE(Table2[Sharpe Ratio]))/_xlfn.STDEV.P(Table2[Sharpe Ratio])</f>
        <v>-0.73305221071156479</v>
      </c>
      <c r="AR4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0">
        <f>_xlfn.RANK.AVG(Table2[[#This Row],[1Y Return vs Nifty Z-Score]],Table2[1Y Return vs Nifty Z-Score])</f>
        <v>361</v>
      </c>
      <c r="AT400">
        <f>_xlfn.RANK.AVG(Table2[[#This Row],[6M Return vs Nifty Z-Score]],Table2[6M Return vs Nifty Z-Score])</f>
        <v>251</v>
      </c>
      <c r="AU400">
        <f>_xlfn.RANK.AVG(Table2[[#This Row],[Sharpe Ratio Z-Score]],Table2[Sharpe Ratio Z-Score])</f>
        <v>567</v>
      </c>
      <c r="AV400">
        <f>(Table2[[#This Row],[Rank 1Y]]+Table2[[#This Row],[Rank 6M]]+Table2[[#This Row],[Rank Sharpe]])/3</f>
        <v>393</v>
      </c>
    </row>
    <row r="401" spans="1:48" x14ac:dyDescent="0.3">
      <c r="A401" t="s">
        <v>693</v>
      </c>
      <c r="B401" t="s">
        <v>694</v>
      </c>
      <c r="C401" t="s">
        <v>3131</v>
      </c>
      <c r="D401" t="s">
        <v>250</v>
      </c>
      <c r="E401">
        <v>25673.850142349998</v>
      </c>
      <c r="F401">
        <v>1264.0999999999999</v>
      </c>
      <c r="G401">
        <v>-21.751066596997799</v>
      </c>
      <c r="H401">
        <f>(Table2[[#This Row],[1Y Return vs Nifty]]-AVERAGE(Table2[1Y Return vs Nifty]))/_xlfn.STDEV.P(Table2[1Y Return vs Nifty])</f>
        <v>-0.69956941014928831</v>
      </c>
      <c r="I401">
        <v>1.17273603827585</v>
      </c>
      <c r="J401">
        <f>(Table2[[#This Row],[1M Return vs Nifty]]-AVERAGE(Table2[1M Return vs Nifty]))/_xlfn.STDEV.P(Table2[1M Return vs Nifty])</f>
        <v>-7.1406993473060749E-3</v>
      </c>
      <c r="K401">
        <v>-3.1744799175425502</v>
      </c>
      <c r="L401">
        <f>(Table2[[#This Row],[6M Return vs Nifty]]-AVERAGE(Table2[6M Return vs Nifty]))/_xlfn.STDEV.P(Table2[6M Return vs Nifty])</f>
        <v>-0.23767071328902603</v>
      </c>
      <c r="M401">
        <v>-3.60558717168646</v>
      </c>
      <c r="N401">
        <f>(Table2[[#This Row],[1W Return vs Nifty]]-AVERAGE(Table2[1W Return vs Nifty]))/_xlfn.STDEV.P(Table2[1W Return vs Nifty])</f>
        <v>-0.63910757303799948</v>
      </c>
      <c r="O401">
        <v>1260.0899999999999</v>
      </c>
      <c r="P401">
        <v>1255.95184762553</v>
      </c>
      <c r="Q401">
        <v>1229.31405515337</v>
      </c>
      <c r="R401">
        <v>51.214156520765101</v>
      </c>
      <c r="S401" s="1">
        <f>(Table2[[#This Row],[Close Price]]-Table2[[#This Row],[20D EMA]])/Table2[[#This Row],[20D EMA]]</f>
        <v>3.1823123745129247E-3</v>
      </c>
      <c r="T401" s="1">
        <f>(Table2[[#This Row],[Close Price]]-Table2[[#This Row],[50D EMA]])/Table2[[#This Row],[50D EMA]]</f>
        <v>6.4876311857612681E-3</v>
      </c>
      <c r="U401" s="1">
        <f>(Table2[[#This Row],[Close Price]]-Table2[[#This Row],[200D EMA]])/Table2[[#This Row],[200D EMA]]</f>
        <v>2.8297036628520473E-2</v>
      </c>
      <c r="V401">
        <v>0.93040397115981099</v>
      </c>
      <c r="W401">
        <v>1250.55</v>
      </c>
      <c r="X401">
        <v>1276.9000000000001</v>
      </c>
      <c r="Y401">
        <v>1248</v>
      </c>
      <c r="Z401">
        <v>1295</v>
      </c>
      <c r="AA401">
        <v>1185</v>
      </c>
      <c r="AB401">
        <v>1319.7</v>
      </c>
      <c r="AC401" s="1">
        <f>(Table2[[#This Row],[Close Price]]/Table2[[#This Row],[Day Low]])-1</f>
        <v>1.0835232497701019E-2</v>
      </c>
      <c r="AD401" s="1">
        <f>(Table2[[#This Row],[Day High]]/Table2[[#This Row],[Close Price]])-1</f>
        <v>1.012578118819718E-2</v>
      </c>
      <c r="AE401" s="1">
        <f>(Table2[[#This Row],[Close Price]]/Table2[[#This Row],[Current Week Low]])-1</f>
        <v>1.2900641025640924E-2</v>
      </c>
      <c r="AF401" s="1">
        <f>(Table2[[#This Row],[Current Week High]]/Table2[[#This Row],[Close Price]])-1</f>
        <v>2.4444268649632228E-2</v>
      </c>
      <c r="AG401" s="1">
        <f>(Table2[[#This Row],[Close Price]]/Table2[[#This Row],[Current Month Low]])-1</f>
        <v>6.675105485232069E-2</v>
      </c>
      <c r="AH401" s="1">
        <f>(Table2[[#This Row],[Current Month High]]/Table2[[#This Row],[Close Price]])-1</f>
        <v>4.3983862036231391E-2</v>
      </c>
      <c r="AI401">
        <v>14.3026659283284</v>
      </c>
      <c r="AJ401">
        <v>17.046296296296202</v>
      </c>
      <c r="AK401" t="str">
        <f>IF(AND(Table2[[#This Row],[20D EMA]]&gt;Table2[[#This Row],[50D EMA]],Table2[[#This Row],[50D EMA]]&gt;Table2[[#This Row],[200D EMA]]),"Uptrend","Downtrend/NoTrend")</f>
        <v>Uptrend</v>
      </c>
      <c r="AL401">
        <v>0.03</v>
      </c>
      <c r="AM401" t="s">
        <v>3172</v>
      </c>
      <c r="AN401">
        <v>1.1599999999999999</v>
      </c>
      <c r="AO401" t="s">
        <v>3172</v>
      </c>
      <c r="AP401">
        <v>9.2632548074033996E-2</v>
      </c>
      <c r="AQ401">
        <f>(Table2[[#This Row],[Sharpe Ratio]]-AVERAGE(Table2[Sharpe Ratio]))/_xlfn.STDEV.P(Table2[Sharpe Ratio])</f>
        <v>0.42409523782045144</v>
      </c>
      <c r="AR4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-1.1593931580031684</v>
      </c>
      <c r="AS401">
        <f>_xlfn.RANK.AVG(Table2[[#This Row],[1Y Return vs Nifty Z-Score]],Table2[1Y Return vs Nifty Z-Score])</f>
        <v>562</v>
      </c>
      <c r="AT401">
        <f>_xlfn.RANK.AVG(Table2[[#This Row],[6M Return vs Nifty Z-Score]],Table2[6M Return vs Nifty Z-Score])</f>
        <v>380</v>
      </c>
      <c r="AU401">
        <f>_xlfn.RANK.AVG(Table2[[#This Row],[Sharpe Ratio Z-Score]],Table2[Sharpe Ratio Z-Score])</f>
        <v>242</v>
      </c>
      <c r="AV401">
        <f>(Table2[[#This Row],[Rank 1Y]]+Table2[[#This Row],[Rank 6M]]+Table2[[#This Row],[Rank Sharpe]])/3</f>
        <v>394.66666666666669</v>
      </c>
    </row>
    <row r="402" spans="1:48" x14ac:dyDescent="0.3">
      <c r="A402" t="s">
        <v>253</v>
      </c>
      <c r="B402" t="s">
        <v>254</v>
      </c>
      <c r="C402" t="s">
        <v>3127</v>
      </c>
      <c r="D402" t="s">
        <v>43</v>
      </c>
      <c r="E402">
        <v>99881.418812874996</v>
      </c>
      <c r="F402">
        <v>691.25</v>
      </c>
      <c r="G402">
        <v>2.4487515191047402</v>
      </c>
      <c r="H402">
        <f>(Table2[[#This Row],[1Y Return vs Nifty]]-AVERAGE(Table2[1Y Return vs Nifty]))/_xlfn.STDEV.P(Table2[1Y Return vs Nifty])</f>
        <v>-0.22367420283214132</v>
      </c>
      <c r="I402">
        <v>-7.5559839354577196</v>
      </c>
      <c r="J402">
        <f>(Table2[[#This Row],[1M Return vs Nifty]]-AVERAGE(Table2[1M Return vs Nifty]))/_xlfn.STDEV.P(Table2[1M Return vs Nifty])</f>
        <v>-0.83496774390363471</v>
      </c>
      <c r="K402">
        <v>15.2680018853139</v>
      </c>
      <c r="L402">
        <f>(Table2[[#This Row],[6M Return vs Nifty]]-AVERAGE(Table2[6M Return vs Nifty]))/_xlfn.STDEV.P(Table2[6M Return vs Nifty])</f>
        <v>0.36903649817671258</v>
      </c>
      <c r="M402">
        <v>-2.79428639936443</v>
      </c>
      <c r="N402">
        <f>(Table2[[#This Row],[1W Return vs Nifty]]-AVERAGE(Table2[1W Return vs Nifty]))/_xlfn.STDEV.P(Table2[1W Return vs Nifty])</f>
        <v>-0.46613614218866189</v>
      </c>
      <c r="O402">
        <v>707.56</v>
      </c>
      <c r="P402">
        <v>722.41631425378603</v>
      </c>
      <c r="Q402">
        <v>665.59073923530605</v>
      </c>
      <c r="R402">
        <v>38.937613605853699</v>
      </c>
      <c r="S402" s="1">
        <f>(Table2[[#This Row],[Close Price]]-Table2[[#This Row],[20D EMA]])/Table2[[#This Row],[20D EMA]]</f>
        <v>-2.3051048674317298E-2</v>
      </c>
      <c r="T402" s="1">
        <f>(Table2[[#This Row],[Close Price]]-Table2[[#This Row],[50D EMA]])/Table2[[#This Row],[50D EMA]]</f>
        <v>-4.3141764158494973E-2</v>
      </c>
      <c r="U402" s="1">
        <f>(Table2[[#This Row],[Close Price]]-Table2[[#This Row],[200D EMA]])/Table2[[#This Row],[200D EMA]]</f>
        <v>3.8551108439660316E-2</v>
      </c>
      <c r="V402">
        <v>0.81450216469334402</v>
      </c>
      <c r="W402">
        <v>685.65</v>
      </c>
      <c r="X402">
        <v>697.95</v>
      </c>
      <c r="Y402">
        <v>685.55</v>
      </c>
      <c r="Z402">
        <v>699.45</v>
      </c>
      <c r="AA402">
        <v>668.3</v>
      </c>
      <c r="AB402">
        <v>750</v>
      </c>
      <c r="AC402" s="1">
        <f>(Table2[[#This Row],[Close Price]]/Table2[[#This Row],[Day Low]])-1</f>
        <v>8.167432363450855E-3</v>
      </c>
      <c r="AD402" s="1">
        <f>(Table2[[#This Row],[Day High]]/Table2[[#This Row],[Close Price]])-1</f>
        <v>9.692585895117567E-3</v>
      </c>
      <c r="AE402" s="1">
        <f>(Table2[[#This Row],[Close Price]]/Table2[[#This Row],[Current Week Low]])-1</f>
        <v>8.3144920137117051E-3</v>
      </c>
      <c r="AF402" s="1">
        <f>(Table2[[#This Row],[Current Week High]]/Table2[[#This Row],[Close Price]])-1</f>
        <v>1.1862567811935065E-2</v>
      </c>
      <c r="AG402" s="1">
        <f>(Table2[[#This Row],[Close Price]]/Table2[[#This Row],[Current Month Low]])-1</f>
        <v>3.4340864881041488E-2</v>
      </c>
      <c r="AH402" s="1">
        <f>(Table2[[#This Row],[Current Month High]]/Table2[[#This Row],[Close Price]])-1</f>
        <v>8.4990958408679873E-2</v>
      </c>
      <c r="AI402">
        <v>15.269439421338101</v>
      </c>
      <c r="AJ402">
        <v>49.153090948322301</v>
      </c>
      <c r="AK402" t="str">
        <f>IF(AND(Table2[[#This Row],[20D EMA]]&gt;Table2[[#This Row],[50D EMA]],Table2[[#This Row],[50D EMA]]&gt;Table2[[#This Row],[200D EMA]]),"Uptrend","Downtrend/NoTrend")</f>
        <v>Downtrend/NoTrend</v>
      </c>
      <c r="AL402">
        <v>-0.1</v>
      </c>
      <c r="AM402" t="s">
        <v>3173</v>
      </c>
      <c r="AN402">
        <v>-3.49</v>
      </c>
      <c r="AO402" t="s">
        <v>3173</v>
      </c>
      <c r="AP402">
        <v>-2.0388154885435002E-2</v>
      </c>
      <c r="AQ402">
        <f>(Table2[[#This Row],[Sharpe Ratio]]-AVERAGE(Table2[Sharpe Ratio]))/_xlfn.STDEV.P(Table2[Sharpe Ratio])</f>
        <v>-0.88635139752973735</v>
      </c>
      <c r="AR4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2">
        <f>_xlfn.RANK.AVG(Table2[[#This Row],[1Y Return vs Nifty Z-Score]],Table2[1Y Return vs Nifty Z-Score])</f>
        <v>386</v>
      </c>
      <c r="AT402">
        <f>_xlfn.RANK.AVG(Table2[[#This Row],[6M Return vs Nifty Z-Score]],Table2[6M Return vs Nifty Z-Score])</f>
        <v>198</v>
      </c>
      <c r="AU402">
        <f>_xlfn.RANK.AVG(Table2[[#This Row],[Sharpe Ratio Z-Score]],Table2[Sharpe Ratio Z-Score])</f>
        <v>603</v>
      </c>
      <c r="AV402">
        <f>(Table2[[#This Row],[Rank 1Y]]+Table2[[#This Row],[Rank 6M]]+Table2[[#This Row],[Rank Sharpe]])/3</f>
        <v>395.66666666666669</v>
      </c>
    </row>
    <row r="403" spans="1:48" x14ac:dyDescent="0.3">
      <c r="A403" t="s">
        <v>361</v>
      </c>
      <c r="B403" t="s">
        <v>362</v>
      </c>
      <c r="C403" t="s">
        <v>3131</v>
      </c>
      <c r="D403" t="s">
        <v>51</v>
      </c>
      <c r="E403">
        <v>65574.228600000002</v>
      </c>
      <c r="F403">
        <v>5484.4</v>
      </c>
      <c r="G403">
        <v>-1.93600200751326</v>
      </c>
      <c r="H403">
        <f>(Table2[[#This Row],[1Y Return vs Nifty]]-AVERAGE(Table2[1Y Return vs Nifty]))/_xlfn.STDEV.P(Table2[1Y Return vs Nifty])</f>
        <v>-0.30990142894488582</v>
      </c>
      <c r="I403">
        <v>-8.1388712859767391</v>
      </c>
      <c r="J403">
        <f>(Table2[[#This Row],[1M Return vs Nifty]]-AVERAGE(Table2[1M Return vs Nifty]))/_xlfn.STDEV.P(Table2[1M Return vs Nifty])</f>
        <v>-0.8902484625131738</v>
      </c>
      <c r="K403">
        <v>-2.6339784526623902</v>
      </c>
      <c r="L403">
        <f>(Table2[[#This Row],[6M Return vs Nifty]]-AVERAGE(Table2[6M Return vs Nifty]))/_xlfn.STDEV.P(Table2[6M Return vs Nifty])</f>
        <v>-0.21988969335602557</v>
      </c>
      <c r="M403">
        <v>-3.5208749245993598</v>
      </c>
      <c r="N403">
        <f>(Table2[[#This Row],[1W Return vs Nifty]]-AVERAGE(Table2[1W Return vs Nifty]))/_xlfn.STDEV.P(Table2[1W Return vs Nifty])</f>
        <v>-0.62104670204045265</v>
      </c>
      <c r="O403">
        <v>5670.01</v>
      </c>
      <c r="P403">
        <v>5804.8005898716601</v>
      </c>
      <c r="Q403">
        <v>5412.7074027674198</v>
      </c>
      <c r="R403">
        <v>33.341406589276197</v>
      </c>
      <c r="S403" s="1">
        <f>(Table2[[#This Row],[Close Price]]-Table2[[#This Row],[20D EMA]])/Table2[[#This Row],[20D EMA]]</f>
        <v>-3.2735392001072408E-2</v>
      </c>
      <c r="T403" s="1">
        <f>(Table2[[#This Row],[Close Price]]-Table2[[#This Row],[50D EMA]])/Table2[[#This Row],[50D EMA]]</f>
        <v>-5.519579611928483E-2</v>
      </c>
      <c r="U403" s="1">
        <f>(Table2[[#This Row],[Close Price]]-Table2[[#This Row],[200D EMA]])/Table2[[#This Row],[200D EMA]]</f>
        <v>1.3245237899969375E-2</v>
      </c>
      <c r="V403">
        <v>3.1386210121873201</v>
      </c>
      <c r="W403">
        <v>5433</v>
      </c>
      <c r="X403">
        <v>5538.85</v>
      </c>
      <c r="Y403">
        <v>5374.2</v>
      </c>
      <c r="Z403">
        <v>5718.5</v>
      </c>
      <c r="AA403">
        <v>5361.05</v>
      </c>
      <c r="AB403">
        <v>5958.9</v>
      </c>
      <c r="AC403" s="1">
        <f>(Table2[[#This Row],[Close Price]]/Table2[[#This Row],[Day Low]])-1</f>
        <v>9.4607031106201944E-3</v>
      </c>
      <c r="AD403" s="1">
        <f>(Table2[[#This Row],[Day High]]/Table2[[#This Row],[Close Price]])-1</f>
        <v>9.9281598716360886E-3</v>
      </c>
      <c r="AE403" s="1">
        <f>(Table2[[#This Row],[Close Price]]/Table2[[#This Row],[Current Week Low]])-1</f>
        <v>2.0505377544564718E-2</v>
      </c>
      <c r="AF403" s="1">
        <f>(Table2[[#This Row],[Current Week High]]/Table2[[#This Row],[Close Price]])-1</f>
        <v>4.2684705710743343E-2</v>
      </c>
      <c r="AG403" s="1">
        <f>(Table2[[#This Row],[Close Price]]/Table2[[#This Row],[Current Month Low]])-1</f>
        <v>2.3008552429095053E-2</v>
      </c>
      <c r="AH403" s="1">
        <f>(Table2[[#This Row],[Current Month High]]/Table2[[#This Row],[Close Price]])-1</f>
        <v>8.6518124133907026E-2</v>
      </c>
      <c r="AI403">
        <v>17.422142805046999</v>
      </c>
      <c r="AJ403">
        <v>24.446058020671401</v>
      </c>
      <c r="AK403" t="str">
        <f>IF(AND(Table2[[#This Row],[20D EMA]]&gt;Table2[[#This Row],[50D EMA]],Table2[[#This Row],[50D EMA]]&gt;Table2[[#This Row],[200D EMA]]),"Uptrend","Downtrend/NoTrend")</f>
        <v>Downtrend/NoTrend</v>
      </c>
      <c r="AL403">
        <v>-0.08</v>
      </c>
      <c r="AM403" t="s">
        <v>3173</v>
      </c>
      <c r="AN403">
        <v>-6.31</v>
      </c>
      <c r="AO403" t="s">
        <v>3173</v>
      </c>
      <c r="AP403">
        <v>3.9652283993066001E-2</v>
      </c>
      <c r="AQ403">
        <f>(Table2[[#This Row],[Sharpe Ratio]]-AVERAGE(Table2[Sharpe Ratio]))/_xlfn.STDEV.P(Table2[Sharpe Ratio])</f>
        <v>-0.1901976039942635</v>
      </c>
      <c r="AR4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3">
        <f>_xlfn.RANK.AVG(Table2[[#This Row],[1Y Return vs Nifty Z-Score]],Table2[1Y Return vs Nifty Z-Score])</f>
        <v>416</v>
      </c>
      <c r="AT403">
        <f>_xlfn.RANK.AVG(Table2[[#This Row],[6M Return vs Nifty Z-Score]],Table2[6M Return vs Nifty Z-Score])</f>
        <v>372</v>
      </c>
      <c r="AU403">
        <f>_xlfn.RANK.AVG(Table2[[#This Row],[Sharpe Ratio Z-Score]],Table2[Sharpe Ratio Z-Score])</f>
        <v>400</v>
      </c>
      <c r="AV403">
        <f>(Table2[[#This Row],[Rank 1Y]]+Table2[[#This Row],[Rank 6M]]+Table2[[#This Row],[Rank Sharpe]])/3</f>
        <v>396</v>
      </c>
    </row>
    <row r="404" spans="1:48" x14ac:dyDescent="0.3">
      <c r="A404" t="s">
        <v>511</v>
      </c>
      <c r="B404" t="s">
        <v>512</v>
      </c>
      <c r="C404" t="s">
        <v>3127</v>
      </c>
      <c r="D404" t="s">
        <v>43</v>
      </c>
      <c r="E404">
        <v>40651.068876090001</v>
      </c>
      <c r="F404">
        <v>1177.9000000000001</v>
      </c>
      <c r="G404">
        <v>-5.8638871716569003</v>
      </c>
      <c r="H404">
        <f>(Table2[[#This Row],[1Y Return vs Nifty]]-AVERAGE(Table2[1Y Return vs Nifty]))/_xlfn.STDEV.P(Table2[1Y Return vs Nifty])</f>
        <v>-0.38714422951222888</v>
      </c>
      <c r="I404">
        <v>-7.9464203004036298</v>
      </c>
      <c r="J404">
        <f>(Table2[[#This Row],[1M Return vs Nifty]]-AVERAGE(Table2[1M Return vs Nifty]))/_xlfn.STDEV.P(Table2[1M Return vs Nifty])</f>
        <v>-0.87199651594043992</v>
      </c>
      <c r="K404">
        <v>17.596111870283199</v>
      </c>
      <c r="L404">
        <f>(Table2[[#This Row],[6M Return vs Nifty]]-AVERAGE(Table2[6M Return vs Nifty]))/_xlfn.STDEV.P(Table2[6M Return vs Nifty])</f>
        <v>0.44562494934424984</v>
      </c>
      <c r="M404">
        <v>-8.3870343975447401</v>
      </c>
      <c r="N404">
        <f>(Table2[[#This Row],[1W Return vs Nifty]]-AVERAGE(Table2[1W Return vs Nifty]))/_xlfn.STDEV.P(Table2[1W Return vs Nifty])</f>
        <v>-1.6585245345431461</v>
      </c>
      <c r="O404">
        <v>1207.17</v>
      </c>
      <c r="P404">
        <v>1190.52937394423</v>
      </c>
      <c r="Q404">
        <v>1075.79623397714</v>
      </c>
      <c r="R404">
        <v>38.246951377962702</v>
      </c>
      <c r="S404" s="1">
        <f>(Table2[[#This Row],[Close Price]]-Table2[[#This Row],[20D EMA]])/Table2[[#This Row],[20D EMA]]</f>
        <v>-2.424679208396496E-2</v>
      </c>
      <c r="T404" s="1">
        <f>(Table2[[#This Row],[Close Price]]-Table2[[#This Row],[50D EMA]])/Table2[[#This Row],[50D EMA]]</f>
        <v>-1.0608200201216961E-2</v>
      </c>
      <c r="U404" s="1">
        <f>(Table2[[#This Row],[Close Price]]-Table2[[#This Row],[200D EMA]])/Table2[[#This Row],[200D EMA]]</f>
        <v>9.4909949299032167E-2</v>
      </c>
      <c r="V404">
        <v>0.58632338847254895</v>
      </c>
      <c r="W404">
        <v>1159.25</v>
      </c>
      <c r="X404">
        <v>1182.1500000000001</v>
      </c>
      <c r="Y404">
        <v>1159.25</v>
      </c>
      <c r="Z404">
        <v>1194.95</v>
      </c>
      <c r="AA404">
        <v>1150.9000000000001</v>
      </c>
      <c r="AB404">
        <v>1299</v>
      </c>
      <c r="AC404" s="1">
        <f>(Table2[[#This Row],[Close Price]]/Table2[[#This Row],[Day Low]])-1</f>
        <v>1.6087987923226299E-2</v>
      </c>
      <c r="AD404" s="1">
        <f>(Table2[[#This Row],[Day High]]/Table2[[#This Row],[Close Price]])-1</f>
        <v>3.6081161388912264E-3</v>
      </c>
      <c r="AE404" s="1">
        <f>(Table2[[#This Row],[Close Price]]/Table2[[#This Row],[Current Week Low]])-1</f>
        <v>1.6087987923226299E-2</v>
      </c>
      <c r="AF404" s="1">
        <f>(Table2[[#This Row],[Current Week High]]/Table2[[#This Row],[Close Price]])-1</f>
        <v>1.4474912980728449E-2</v>
      </c>
      <c r="AG404" s="1">
        <f>(Table2[[#This Row],[Close Price]]/Table2[[#This Row],[Current Month Low]])-1</f>
        <v>2.3459900947084833E-2</v>
      </c>
      <c r="AH404" s="1">
        <f>(Table2[[#This Row],[Current Month High]]/Table2[[#This Row],[Close Price]])-1</f>
        <v>0.10281008574581874</v>
      </c>
      <c r="AI404">
        <v>10.9134901095169</v>
      </c>
      <c r="AJ404">
        <v>37.887035411179397</v>
      </c>
      <c r="AK404" t="str">
        <f>IF(AND(Table2[[#This Row],[20D EMA]]&gt;Table2[[#This Row],[50D EMA]],Table2[[#This Row],[50D EMA]]&gt;Table2[[#This Row],[200D EMA]]),"Uptrend","Downtrend/NoTrend")</f>
        <v>Uptrend</v>
      </c>
      <c r="AL404">
        <v>0.05</v>
      </c>
      <c r="AM404" t="s">
        <v>3172</v>
      </c>
      <c r="AN404">
        <v>-4.1100000000000003</v>
      </c>
      <c r="AO404" t="s">
        <v>3173</v>
      </c>
      <c r="AP404">
        <v>-6.9435316073059999E-3</v>
      </c>
      <c r="AQ404">
        <f>(Table2[[#This Row],[Sharpe Ratio]]-AVERAGE(Table2[Sharpe Ratio]))/_xlfn.STDEV.P(Table2[Sharpe Ratio])</f>
        <v>-0.73046437084319094</v>
      </c>
      <c r="AR4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-3.2025047014947559</v>
      </c>
      <c r="AS404">
        <f>_xlfn.RANK.AVG(Table2[[#This Row],[1Y Return vs Nifty Z-Score]],Table2[1Y Return vs Nifty Z-Score])</f>
        <v>445</v>
      </c>
      <c r="AT404">
        <f>_xlfn.RANK.AVG(Table2[[#This Row],[6M Return vs Nifty Z-Score]],Table2[6M Return vs Nifty Z-Score])</f>
        <v>179</v>
      </c>
      <c r="AU404">
        <f>_xlfn.RANK.AVG(Table2[[#This Row],[Sharpe Ratio Z-Score]],Table2[Sharpe Ratio Z-Score])</f>
        <v>565</v>
      </c>
      <c r="AV404">
        <f>(Table2[[#This Row],[Rank 1Y]]+Table2[[#This Row],[Rank 6M]]+Table2[[#This Row],[Rank Sharpe]])/3</f>
        <v>396.33333333333331</v>
      </c>
    </row>
    <row r="405" spans="1:48" x14ac:dyDescent="0.3">
      <c r="A405" t="s">
        <v>94</v>
      </c>
      <c r="B405" t="s">
        <v>95</v>
      </c>
      <c r="C405" t="s">
        <v>3125</v>
      </c>
      <c r="D405" t="s">
        <v>96</v>
      </c>
      <c r="E405">
        <v>253596.27065605001</v>
      </c>
      <c r="F405">
        <v>411.5</v>
      </c>
      <c r="G405">
        <v>-0.14791046350474299</v>
      </c>
      <c r="H405">
        <f>(Table2[[#This Row],[1Y Return vs Nifty]]-AVERAGE(Table2[1Y Return vs Nifty]))/_xlfn.STDEV.P(Table2[1Y Return vs Nifty])</f>
        <v>-0.27473818135536143</v>
      </c>
      <c r="I405">
        <v>-7.7515155590186904</v>
      </c>
      <c r="J405">
        <f>(Table2[[#This Row],[1M Return vs Nifty]]-AVERAGE(Table2[1M Return vs Nifty]))/_xlfn.STDEV.P(Table2[1M Return vs Nifty])</f>
        <v>-0.85351185650397776</v>
      </c>
      <c r="K405">
        <v>-22.1662696193284</v>
      </c>
      <c r="L405">
        <f>(Table2[[#This Row],[6M Return vs Nifty]]-AVERAGE(Table2[6M Return vs Nifty]))/_xlfn.STDEV.P(Table2[6M Return vs Nifty])</f>
        <v>-0.86244865228254997</v>
      </c>
      <c r="M405">
        <v>-2.5137127050567201</v>
      </c>
      <c r="N405">
        <f>(Table2[[#This Row],[1W Return vs Nifty]]-AVERAGE(Table2[1W Return vs Nifty]))/_xlfn.STDEV.P(Table2[1W Return vs Nifty])</f>
        <v>-0.4063171021744541</v>
      </c>
      <c r="O405">
        <v>428.85</v>
      </c>
      <c r="P405">
        <v>455.53434617291299</v>
      </c>
      <c r="Q405">
        <v>452.03241155530799</v>
      </c>
      <c r="R405">
        <v>35.678367435905599</v>
      </c>
      <c r="S405" s="1">
        <f>(Table2[[#This Row],[Close Price]]-Table2[[#This Row],[20D EMA]])/Table2[[#This Row],[20D EMA]]</f>
        <v>-4.0457036259764538E-2</v>
      </c>
      <c r="T405" s="1">
        <f>(Table2[[#This Row],[Close Price]]-Table2[[#This Row],[50D EMA]])/Table2[[#This Row],[50D EMA]]</f>
        <v>-9.6665260353822613E-2</v>
      </c>
      <c r="U405" s="1">
        <f>(Table2[[#This Row],[Close Price]]-Table2[[#This Row],[200D EMA]])/Table2[[#This Row],[200D EMA]]</f>
        <v>-8.9667047139049411E-2</v>
      </c>
      <c r="V405">
        <v>0.96517298755699799</v>
      </c>
      <c r="W405">
        <v>409.7</v>
      </c>
      <c r="X405">
        <v>420</v>
      </c>
      <c r="Y405">
        <v>409.7</v>
      </c>
      <c r="Z405">
        <v>427.45</v>
      </c>
      <c r="AA405">
        <v>402.6</v>
      </c>
      <c r="AB405">
        <v>459.55</v>
      </c>
      <c r="AC405" s="1">
        <f>(Table2[[#This Row],[Close Price]]/Table2[[#This Row],[Day Low]])-1</f>
        <v>4.3934586282645682E-3</v>
      </c>
      <c r="AD405" s="1">
        <f>(Table2[[#This Row],[Day High]]/Table2[[#This Row],[Close Price]])-1</f>
        <v>2.0656136087484844E-2</v>
      </c>
      <c r="AE405" s="1">
        <f>(Table2[[#This Row],[Close Price]]/Table2[[#This Row],[Current Week Low]])-1</f>
        <v>4.3934586282645682E-3</v>
      </c>
      <c r="AF405" s="1">
        <f>(Table2[[#This Row],[Current Week High]]/Table2[[#This Row],[Close Price]])-1</f>
        <v>3.8760631834750869E-2</v>
      </c>
      <c r="AG405" s="1">
        <f>(Table2[[#This Row],[Close Price]]/Table2[[#This Row],[Current Month Low]])-1</f>
        <v>2.2106308991554746E-2</v>
      </c>
      <c r="AH405" s="1">
        <f>(Table2[[#This Row],[Current Month High]]/Table2[[#This Row],[Close Price]])-1</f>
        <v>0.11676792223572297</v>
      </c>
      <c r="AI405">
        <v>32.089914945321901</v>
      </c>
      <c r="AJ405">
        <v>23.4623462346234</v>
      </c>
      <c r="AK405" t="str">
        <f>IF(AND(Table2[[#This Row],[20D EMA]]&gt;Table2[[#This Row],[50D EMA]],Table2[[#This Row],[50D EMA]]&gt;Table2[[#This Row],[200D EMA]]),"Uptrend","Downtrend/NoTrend")</f>
        <v>Downtrend/NoTrend</v>
      </c>
      <c r="AL405">
        <v>-0.14000000000000001</v>
      </c>
      <c r="AM405" t="s">
        <v>3173</v>
      </c>
      <c r="AN405">
        <v>-5.58</v>
      </c>
      <c r="AO405" t="s">
        <v>3173</v>
      </c>
      <c r="AP405">
        <v>0.115897568885393</v>
      </c>
      <c r="AQ405">
        <f>(Table2[[#This Row],[Sharpe Ratio]]-AVERAGE(Table2[Sharpe Ratio]))/_xlfn.STDEV.P(Table2[Sharpe Ratio])</f>
        <v>0.69384730487785462</v>
      </c>
      <c r="AR4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5">
        <f>_xlfn.RANK.AVG(Table2[[#This Row],[1Y Return vs Nifty Z-Score]],Table2[1Y Return vs Nifty Z-Score])</f>
        <v>403</v>
      </c>
      <c r="AT405">
        <f>_xlfn.RANK.AVG(Table2[[#This Row],[6M Return vs Nifty Z-Score]],Table2[6M Return vs Nifty Z-Score])</f>
        <v>624</v>
      </c>
      <c r="AU405">
        <f>_xlfn.RANK.AVG(Table2[[#This Row],[Sharpe Ratio Z-Score]],Table2[Sharpe Ratio Z-Score])</f>
        <v>169</v>
      </c>
      <c r="AV405">
        <f>(Table2[[#This Row],[Rank 1Y]]+Table2[[#This Row],[Rank 6M]]+Table2[[#This Row],[Rank Sharpe]])/3</f>
        <v>398.66666666666669</v>
      </c>
    </row>
    <row r="406" spans="1:48" x14ac:dyDescent="0.3">
      <c r="A406" t="s">
        <v>404</v>
      </c>
      <c r="B406" t="s">
        <v>405</v>
      </c>
      <c r="C406" t="s">
        <v>3127</v>
      </c>
      <c r="D406" t="s">
        <v>406</v>
      </c>
      <c r="E406">
        <v>56488.639919139998</v>
      </c>
      <c r="F406">
        <v>886.6</v>
      </c>
      <c r="G406">
        <v>-21.743281773280099</v>
      </c>
      <c r="H406">
        <f>(Table2[[#This Row],[1Y Return vs Nifty]]-AVERAGE(Table2[1Y Return vs Nifty]))/_xlfn.STDEV.P(Table2[1Y Return vs Nifty])</f>
        <v>-0.6994163197302079</v>
      </c>
      <c r="I406">
        <v>19.058930753185098</v>
      </c>
      <c r="J406">
        <f>(Table2[[#This Row],[1M Return vs Nifty]]-AVERAGE(Table2[1M Return vs Nifty]))/_xlfn.STDEV.P(Table2[1M Return vs Nifty])</f>
        <v>1.6891762582087317</v>
      </c>
      <c r="K406">
        <v>143.166156078272</v>
      </c>
      <c r="L406">
        <f>(Table2[[#This Row],[6M Return vs Nifty]]-AVERAGE(Table2[6M Return vs Nifty]))/_xlfn.STDEV.P(Table2[6M Return vs Nifty])</f>
        <v>4.5765359720276857</v>
      </c>
      <c r="M406">
        <v>10.135854967083199</v>
      </c>
      <c r="N406">
        <f>(Table2[[#This Row],[1W Return vs Nifty]]-AVERAGE(Table2[1W Return vs Nifty]))/_xlfn.STDEV.P(Table2[1W Return vs Nifty])</f>
        <v>2.2906035646372334</v>
      </c>
      <c r="O406">
        <v>807.46</v>
      </c>
      <c r="P406">
        <v>740.77771159194197</v>
      </c>
      <c r="Q406">
        <v>615.45174508961895</v>
      </c>
      <c r="R406">
        <v>70.407209857259701</v>
      </c>
      <c r="S406" s="1">
        <f>(Table2[[#This Row],[Close Price]]-Table2[[#This Row],[20D EMA]])/Table2[[#This Row],[20D EMA]]</f>
        <v>9.8011046986847622E-2</v>
      </c>
      <c r="T406" s="1">
        <f>(Table2[[#This Row],[Close Price]]-Table2[[#This Row],[50D EMA]])/Table2[[#This Row],[50D EMA]]</f>
        <v>0.19685026442640108</v>
      </c>
      <c r="U406" s="1">
        <f>(Table2[[#This Row],[Close Price]]-Table2[[#This Row],[200D EMA]])/Table2[[#This Row],[200D EMA]]</f>
        <v>0.44056785454544101</v>
      </c>
      <c r="V406">
        <v>0.88440144842129798</v>
      </c>
      <c r="W406">
        <v>879.4</v>
      </c>
      <c r="X406">
        <v>911.15</v>
      </c>
      <c r="Y406">
        <v>879.4</v>
      </c>
      <c r="Z406">
        <v>939</v>
      </c>
      <c r="AA406">
        <v>747</v>
      </c>
      <c r="AB406">
        <v>939</v>
      </c>
      <c r="AC406" s="1">
        <f>(Table2[[#This Row],[Close Price]]/Table2[[#This Row],[Day Low]])-1</f>
        <v>8.1874005003412798E-3</v>
      </c>
      <c r="AD406" s="1">
        <f>(Table2[[#This Row],[Day High]]/Table2[[#This Row],[Close Price]])-1</f>
        <v>2.7690051883600297E-2</v>
      </c>
      <c r="AE406" s="1">
        <f>(Table2[[#This Row],[Close Price]]/Table2[[#This Row],[Current Week Low]])-1</f>
        <v>8.1874005003412798E-3</v>
      </c>
      <c r="AF406" s="1">
        <f>(Table2[[#This Row],[Current Week High]]/Table2[[#This Row],[Close Price]])-1</f>
        <v>5.9102188134446232E-2</v>
      </c>
      <c r="AG406" s="1">
        <f>(Table2[[#This Row],[Close Price]]/Table2[[#This Row],[Current Month Low]])-1</f>
        <v>0.1868808567603748</v>
      </c>
      <c r="AH406" s="1">
        <f>(Table2[[#This Row],[Current Month High]]/Table2[[#This Row],[Close Price]])-1</f>
        <v>5.9102188134446232E-2</v>
      </c>
      <c r="AI406">
        <v>5.9102188134446196</v>
      </c>
      <c r="AJ406">
        <v>186</v>
      </c>
      <c r="AK406" t="str">
        <f>IF(AND(Table2[[#This Row],[20D EMA]]&gt;Table2[[#This Row],[50D EMA]],Table2[[#This Row],[50D EMA]]&gt;Table2[[#This Row],[200D EMA]]),"Uptrend","Downtrend/NoTrend")</f>
        <v>Uptrend</v>
      </c>
      <c r="AL406">
        <v>0.37</v>
      </c>
      <c r="AM406" t="s">
        <v>3172</v>
      </c>
      <c r="AN406">
        <v>11.14</v>
      </c>
      <c r="AO406" t="s">
        <v>3172</v>
      </c>
      <c r="AP406">
        <v>-3.6756436390507997E-2</v>
      </c>
      <c r="AQ406">
        <f>(Table2[[#This Row],[Sharpe Ratio]]-AVERAGE(Table2[Sharpe Ratio]))/_xlfn.STDEV.P(Table2[Sharpe Ratio])</f>
        <v>-1.0761375062967289</v>
      </c>
      <c r="AR4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6.7807619688467149</v>
      </c>
      <c r="AS406">
        <f>_xlfn.RANK.AVG(Table2[[#This Row],[1Y Return vs Nifty Z-Score]],Table2[1Y Return vs Nifty Z-Score])</f>
        <v>561</v>
      </c>
      <c r="AT406">
        <f>_xlfn.RANK.AVG(Table2[[#This Row],[6M Return vs Nifty Z-Score]],Table2[6M Return vs Nifty Z-Score])</f>
        <v>4</v>
      </c>
      <c r="AU406">
        <f>_xlfn.RANK.AVG(Table2[[#This Row],[Sharpe Ratio Z-Score]],Table2[Sharpe Ratio Z-Score])</f>
        <v>631</v>
      </c>
      <c r="AV406">
        <f>(Table2[[#This Row],[Rank 1Y]]+Table2[[#This Row],[Rank 6M]]+Table2[[#This Row],[Rank Sharpe]])/3</f>
        <v>398.66666666666669</v>
      </c>
    </row>
    <row r="407" spans="1:48" x14ac:dyDescent="0.3">
      <c r="A407" t="s">
        <v>171</v>
      </c>
      <c r="B407" t="s">
        <v>172</v>
      </c>
      <c r="C407" t="s">
        <v>3137</v>
      </c>
      <c r="D407" t="s">
        <v>173</v>
      </c>
      <c r="E407">
        <v>148938.49677813001</v>
      </c>
      <c r="F407">
        <v>666.1</v>
      </c>
      <c r="G407">
        <v>5.7499522258512696</v>
      </c>
      <c r="H407">
        <f>(Table2[[#This Row],[1Y Return vs Nifty]]-AVERAGE(Table2[1Y Return vs Nifty]))/_xlfn.STDEV.P(Table2[1Y Return vs Nifty])</f>
        <v>-0.15875530190505982</v>
      </c>
      <c r="I407">
        <v>-3.3611700027048999</v>
      </c>
      <c r="J407">
        <f>(Table2[[#This Row],[1M Return vs Nifty]]-AVERAGE(Table2[1M Return vs Nifty]))/_xlfn.STDEV.P(Table2[1M Return vs Nifty])</f>
        <v>-0.43713387698338152</v>
      </c>
      <c r="K407">
        <v>-7.1234754702469196</v>
      </c>
      <c r="L407">
        <f>(Table2[[#This Row],[6M Return vs Nifty]]-AVERAGE(Table2[6M Return vs Nifty]))/_xlfn.STDEV.P(Table2[6M Return vs Nifty])</f>
        <v>-0.36758186654285691</v>
      </c>
      <c r="M407">
        <v>-2.0569150956743099</v>
      </c>
      <c r="N407">
        <f>(Table2[[#This Row],[1W Return vs Nifty]]-AVERAGE(Table2[1W Return vs Nifty]))/_xlfn.STDEV.P(Table2[1W Return vs Nifty])</f>
        <v>-0.30892666597742102</v>
      </c>
      <c r="O407">
        <v>666.18</v>
      </c>
      <c r="P407">
        <v>682.90630209685196</v>
      </c>
      <c r="Q407">
        <v>645.32046840918304</v>
      </c>
      <c r="R407">
        <v>54.710859357082398</v>
      </c>
      <c r="S407" s="1">
        <f>(Table2[[#This Row],[Close Price]]-Table2[[#This Row],[20D EMA]])/Table2[[#This Row],[20D EMA]]</f>
        <v>-1.2008766399460693E-4</v>
      </c>
      <c r="T407" s="1">
        <f>(Table2[[#This Row],[Close Price]]-Table2[[#This Row],[50D EMA]])/Table2[[#This Row],[50D EMA]]</f>
        <v>-2.4609967788038385E-2</v>
      </c>
      <c r="U407" s="1">
        <f>(Table2[[#This Row],[Close Price]]-Table2[[#This Row],[200D EMA]])/Table2[[#This Row],[200D EMA]]</f>
        <v>3.2200329306215587E-2</v>
      </c>
      <c r="V407">
        <v>1.2343835529045799</v>
      </c>
      <c r="W407">
        <v>659.25</v>
      </c>
      <c r="X407">
        <v>670.25</v>
      </c>
      <c r="Y407">
        <v>654.45000000000005</v>
      </c>
      <c r="Z407">
        <v>670.25</v>
      </c>
      <c r="AA407">
        <v>622.54999999999995</v>
      </c>
      <c r="AB407">
        <v>714.25</v>
      </c>
      <c r="AC407" s="1">
        <f>(Table2[[#This Row],[Close Price]]/Table2[[#This Row],[Day Low]])-1</f>
        <v>1.0390595373530598E-2</v>
      </c>
      <c r="AD407" s="1">
        <f>(Table2[[#This Row],[Day High]]/Table2[[#This Row],[Close Price]])-1</f>
        <v>6.2302957513886703E-3</v>
      </c>
      <c r="AE407" s="1">
        <f>(Table2[[#This Row],[Close Price]]/Table2[[#This Row],[Current Week Low]])-1</f>
        <v>1.780120712048272E-2</v>
      </c>
      <c r="AF407" s="1">
        <f>(Table2[[#This Row],[Current Week High]]/Table2[[#This Row],[Close Price]])-1</f>
        <v>6.2302957513886703E-3</v>
      </c>
      <c r="AG407" s="1">
        <f>(Table2[[#This Row],[Close Price]]/Table2[[#This Row],[Current Month Low]])-1</f>
        <v>6.9954220544534707E-2</v>
      </c>
      <c r="AH407" s="1">
        <f>(Table2[[#This Row],[Current Month High]]/Table2[[#This Row],[Close Price]])-1</f>
        <v>7.2286443476955453E-2</v>
      </c>
      <c r="AI407">
        <v>15.9960966821798</v>
      </c>
      <c r="AJ407">
        <v>34.199657499748099</v>
      </c>
      <c r="AK407" t="str">
        <f>IF(AND(Table2[[#This Row],[20D EMA]]&gt;Table2[[#This Row],[50D EMA]],Table2[[#This Row],[50D EMA]]&gt;Table2[[#This Row],[200D EMA]]),"Uptrend","Downtrend/NoTrend")</f>
        <v>Downtrend/NoTrend</v>
      </c>
      <c r="AL407">
        <v>0.03</v>
      </c>
      <c r="AM407" t="s">
        <v>3172</v>
      </c>
      <c r="AN407">
        <v>-5.94</v>
      </c>
      <c r="AO407" t="s">
        <v>3173</v>
      </c>
      <c r="AP407">
        <v>4.1140931499787002E-2</v>
      </c>
      <c r="AQ407">
        <f>(Table2[[#This Row],[Sharpe Ratio]]-AVERAGE(Table2[Sharpe Ratio]))/_xlfn.STDEV.P(Table2[Sharpe Ratio])</f>
        <v>-0.17293711042695159</v>
      </c>
      <c r="AR4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7">
        <f>_xlfn.RANK.AVG(Table2[[#This Row],[1Y Return vs Nifty Z-Score]],Table2[1Y Return vs Nifty Z-Score])</f>
        <v>360</v>
      </c>
      <c r="AT407">
        <f>_xlfn.RANK.AVG(Table2[[#This Row],[6M Return vs Nifty Z-Score]],Table2[6M Return vs Nifty Z-Score])</f>
        <v>443</v>
      </c>
      <c r="AU407">
        <f>_xlfn.RANK.AVG(Table2[[#This Row],[Sharpe Ratio Z-Score]],Table2[Sharpe Ratio Z-Score])</f>
        <v>394</v>
      </c>
      <c r="AV407">
        <f>(Table2[[#This Row],[Rank 1Y]]+Table2[[#This Row],[Rank 6M]]+Table2[[#This Row],[Rank Sharpe]])/3</f>
        <v>399</v>
      </c>
    </row>
    <row r="408" spans="1:48" x14ac:dyDescent="0.3">
      <c r="A408" t="s">
        <v>376</v>
      </c>
      <c r="B408" t="s">
        <v>377</v>
      </c>
      <c r="C408" t="s">
        <v>3141</v>
      </c>
      <c r="D408" t="s">
        <v>166</v>
      </c>
      <c r="E408">
        <v>62255.037502519997</v>
      </c>
      <c r="F408">
        <v>4103.8</v>
      </c>
      <c r="G408">
        <v>-11.9406912985767</v>
      </c>
      <c r="H408">
        <f>(Table2[[#This Row],[1Y Return vs Nifty]]-AVERAGE(Table2[1Y Return vs Nifty]))/_xlfn.STDEV.P(Table2[1Y Return vs Nifty])</f>
        <v>-0.5066460351014993</v>
      </c>
      <c r="I408">
        <v>-4.9216834463035797</v>
      </c>
      <c r="J408">
        <f>(Table2[[#This Row],[1M Return vs Nifty]]-AVERAGE(Table2[1M Return vs Nifty]))/_xlfn.STDEV.P(Table2[1M Return vs Nifty])</f>
        <v>-0.58513212138715431</v>
      </c>
      <c r="K408">
        <v>8.1188250638672397</v>
      </c>
      <c r="L408">
        <f>(Table2[[#This Row],[6M Return vs Nifty]]-AVERAGE(Table2[6M Return vs Nifty]))/_xlfn.STDEV.P(Table2[6M Return vs Nifty])</f>
        <v>0.1338481336181209</v>
      </c>
      <c r="M408">
        <v>-4.41620947858683</v>
      </c>
      <c r="N408">
        <f>(Table2[[#This Row],[1W Return vs Nifty]]-AVERAGE(Table2[1W Return vs Nifty]))/_xlfn.STDEV.P(Table2[1W Return vs Nifty])</f>
        <v>-0.81193435329809827</v>
      </c>
      <c r="O408">
        <v>4331.3900000000003</v>
      </c>
      <c r="P408">
        <v>4406.3311736707301</v>
      </c>
      <c r="Q408">
        <v>4114.9347896981699</v>
      </c>
      <c r="R408">
        <v>22.200851271936699</v>
      </c>
      <c r="S408" s="1">
        <f>(Table2[[#This Row],[Close Price]]-Table2[[#This Row],[20D EMA]])/Table2[[#This Row],[20D EMA]]</f>
        <v>-5.254433334333785E-2</v>
      </c>
      <c r="T408" s="1">
        <f>(Table2[[#This Row],[Close Price]]-Table2[[#This Row],[50D EMA]])/Table2[[#This Row],[50D EMA]]</f>
        <v>-6.8658292295062304E-2</v>
      </c>
      <c r="U408" s="1">
        <f>(Table2[[#This Row],[Close Price]]-Table2[[#This Row],[200D EMA]])/Table2[[#This Row],[200D EMA]]</f>
        <v>-2.7059456023570262E-3</v>
      </c>
      <c r="V408">
        <v>1.7762843859803299</v>
      </c>
      <c r="W408">
        <v>4095.2</v>
      </c>
      <c r="X408">
        <v>4159.95</v>
      </c>
      <c r="Y408">
        <v>4095.2</v>
      </c>
      <c r="Z408">
        <v>4215.3999999999996</v>
      </c>
      <c r="AA408">
        <v>4045.85</v>
      </c>
      <c r="AB408">
        <v>4715</v>
      </c>
      <c r="AC408" s="1">
        <f>(Table2[[#This Row],[Close Price]]/Table2[[#This Row],[Day Low]])-1</f>
        <v>2.1000195350655559E-3</v>
      </c>
      <c r="AD408" s="1">
        <f>(Table2[[#This Row],[Day High]]/Table2[[#This Row],[Close Price]])-1</f>
        <v>1.3682440664749551E-2</v>
      </c>
      <c r="AE408" s="1">
        <f>(Table2[[#This Row],[Close Price]]/Table2[[#This Row],[Current Week Low]])-1</f>
        <v>2.1000195350655559E-3</v>
      </c>
      <c r="AF408" s="1">
        <f>(Table2[[#This Row],[Current Week High]]/Table2[[#This Row],[Close Price]])-1</f>
        <v>2.7194307714800692E-2</v>
      </c>
      <c r="AG408" s="1">
        <f>(Table2[[#This Row],[Close Price]]/Table2[[#This Row],[Current Month Low]])-1</f>
        <v>1.432331895646155E-2</v>
      </c>
      <c r="AH408" s="1">
        <f>(Table2[[#This Row],[Current Month High]]/Table2[[#This Row],[Close Price]])-1</f>
        <v>0.14893513329109598</v>
      </c>
      <c r="AI408">
        <v>17.063453384667799</v>
      </c>
      <c r="AJ408">
        <v>27.447204968944099</v>
      </c>
      <c r="AK408" t="str">
        <f>IF(AND(Table2[[#This Row],[20D EMA]]&gt;Table2[[#This Row],[50D EMA]],Table2[[#This Row],[50D EMA]]&gt;Table2[[#This Row],[200D EMA]]),"Uptrend","Downtrend/NoTrend")</f>
        <v>Downtrend/NoTrend</v>
      </c>
      <c r="AL408">
        <v>0.03</v>
      </c>
      <c r="AM408" t="s">
        <v>3172</v>
      </c>
      <c r="AN408">
        <v>-11.06</v>
      </c>
      <c r="AO408" t="s">
        <v>3173</v>
      </c>
      <c r="AP408">
        <v>2.0943664997855001E-2</v>
      </c>
      <c r="AQ408">
        <f>(Table2[[#This Row],[Sharpe Ratio]]-AVERAGE(Table2[Sharpe Ratio]))/_xlfn.STDEV.P(Table2[Sharpe Ratio])</f>
        <v>-0.4071193375559008</v>
      </c>
      <c r="AR4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8">
        <f>_xlfn.RANK.AVG(Table2[[#This Row],[1Y Return vs Nifty Z-Score]],Table2[1Y Return vs Nifty Z-Score])</f>
        <v>492</v>
      </c>
      <c r="AT408">
        <f>_xlfn.RANK.AVG(Table2[[#This Row],[6M Return vs Nifty Z-Score]],Table2[6M Return vs Nifty Z-Score])</f>
        <v>257</v>
      </c>
      <c r="AU408">
        <f>_xlfn.RANK.AVG(Table2[[#This Row],[Sharpe Ratio Z-Score]],Table2[Sharpe Ratio Z-Score])</f>
        <v>448</v>
      </c>
      <c r="AV408">
        <f>(Table2[[#This Row],[Rank 1Y]]+Table2[[#This Row],[Rank 6M]]+Table2[[#This Row],[Rank Sharpe]])/3</f>
        <v>399</v>
      </c>
    </row>
    <row r="409" spans="1:48" x14ac:dyDescent="0.3">
      <c r="A409" t="s">
        <v>794</v>
      </c>
      <c r="B409" t="s">
        <v>795</v>
      </c>
      <c r="C409" t="s">
        <v>3125</v>
      </c>
      <c r="D409" t="s">
        <v>190</v>
      </c>
      <c r="E409">
        <v>19504.78726832</v>
      </c>
      <c r="F409">
        <v>345.7</v>
      </c>
      <c r="G409">
        <v>-2.0998183423946699</v>
      </c>
      <c r="H409">
        <f>(Table2[[#This Row],[1Y Return vs Nifty]]-AVERAGE(Table2[1Y Return vs Nifty]))/_xlfn.STDEV.P(Table2[1Y Return vs Nifty])</f>
        <v>-0.31312291632451406</v>
      </c>
      <c r="I409">
        <v>-12.778321902526001</v>
      </c>
      <c r="J409">
        <f>(Table2[[#This Row],[1M Return vs Nifty]]-AVERAGE(Table2[1M Return vs Nifty]))/_xlfn.STDEV.P(Table2[1M Return vs Nifty])</f>
        <v>-1.330251430167116</v>
      </c>
      <c r="K409">
        <v>13.693652888751</v>
      </c>
      <c r="L409">
        <f>(Table2[[#This Row],[6M Return vs Nifty]]-AVERAGE(Table2[6M Return vs Nifty]))/_xlfn.STDEV.P(Table2[6M Return vs Nifty])</f>
        <v>0.31724472200531789</v>
      </c>
      <c r="M409">
        <v>1.6340529336082099</v>
      </c>
      <c r="N409">
        <f>(Table2[[#This Row],[1W Return vs Nifty]]-AVERAGE(Table2[1W Return vs Nifty]))/_xlfn.STDEV.P(Table2[1W Return vs Nifty])</f>
        <v>0.47799729986190154</v>
      </c>
      <c r="O409">
        <v>361.18</v>
      </c>
      <c r="P409">
        <v>376.32934923121701</v>
      </c>
      <c r="Q409">
        <v>353.24745296683199</v>
      </c>
      <c r="R409">
        <v>41.0081882103784</v>
      </c>
      <c r="S409" s="1">
        <f>(Table2[[#This Row],[Close Price]]-Table2[[#This Row],[20D EMA]])/Table2[[#This Row],[20D EMA]]</f>
        <v>-4.2859516030788025E-2</v>
      </c>
      <c r="T409" s="1">
        <f>(Table2[[#This Row],[Close Price]]-Table2[[#This Row],[50D EMA]])/Table2[[#This Row],[50D EMA]]</f>
        <v>-8.1389743568467537E-2</v>
      </c>
      <c r="U409" s="1">
        <f>(Table2[[#This Row],[Close Price]]-Table2[[#This Row],[200D EMA]])/Table2[[#This Row],[200D EMA]]</f>
        <v>-2.1365909091326591E-2</v>
      </c>
      <c r="V409">
        <v>0.28595524056037502</v>
      </c>
      <c r="W409">
        <v>340</v>
      </c>
      <c r="X409">
        <v>346.5</v>
      </c>
      <c r="Y409">
        <v>334.4</v>
      </c>
      <c r="Z409">
        <v>346.5</v>
      </c>
      <c r="AA409">
        <v>321.05</v>
      </c>
      <c r="AB409">
        <v>401.4</v>
      </c>
      <c r="AC409" s="1">
        <f>(Table2[[#This Row],[Close Price]]/Table2[[#This Row],[Day Low]])-1</f>
        <v>1.6764705882353015E-2</v>
      </c>
      <c r="AD409" s="1">
        <f>(Table2[[#This Row],[Day High]]/Table2[[#This Row],[Close Price]])-1</f>
        <v>2.3141452126120843E-3</v>
      </c>
      <c r="AE409" s="1">
        <f>(Table2[[#This Row],[Close Price]]/Table2[[#This Row],[Current Week Low]])-1</f>
        <v>3.3791866028708206E-2</v>
      </c>
      <c r="AF409" s="1">
        <f>(Table2[[#This Row],[Current Week High]]/Table2[[#This Row],[Close Price]])-1</f>
        <v>2.3141452126120843E-3</v>
      </c>
      <c r="AG409" s="1">
        <f>(Table2[[#This Row],[Close Price]]/Table2[[#This Row],[Current Month Low]])-1</f>
        <v>7.6779317863261198E-2</v>
      </c>
      <c r="AH409" s="1">
        <f>(Table2[[#This Row],[Current Month High]]/Table2[[#This Row],[Close Price]])-1</f>
        <v>0.1611223604281169</v>
      </c>
      <c r="AI409">
        <v>35.869250795487403</v>
      </c>
      <c r="AJ409">
        <v>32.935973851182403</v>
      </c>
      <c r="AK409" t="str">
        <f>IF(AND(Table2[[#This Row],[20D EMA]]&gt;Table2[[#This Row],[50D EMA]],Table2[[#This Row],[50D EMA]]&gt;Table2[[#This Row],[200D EMA]]),"Uptrend","Downtrend/NoTrend")</f>
        <v>Downtrend/NoTrend</v>
      </c>
      <c r="AL409">
        <v>-0.12</v>
      </c>
      <c r="AM409" t="s">
        <v>3173</v>
      </c>
      <c r="AN409">
        <v>-10.34</v>
      </c>
      <c r="AO409" t="s">
        <v>3173</v>
      </c>
      <c r="AP409">
        <v>-7.2363177222559997E-3</v>
      </c>
      <c r="AQ409">
        <f>(Table2[[#This Row],[Sharpe Ratio]]-AVERAGE(Table2[Sharpe Ratio]))/_xlfn.STDEV.P(Table2[Sharpe Ratio])</f>
        <v>-0.73385915223427012</v>
      </c>
      <c r="AR4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9">
        <f>_xlfn.RANK.AVG(Table2[[#This Row],[1Y Return vs Nifty Z-Score]],Table2[1Y Return vs Nifty Z-Score])</f>
        <v>420</v>
      </c>
      <c r="AT409">
        <f>_xlfn.RANK.AVG(Table2[[#This Row],[6M Return vs Nifty Z-Score]],Table2[6M Return vs Nifty Z-Score])</f>
        <v>211</v>
      </c>
      <c r="AU409">
        <f>_xlfn.RANK.AVG(Table2[[#This Row],[Sharpe Ratio Z-Score]],Table2[Sharpe Ratio Z-Score])</f>
        <v>568</v>
      </c>
      <c r="AV409">
        <f>(Table2[[#This Row],[Rank 1Y]]+Table2[[#This Row],[Rank 6M]]+Table2[[#This Row],[Rank Sharpe]])/3</f>
        <v>399.66666666666669</v>
      </c>
    </row>
    <row r="410" spans="1:48" x14ac:dyDescent="0.3">
      <c r="A410" t="s">
        <v>70</v>
      </c>
      <c r="B410" t="s">
        <v>71</v>
      </c>
      <c r="C410" t="s">
        <v>3125</v>
      </c>
      <c r="D410" t="s">
        <v>72</v>
      </c>
      <c r="E410">
        <v>319853.59881255002</v>
      </c>
      <c r="F410">
        <v>254.25</v>
      </c>
      <c r="G410">
        <v>10.7452537549817</v>
      </c>
      <c r="H410">
        <f>(Table2[[#This Row],[1Y Return vs Nifty]]-AVERAGE(Table2[1Y Return vs Nifty]))/_xlfn.STDEV.P(Table2[1Y Return vs Nifty])</f>
        <v>-6.0521503394178722E-2</v>
      </c>
      <c r="I410">
        <v>-1.11171119189084</v>
      </c>
      <c r="J410">
        <f>(Table2[[#This Row],[1M Return vs Nifty]]-AVERAGE(Table2[1M Return vs Nifty]))/_xlfn.STDEV.P(Table2[1M Return vs Nifty])</f>
        <v>-0.22379642947549833</v>
      </c>
      <c r="K410">
        <v>-13.817930445093999</v>
      </c>
      <c r="L410">
        <f>(Table2[[#This Row],[6M Return vs Nifty]]-AVERAGE(Table2[6M Return vs Nifty]))/_xlfn.STDEV.P(Table2[6M Return vs Nifty])</f>
        <v>-0.58781112600420227</v>
      </c>
      <c r="M410">
        <v>-0.26840498305557697</v>
      </c>
      <c r="N410">
        <f>(Table2[[#This Row],[1W Return vs Nifty]]-AVERAGE(Table2[1W Return vs Nifty]))/_xlfn.STDEV.P(Table2[1W Return vs Nifty])</f>
        <v>7.2388333123032458E-2</v>
      </c>
      <c r="O410">
        <v>258.86</v>
      </c>
      <c r="P410">
        <v>273.24813629275701</v>
      </c>
      <c r="Q410">
        <v>272.53989730428401</v>
      </c>
      <c r="R410">
        <v>47.836829710741704</v>
      </c>
      <c r="S410" s="1">
        <f>(Table2[[#This Row],[Close Price]]-Table2[[#This Row],[20D EMA]])/Table2[[#This Row],[20D EMA]]</f>
        <v>-1.7808854206907261E-2</v>
      </c>
      <c r="T410" s="1">
        <f>(Table2[[#This Row],[Close Price]]-Table2[[#This Row],[50D EMA]])/Table2[[#This Row],[50D EMA]]</f>
        <v>-6.9527048017639467E-2</v>
      </c>
      <c r="U410" s="1">
        <f>(Table2[[#This Row],[Close Price]]-Table2[[#This Row],[200D EMA]])/Table2[[#This Row],[200D EMA]]</f>
        <v>-6.7109063609368705E-2</v>
      </c>
      <c r="V410">
        <v>1.05420670874419</v>
      </c>
      <c r="W410">
        <v>252.55</v>
      </c>
      <c r="X410">
        <v>258.25</v>
      </c>
      <c r="Y410">
        <v>247.95</v>
      </c>
      <c r="Z410">
        <v>260.5</v>
      </c>
      <c r="AA410">
        <v>240.8</v>
      </c>
      <c r="AB410">
        <v>274.35000000000002</v>
      </c>
      <c r="AC410" s="1">
        <f>(Table2[[#This Row],[Close Price]]/Table2[[#This Row],[Day Low]])-1</f>
        <v>6.7313403286477502E-3</v>
      </c>
      <c r="AD410" s="1">
        <f>(Table2[[#This Row],[Day High]]/Table2[[#This Row],[Close Price]])-1</f>
        <v>1.5732546705998107E-2</v>
      </c>
      <c r="AE410" s="1">
        <f>(Table2[[#This Row],[Close Price]]/Table2[[#This Row],[Current Week Low]])-1</f>
        <v>2.5408348457350405E-2</v>
      </c>
      <c r="AF410" s="1">
        <f>(Table2[[#This Row],[Current Week High]]/Table2[[#This Row],[Close Price]])-1</f>
        <v>2.4582104228122015E-2</v>
      </c>
      <c r="AG410" s="1">
        <f>(Table2[[#This Row],[Close Price]]/Table2[[#This Row],[Current Month Low]])-1</f>
        <v>5.5855481727574707E-2</v>
      </c>
      <c r="AH410" s="1">
        <f>(Table2[[#This Row],[Current Month High]]/Table2[[#This Row],[Close Price]])-1</f>
        <v>7.9056047197640256E-2</v>
      </c>
      <c r="AI410">
        <v>35.693215339232999</v>
      </c>
      <c r="AJ410">
        <v>34.952229299362997</v>
      </c>
      <c r="AK410" t="str">
        <f>IF(AND(Table2[[#This Row],[20D EMA]]&gt;Table2[[#This Row],[50D EMA]],Table2[[#This Row],[50D EMA]]&gt;Table2[[#This Row],[200D EMA]]),"Uptrend","Downtrend/NoTrend")</f>
        <v>Downtrend/NoTrend</v>
      </c>
      <c r="AL410">
        <v>-0.05</v>
      </c>
      <c r="AM410" t="s">
        <v>3173</v>
      </c>
      <c r="AN410">
        <v>-5.5</v>
      </c>
      <c r="AO410" t="s">
        <v>3173</v>
      </c>
      <c r="AP410">
        <v>5.4610521092232002E-2</v>
      </c>
      <c r="AQ410">
        <f>(Table2[[#This Row],[Sharpe Ratio]]-AVERAGE(Table2[Sharpe Ratio]))/_xlfn.STDEV.P(Table2[Sharpe Ratio])</f>
        <v>-1.6760605602897719E-2</v>
      </c>
      <c r="AR4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0">
        <f>_xlfn.RANK.AVG(Table2[[#This Row],[1Y Return vs Nifty Z-Score]],Table2[1Y Return vs Nifty Z-Score])</f>
        <v>317</v>
      </c>
      <c r="AT410">
        <f>_xlfn.RANK.AVG(Table2[[#This Row],[6M Return vs Nifty Z-Score]],Table2[6M Return vs Nifty Z-Score])</f>
        <v>526</v>
      </c>
      <c r="AU410">
        <f>_xlfn.RANK.AVG(Table2[[#This Row],[Sharpe Ratio Z-Score]],Table2[Sharpe Ratio Z-Score])</f>
        <v>357</v>
      </c>
      <c r="AV410">
        <f>(Table2[[#This Row],[Rank 1Y]]+Table2[[#This Row],[Rank 6M]]+Table2[[#This Row],[Rank Sharpe]])/3</f>
        <v>400</v>
      </c>
    </row>
    <row r="411" spans="1:48" x14ac:dyDescent="0.3">
      <c r="A411" t="s">
        <v>1645</v>
      </c>
      <c r="B411" t="s">
        <v>1646</v>
      </c>
      <c r="C411" t="s">
        <v>565</v>
      </c>
      <c r="D411" t="s">
        <v>440</v>
      </c>
      <c r="E411">
        <v>5541.4590162750001</v>
      </c>
      <c r="F411">
        <v>1842.75</v>
      </c>
      <c r="G411">
        <v>10.1839488873671</v>
      </c>
      <c r="H411">
        <f>(Table2[[#This Row],[1Y Return vs Nifty]]-AVERAGE(Table2[1Y Return vs Nifty]))/_xlfn.STDEV.P(Table2[1Y Return vs Nifty])</f>
        <v>-7.1559697774814621E-2</v>
      </c>
      <c r="I411">
        <v>-1.71092300222129</v>
      </c>
      <c r="J411">
        <f>(Table2[[#This Row],[1M Return vs Nifty]]-AVERAGE(Table2[1M Return vs Nifty]))/_xlfn.STDEV.P(Table2[1M Return vs Nifty])</f>
        <v>-0.28062535095560043</v>
      </c>
      <c r="K411">
        <v>20.009742227172801</v>
      </c>
      <c r="L411">
        <f>(Table2[[#This Row],[6M Return vs Nifty]]-AVERAGE(Table2[6M Return vs Nifty]))/_xlfn.STDEV.P(Table2[6M Return vs Nifty])</f>
        <v>0.5250267868513222</v>
      </c>
      <c r="M411">
        <v>-2.9407965554105999</v>
      </c>
      <c r="N411">
        <f>(Table2[[#This Row],[1W Return vs Nifty]]-AVERAGE(Table2[1W Return vs Nifty]))/_xlfn.STDEV.P(Table2[1W Return vs Nifty])</f>
        <v>-0.49737248780772747</v>
      </c>
      <c r="O411">
        <v>1875.88</v>
      </c>
      <c r="P411">
        <v>1962.35791118204</v>
      </c>
      <c r="Q411">
        <v>1800.15968693531</v>
      </c>
      <c r="R411">
        <v>48.553273778712402</v>
      </c>
      <c r="S411" s="1">
        <f>(Table2[[#This Row],[Close Price]]-Table2[[#This Row],[20D EMA]])/Table2[[#This Row],[20D EMA]]</f>
        <v>-1.7661044416487252E-2</v>
      </c>
      <c r="T411" s="1">
        <f>(Table2[[#This Row],[Close Price]]-Table2[[#This Row],[50D EMA]])/Table2[[#This Row],[50D EMA]]</f>
        <v>-6.0951119314413604E-2</v>
      </c>
      <c r="U411" s="1">
        <f>(Table2[[#This Row],[Close Price]]-Table2[[#This Row],[200D EMA]])/Table2[[#This Row],[200D EMA]]</f>
        <v>2.3659186112093243E-2</v>
      </c>
      <c r="V411">
        <v>0.83056948686916598</v>
      </c>
      <c r="W411">
        <v>1789.95</v>
      </c>
      <c r="X411">
        <v>1849.9</v>
      </c>
      <c r="Y411">
        <v>1781</v>
      </c>
      <c r="Z411">
        <v>1849.9</v>
      </c>
      <c r="AA411">
        <v>1703.3</v>
      </c>
      <c r="AB411">
        <v>2030</v>
      </c>
      <c r="AC411" s="1">
        <f>(Table2[[#This Row],[Close Price]]/Table2[[#This Row],[Day Low]])-1</f>
        <v>2.9498030671247788E-2</v>
      </c>
      <c r="AD411" s="1">
        <f>(Table2[[#This Row],[Day High]]/Table2[[#This Row],[Close Price]])-1</f>
        <v>3.8800705467372243E-3</v>
      </c>
      <c r="AE411" s="1">
        <f>(Table2[[#This Row],[Close Price]]/Table2[[#This Row],[Current Week Low]])-1</f>
        <v>3.4671532846715314E-2</v>
      </c>
      <c r="AF411" s="1">
        <f>(Table2[[#This Row],[Current Week High]]/Table2[[#This Row],[Close Price]])-1</f>
        <v>3.8800705467372243E-3</v>
      </c>
      <c r="AG411" s="1">
        <f>(Table2[[#This Row],[Close Price]]/Table2[[#This Row],[Current Month Low]])-1</f>
        <v>8.1870486702283918E-2</v>
      </c>
      <c r="AH411" s="1">
        <f>(Table2[[#This Row],[Current Month High]]/Table2[[#This Row],[Close Price]])-1</f>
        <v>0.10161443494776834</v>
      </c>
      <c r="AI411">
        <v>35.286935286935297</v>
      </c>
      <c r="AJ411">
        <v>71.938418474457606</v>
      </c>
      <c r="AK411" t="str">
        <f>IF(AND(Table2[[#This Row],[20D EMA]]&gt;Table2[[#This Row],[50D EMA]],Table2[[#This Row],[50D EMA]]&gt;Table2[[#This Row],[200D EMA]]),"Uptrend","Downtrend/NoTrend")</f>
        <v>Downtrend/NoTrend</v>
      </c>
      <c r="AL411">
        <v>-0.18</v>
      </c>
      <c r="AM411" t="s">
        <v>3173</v>
      </c>
      <c r="AN411">
        <v>-8.09</v>
      </c>
      <c r="AO411" t="s">
        <v>3173</v>
      </c>
      <c r="AP411">
        <v>-0.10320054083381899</v>
      </c>
      <c r="AQ411">
        <f>(Table2[[#This Row],[Sharpe Ratio]]-AVERAGE(Table2[Sharpe Ratio]))/_xlfn.STDEV.P(Table2[Sharpe Ratio])</f>
        <v>-1.8465401920579265</v>
      </c>
      <c r="AR4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1">
        <f>_xlfn.RANK.AVG(Table2[[#This Row],[1Y Return vs Nifty Z-Score]],Table2[1Y Return vs Nifty Z-Score])</f>
        <v>326</v>
      </c>
      <c r="AT411">
        <f>_xlfn.RANK.AVG(Table2[[#This Row],[6M Return vs Nifty Z-Score]],Table2[6M Return vs Nifty Z-Score])</f>
        <v>162</v>
      </c>
      <c r="AU411">
        <f>_xlfn.RANK.AVG(Table2[[#This Row],[Sharpe Ratio Z-Score]],Table2[Sharpe Ratio Z-Score])</f>
        <v>713</v>
      </c>
      <c r="AV411">
        <f>(Table2[[#This Row],[Rank 1Y]]+Table2[[#This Row],[Rank 6M]]+Table2[[#This Row],[Rank Sharpe]])/3</f>
        <v>400.33333333333331</v>
      </c>
    </row>
    <row r="412" spans="1:48" x14ac:dyDescent="0.3">
      <c r="A412" t="s">
        <v>595</v>
      </c>
      <c r="B412" t="s">
        <v>596</v>
      </c>
      <c r="C412" t="s">
        <v>3135</v>
      </c>
      <c r="D412" t="s">
        <v>597</v>
      </c>
      <c r="E412">
        <v>32595.19268815</v>
      </c>
      <c r="F412">
        <v>1198.1500000000001</v>
      </c>
      <c r="G412">
        <v>-31.730102653315299</v>
      </c>
      <c r="H412">
        <f>(Table2[[#This Row],[1Y Return vs Nifty]]-AVERAGE(Table2[1Y Return vs Nifty]))/_xlfn.STDEV.P(Table2[1Y Return vs Nifty])</f>
        <v>-0.89580953931317397</v>
      </c>
      <c r="I412">
        <v>-0.22205092291169701</v>
      </c>
      <c r="J412">
        <f>(Table2[[#This Row],[1M Return vs Nifty]]-AVERAGE(Table2[1M Return vs Nifty]))/_xlfn.STDEV.P(Table2[1M Return vs Nifty])</f>
        <v>-0.1394215344915351</v>
      </c>
      <c r="K412">
        <v>-1.53723226438343</v>
      </c>
      <c r="L412">
        <f>(Table2[[#This Row],[6M Return vs Nifty]]-AVERAGE(Table2[6M Return vs Nifty]))/_xlfn.STDEV.P(Table2[6M Return vs Nifty])</f>
        <v>-0.18380974334228364</v>
      </c>
      <c r="M412">
        <v>1.76628577725083</v>
      </c>
      <c r="N412">
        <f>(Table2[[#This Row],[1W Return vs Nifty]]-AVERAGE(Table2[1W Return vs Nifty]))/_xlfn.STDEV.P(Table2[1W Return vs Nifty])</f>
        <v>0.50618968541168619</v>
      </c>
      <c r="O412">
        <v>1167.3900000000001</v>
      </c>
      <c r="P412">
        <v>1198.76881704624</v>
      </c>
      <c r="Q412">
        <v>1198.5337378209999</v>
      </c>
      <c r="R412">
        <v>67.453928355720194</v>
      </c>
      <c r="S412" s="1">
        <f>(Table2[[#This Row],[Close Price]]-Table2[[#This Row],[20D EMA]])/Table2[[#This Row],[20D EMA]]</f>
        <v>2.634937767155791E-2</v>
      </c>
      <c r="T412" s="1">
        <f>(Table2[[#This Row],[Close Price]]-Table2[[#This Row],[50D EMA]])/Table2[[#This Row],[50D EMA]]</f>
        <v>-5.1621049650310796E-4</v>
      </c>
      <c r="U412" s="1">
        <f>(Table2[[#This Row],[Close Price]]-Table2[[#This Row],[200D EMA]])/Table2[[#This Row],[200D EMA]]</f>
        <v>-3.2017273180602905E-4</v>
      </c>
      <c r="V412">
        <v>0.76742841395114603</v>
      </c>
      <c r="W412">
        <v>1169.25</v>
      </c>
      <c r="X412">
        <v>1203.2</v>
      </c>
      <c r="Y412">
        <v>1145.05</v>
      </c>
      <c r="Z412">
        <v>1203.2</v>
      </c>
      <c r="AA412">
        <v>1097.3</v>
      </c>
      <c r="AB412">
        <v>1229</v>
      </c>
      <c r="AC412" s="1">
        <f>(Table2[[#This Row],[Close Price]]/Table2[[#This Row],[Day Low]])-1</f>
        <v>2.4716698738507681E-2</v>
      </c>
      <c r="AD412" s="1">
        <f>(Table2[[#This Row],[Day High]]/Table2[[#This Row],[Close Price]])-1</f>
        <v>4.2148311980969577E-3</v>
      </c>
      <c r="AE412" s="1">
        <f>(Table2[[#This Row],[Close Price]]/Table2[[#This Row],[Current Week Low]])-1</f>
        <v>4.6373520806951785E-2</v>
      </c>
      <c r="AF412" s="1">
        <f>(Table2[[#This Row],[Current Week High]]/Table2[[#This Row],[Close Price]])-1</f>
        <v>4.2148311980969577E-3</v>
      </c>
      <c r="AG412" s="1">
        <f>(Table2[[#This Row],[Close Price]]/Table2[[#This Row],[Current Month Low]])-1</f>
        <v>9.1907409095051573E-2</v>
      </c>
      <c r="AH412" s="1">
        <f>(Table2[[#This Row],[Current Month High]]/Table2[[#This Row],[Close Price]])-1</f>
        <v>2.5748028210157203E-2</v>
      </c>
      <c r="AI412">
        <v>20.285440053415599</v>
      </c>
      <c r="AJ412">
        <v>21.019140447452099</v>
      </c>
      <c r="AK412" t="str">
        <f>IF(AND(Table2[[#This Row],[20D EMA]]&gt;Table2[[#This Row],[50D EMA]],Table2[[#This Row],[50D EMA]]&gt;Table2[[#This Row],[200D EMA]]),"Uptrend","Downtrend/NoTrend")</f>
        <v>Downtrend/NoTrend</v>
      </c>
      <c r="AL412">
        <v>0</v>
      </c>
      <c r="AM412" t="s">
        <v>3174</v>
      </c>
      <c r="AN412">
        <v>0.36</v>
      </c>
      <c r="AO412" t="s">
        <v>3172</v>
      </c>
      <c r="AP412">
        <v>0.103709722045187</v>
      </c>
      <c r="AQ412">
        <f>(Table2[[#This Row],[Sharpe Ratio]]-AVERAGE(Table2[Sharpe Ratio]))/_xlfn.STDEV.P(Table2[Sharpe Ratio])</f>
        <v>0.5525322850125205</v>
      </c>
      <c r="AR4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2">
        <f>_xlfn.RANK.AVG(Table2[[#This Row],[1Y Return vs Nifty Z-Score]],Table2[1Y Return vs Nifty Z-Score])</f>
        <v>634</v>
      </c>
      <c r="AT412">
        <f>_xlfn.RANK.AVG(Table2[[#This Row],[6M Return vs Nifty Z-Score]],Table2[6M Return vs Nifty Z-Score])</f>
        <v>361</v>
      </c>
      <c r="AU412">
        <f>_xlfn.RANK.AVG(Table2[[#This Row],[Sharpe Ratio Z-Score]],Table2[Sharpe Ratio Z-Score])</f>
        <v>212</v>
      </c>
      <c r="AV412">
        <f>(Table2[[#This Row],[Rank 1Y]]+Table2[[#This Row],[Rank 6M]]+Table2[[#This Row],[Rank Sharpe]])/3</f>
        <v>402.33333333333331</v>
      </c>
    </row>
    <row r="413" spans="1:48" x14ac:dyDescent="0.3">
      <c r="A413" t="s">
        <v>1394</v>
      </c>
      <c r="B413" t="s">
        <v>1395</v>
      </c>
      <c r="C413" t="s">
        <v>3125</v>
      </c>
      <c r="D413" t="s">
        <v>1396</v>
      </c>
      <c r="E413">
        <v>7741.2191629500003</v>
      </c>
      <c r="F413">
        <v>477.75</v>
      </c>
      <c r="G413">
        <v>65.678442903722299</v>
      </c>
      <c r="H413">
        <f>(Table2[[#This Row],[1Y Return vs Nifty]]-AVERAGE(Table2[1Y Return vs Nifty]))/_xlfn.STDEV.P(Table2[1Y Return vs Nifty])</f>
        <v>1.0197527909459425</v>
      </c>
      <c r="I413">
        <v>10.172425924303299</v>
      </c>
      <c r="J413">
        <f>(Table2[[#This Row],[1M Return vs Nifty]]-AVERAGE(Table2[1M Return vs Nifty]))/_xlfn.STDEV.P(Table2[1M Return vs Nifty])</f>
        <v>0.84638498399374018</v>
      </c>
      <c r="K413">
        <v>-18.2014415221112</v>
      </c>
      <c r="L413">
        <f>(Table2[[#This Row],[6M Return vs Nifty]]-AVERAGE(Table2[6M Return vs Nifty]))/_xlfn.STDEV.P(Table2[6M Return vs Nifty])</f>
        <v>-0.73201665161596474</v>
      </c>
      <c r="M413">
        <v>-0.62433297191573101</v>
      </c>
      <c r="N413">
        <f>(Table2[[#This Row],[1W Return vs Nifty]]-AVERAGE(Table2[1W Return vs Nifty]))/_xlfn.STDEV.P(Table2[1W Return vs Nifty])</f>
        <v>-3.4964381144719902E-3</v>
      </c>
      <c r="O413">
        <v>444.93</v>
      </c>
      <c r="P413">
        <v>459.55651079869398</v>
      </c>
      <c r="Q413">
        <v>460.87766584381399</v>
      </c>
      <c r="R413">
        <v>70.057762429757105</v>
      </c>
      <c r="S413" s="1">
        <f>(Table2[[#This Row],[Close Price]]-Table2[[#This Row],[20D EMA]])/Table2[[#This Row],[20D EMA]]</f>
        <v>7.3764412379475411E-2</v>
      </c>
      <c r="T413" s="1">
        <f>(Table2[[#This Row],[Close Price]]-Table2[[#This Row],[50D EMA]])/Table2[[#This Row],[50D EMA]]</f>
        <v>3.9589231734931445E-2</v>
      </c>
      <c r="U413" s="1">
        <f>(Table2[[#This Row],[Close Price]]-Table2[[#This Row],[200D EMA]])/Table2[[#This Row],[200D EMA]]</f>
        <v>3.6609138187016964E-2</v>
      </c>
      <c r="V413">
        <v>1.1919453012971299</v>
      </c>
      <c r="W413">
        <v>447.25</v>
      </c>
      <c r="X413">
        <v>479.95</v>
      </c>
      <c r="Y413">
        <v>430</v>
      </c>
      <c r="Z413">
        <v>479.95</v>
      </c>
      <c r="AA413">
        <v>404.35</v>
      </c>
      <c r="AB413">
        <v>479.95</v>
      </c>
      <c r="AC413" s="1">
        <f>(Table2[[#This Row],[Close Price]]/Table2[[#This Row],[Day Low]])-1</f>
        <v>6.8194522079374043E-2</v>
      </c>
      <c r="AD413" s="1">
        <f>(Table2[[#This Row],[Day High]]/Table2[[#This Row],[Close Price]])-1</f>
        <v>4.6049188906331917E-3</v>
      </c>
      <c r="AE413" s="1">
        <f>(Table2[[#This Row],[Close Price]]/Table2[[#This Row],[Current Week Low]])-1</f>
        <v>0.11104651162790691</v>
      </c>
      <c r="AF413" s="1">
        <f>(Table2[[#This Row],[Current Week High]]/Table2[[#This Row],[Close Price]])-1</f>
        <v>4.6049188906331917E-3</v>
      </c>
      <c r="AG413" s="1">
        <f>(Table2[[#This Row],[Close Price]]/Table2[[#This Row],[Current Month Low]])-1</f>
        <v>0.18152590577470007</v>
      </c>
      <c r="AH413" s="1">
        <f>(Table2[[#This Row],[Current Month High]]/Table2[[#This Row],[Close Price]])-1</f>
        <v>4.6049188906331917E-3</v>
      </c>
      <c r="AI413">
        <v>32.872841444270001</v>
      </c>
      <c r="AJ413">
        <v>89.570795582302694</v>
      </c>
      <c r="AK413" t="str">
        <f>IF(AND(Table2[[#This Row],[20D EMA]]&gt;Table2[[#This Row],[50D EMA]],Table2[[#This Row],[50D EMA]]&gt;Table2[[#This Row],[200D EMA]]),"Uptrend","Downtrend/NoTrend")</f>
        <v>Downtrend/NoTrend</v>
      </c>
      <c r="AL413">
        <v>0.03</v>
      </c>
      <c r="AM413" t="s">
        <v>3172</v>
      </c>
      <c r="AN413">
        <v>2.29</v>
      </c>
      <c r="AO413" t="s">
        <v>3172</v>
      </c>
      <c r="AQ413">
        <f>(Table2[[#This Row],[Sharpe Ratio]]-AVERAGE(Table2[Sharpe Ratio]))/_xlfn.STDEV.P(Table2[Sharpe Ratio])</f>
        <v>-0.64995586758689006</v>
      </c>
      <c r="AR4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3">
        <f>_xlfn.RANK.AVG(Table2[[#This Row],[1Y Return vs Nifty Z-Score]],Table2[1Y Return vs Nifty Z-Score])</f>
        <v>91</v>
      </c>
      <c r="AT413">
        <f>_xlfn.RANK.AVG(Table2[[#This Row],[6M Return vs Nifty Z-Score]],Table2[6M Return vs Nifty Z-Score])</f>
        <v>584</v>
      </c>
      <c r="AU413">
        <f>_xlfn.RANK.AVG(Table2[[#This Row],[Sharpe Ratio Z-Score]],Table2[Sharpe Ratio Z-Score])</f>
        <v>532</v>
      </c>
      <c r="AV413">
        <f>(Table2[[#This Row],[Rank 1Y]]+Table2[[#This Row],[Rank 6M]]+Table2[[#This Row],[Rank Sharpe]])/3</f>
        <v>402.33333333333331</v>
      </c>
    </row>
    <row r="414" spans="1:48" x14ac:dyDescent="0.3">
      <c r="A414" t="s">
        <v>1122</v>
      </c>
      <c r="B414" t="s">
        <v>1123</v>
      </c>
      <c r="C414" t="s">
        <v>3127</v>
      </c>
      <c r="D414" t="s">
        <v>570</v>
      </c>
      <c r="E414">
        <v>10932.619433125001</v>
      </c>
      <c r="F414">
        <v>821.05</v>
      </c>
      <c r="G414">
        <v>-10.539107840648001</v>
      </c>
      <c r="H414">
        <f>(Table2[[#This Row],[1Y Return vs Nifty]]-AVERAGE(Table2[1Y Return vs Nifty]))/_xlfn.STDEV.P(Table2[1Y Return vs Nifty])</f>
        <v>-0.4790835614050778</v>
      </c>
      <c r="I414">
        <v>-1.61906542893879</v>
      </c>
      <c r="J414">
        <f>(Table2[[#This Row],[1M Return vs Nifty]]-AVERAGE(Table2[1M Return vs Nifty]))/_xlfn.STDEV.P(Table2[1M Return vs Nifty])</f>
        <v>-0.27191362877418163</v>
      </c>
      <c r="K414">
        <v>5.2635851922607904</v>
      </c>
      <c r="L414">
        <f>(Table2[[#This Row],[6M Return vs Nifty]]-AVERAGE(Table2[6M Return vs Nifty]))/_xlfn.STDEV.P(Table2[6M Return vs Nifty])</f>
        <v>3.9918550870757845E-2</v>
      </c>
      <c r="M414">
        <v>-1.56635913139253</v>
      </c>
      <c r="N414">
        <f>(Table2[[#This Row],[1W Return vs Nifty]]-AVERAGE(Table2[1W Return vs Nifty]))/_xlfn.STDEV.P(Table2[1W Return vs Nifty])</f>
        <v>-0.20433886087692799</v>
      </c>
      <c r="O414">
        <v>842.33</v>
      </c>
      <c r="P414">
        <v>851.64049596940697</v>
      </c>
      <c r="Q414">
        <v>823.57021755863298</v>
      </c>
      <c r="R414">
        <v>38.783281211411499</v>
      </c>
      <c r="S414" s="1">
        <f>(Table2[[#This Row],[Close Price]]-Table2[[#This Row],[20D EMA]])/Table2[[#This Row],[20D EMA]]</f>
        <v>-2.5263257868056565E-2</v>
      </c>
      <c r="T414" s="1">
        <f>(Table2[[#This Row],[Close Price]]-Table2[[#This Row],[50D EMA]])/Table2[[#This Row],[50D EMA]]</f>
        <v>-3.5919494333799158E-2</v>
      </c>
      <c r="U414" s="1">
        <f>(Table2[[#This Row],[Close Price]]-Table2[[#This Row],[200D EMA]])/Table2[[#This Row],[200D EMA]]</f>
        <v>-3.0601125500918174E-3</v>
      </c>
      <c r="V414">
        <v>0.53050844356262805</v>
      </c>
      <c r="W414">
        <v>819.4</v>
      </c>
      <c r="X414">
        <v>844.35</v>
      </c>
      <c r="Y414">
        <v>819.4</v>
      </c>
      <c r="Z414">
        <v>873.65</v>
      </c>
      <c r="AA414">
        <v>810.5</v>
      </c>
      <c r="AB414">
        <v>891.9</v>
      </c>
      <c r="AC414" s="1">
        <f>(Table2[[#This Row],[Close Price]]/Table2[[#This Row],[Day Low]])-1</f>
        <v>2.0136685379545938E-3</v>
      </c>
      <c r="AD414" s="1">
        <f>(Table2[[#This Row],[Day High]]/Table2[[#This Row],[Close Price]])-1</f>
        <v>2.8378296084282439E-2</v>
      </c>
      <c r="AE414" s="1">
        <f>(Table2[[#This Row],[Close Price]]/Table2[[#This Row],[Current Week Low]])-1</f>
        <v>2.0136685379545938E-3</v>
      </c>
      <c r="AF414" s="1">
        <f>(Table2[[#This Row],[Current Week High]]/Table2[[#This Row],[Close Price]])-1</f>
        <v>6.4064307898422879E-2</v>
      </c>
      <c r="AG414" s="1">
        <f>(Table2[[#This Row],[Close Price]]/Table2[[#This Row],[Current Month Low]])-1</f>
        <v>1.3016656384947423E-2</v>
      </c>
      <c r="AH414" s="1">
        <f>(Table2[[#This Row],[Current Month High]]/Table2[[#This Row],[Close Price]])-1</f>
        <v>8.6291943243407943E-2</v>
      </c>
      <c r="AI414">
        <v>15.918640764874199</v>
      </c>
      <c r="AJ414">
        <v>20.742647058823501</v>
      </c>
      <c r="AK414" t="str">
        <f>IF(AND(Table2[[#This Row],[20D EMA]]&gt;Table2[[#This Row],[50D EMA]],Table2[[#This Row],[50D EMA]]&gt;Table2[[#This Row],[200D EMA]]),"Uptrend","Downtrend/NoTrend")</f>
        <v>Downtrend/NoTrend</v>
      </c>
      <c r="AL414">
        <v>-0.08</v>
      </c>
      <c r="AM414" t="s">
        <v>3173</v>
      </c>
      <c r="AN414">
        <v>-5.6</v>
      </c>
      <c r="AO414" t="s">
        <v>3173</v>
      </c>
      <c r="AP414">
        <v>2.5073718558007999E-2</v>
      </c>
      <c r="AQ414">
        <f>(Table2[[#This Row],[Sharpe Ratio]]-AVERAGE(Table2[Sharpe Ratio]))/_xlfn.STDEV.P(Table2[Sharpe Ratio])</f>
        <v>-0.35923240489667402</v>
      </c>
      <c r="AR4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4">
        <f>_xlfn.RANK.AVG(Table2[[#This Row],[1Y Return vs Nifty Z-Score]],Table2[1Y Return vs Nifty Z-Score])</f>
        <v>481</v>
      </c>
      <c r="AT414">
        <f>_xlfn.RANK.AVG(Table2[[#This Row],[6M Return vs Nifty Z-Score]],Table2[6M Return vs Nifty Z-Score])</f>
        <v>288</v>
      </c>
      <c r="AU414">
        <f>_xlfn.RANK.AVG(Table2[[#This Row],[Sharpe Ratio Z-Score]],Table2[Sharpe Ratio Z-Score])</f>
        <v>440</v>
      </c>
      <c r="AV414">
        <f>(Table2[[#This Row],[Rank 1Y]]+Table2[[#This Row],[Rank 6M]]+Table2[[#This Row],[Rank Sharpe]])/3</f>
        <v>403</v>
      </c>
    </row>
    <row r="415" spans="1:48" x14ac:dyDescent="0.3">
      <c r="A415" t="s">
        <v>542</v>
      </c>
      <c r="B415" t="s">
        <v>543</v>
      </c>
      <c r="C415" t="s">
        <v>3141</v>
      </c>
      <c r="D415" t="s">
        <v>280</v>
      </c>
      <c r="E415">
        <v>37029.346701089999</v>
      </c>
      <c r="F415">
        <v>2714.9</v>
      </c>
      <c r="G415">
        <v>1.58531379063464</v>
      </c>
      <c r="H415">
        <f>(Table2[[#This Row],[1Y Return vs Nifty]]-AVERAGE(Table2[1Y Return vs Nifty]))/_xlfn.STDEV.P(Table2[1Y Return vs Nifty])</f>
        <v>-0.24065391213509299</v>
      </c>
      <c r="I415">
        <v>1.0665386788239</v>
      </c>
      <c r="J415">
        <f>(Table2[[#This Row],[1M Return vs Nifty]]-AVERAGE(Table2[1M Return vs Nifty]))/_xlfn.STDEV.P(Table2[1M Return vs Nifty])</f>
        <v>-1.7212399032866102E-2</v>
      </c>
      <c r="K415">
        <v>10.403685182305001</v>
      </c>
      <c r="L415">
        <f>(Table2[[#This Row],[6M Return vs Nifty]]-AVERAGE(Table2[6M Return vs Nifty]))/_xlfn.STDEV.P(Table2[6M Return vs Nifty])</f>
        <v>0.20901378246435939</v>
      </c>
      <c r="M415">
        <v>2.8688042829862201</v>
      </c>
      <c r="N415">
        <f>(Table2[[#This Row],[1W Return vs Nifty]]-AVERAGE(Table2[1W Return vs Nifty]))/_xlfn.STDEV.P(Table2[1W Return vs Nifty])</f>
        <v>0.74124949304518339</v>
      </c>
      <c r="O415">
        <v>2680.04</v>
      </c>
      <c r="P415">
        <v>2738.87936224327</v>
      </c>
      <c r="Q415">
        <v>2615.6341729368501</v>
      </c>
      <c r="R415">
        <v>56.280317869912601</v>
      </c>
      <c r="S415" s="1">
        <f>(Table2[[#This Row],[Close Price]]-Table2[[#This Row],[20D EMA]])/Table2[[#This Row],[20D EMA]]</f>
        <v>1.3007268548230672E-2</v>
      </c>
      <c r="T415" s="1">
        <f>(Table2[[#This Row],[Close Price]]-Table2[[#This Row],[50D EMA]])/Table2[[#This Row],[50D EMA]]</f>
        <v>-8.7551728542105793E-3</v>
      </c>
      <c r="U415" s="1">
        <f>(Table2[[#This Row],[Close Price]]-Table2[[#This Row],[200D EMA]])/Table2[[#This Row],[200D EMA]]</f>
        <v>3.7950959690855296E-2</v>
      </c>
      <c r="V415">
        <v>1.46999317838552</v>
      </c>
      <c r="W415">
        <v>2695.4</v>
      </c>
      <c r="X415">
        <v>2727.75</v>
      </c>
      <c r="Y415">
        <v>2685</v>
      </c>
      <c r="Z415">
        <v>2727.95</v>
      </c>
      <c r="AA415">
        <v>2453</v>
      </c>
      <c r="AB415">
        <v>2885.1</v>
      </c>
      <c r="AC415" s="1">
        <f>(Table2[[#This Row],[Close Price]]/Table2[[#This Row],[Day Low]])-1</f>
        <v>7.2345477480151299E-3</v>
      </c>
      <c r="AD415" s="1">
        <f>(Table2[[#This Row],[Day High]]/Table2[[#This Row],[Close Price]])-1</f>
        <v>4.7331393421488066E-3</v>
      </c>
      <c r="AE415" s="1">
        <f>(Table2[[#This Row],[Close Price]]/Table2[[#This Row],[Current Week Low]])-1</f>
        <v>1.1135940409683354E-2</v>
      </c>
      <c r="AF415" s="1">
        <f>(Table2[[#This Row],[Current Week High]]/Table2[[#This Row],[Close Price]])-1</f>
        <v>4.8068068805480202E-3</v>
      </c>
      <c r="AG415" s="1">
        <f>(Table2[[#This Row],[Close Price]]/Table2[[#This Row],[Current Month Low]])-1</f>
        <v>0.10676722380758252</v>
      </c>
      <c r="AH415" s="1">
        <f>(Table2[[#This Row],[Current Month High]]/Table2[[#This Row],[Close Price]])-1</f>
        <v>6.2691075177722766E-2</v>
      </c>
      <c r="AI415">
        <v>16.7262145935393</v>
      </c>
      <c r="AJ415">
        <v>34.334487877288403</v>
      </c>
      <c r="AK415" t="str">
        <f>IF(AND(Table2[[#This Row],[20D EMA]]&gt;Table2[[#This Row],[50D EMA]],Table2[[#This Row],[50D EMA]]&gt;Table2[[#This Row],[200D EMA]]),"Uptrend","Downtrend/NoTrend")</f>
        <v>Downtrend/NoTrend</v>
      </c>
      <c r="AL415">
        <v>0.02</v>
      </c>
      <c r="AM415" t="s">
        <v>3172</v>
      </c>
      <c r="AN415">
        <v>-4.6100000000000003</v>
      </c>
      <c r="AO415" t="s">
        <v>3173</v>
      </c>
      <c r="AP415">
        <v>-1.2055449182195E-2</v>
      </c>
      <c r="AQ415">
        <f>(Table2[[#This Row],[Sharpe Ratio]]-AVERAGE(Table2[Sharpe Ratio]))/_xlfn.STDEV.P(Table2[Sharpe Ratio])</f>
        <v>-0.78973576989477112</v>
      </c>
      <c r="AR4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5">
        <f>_xlfn.RANK.AVG(Table2[[#This Row],[1Y Return vs Nifty Z-Score]],Table2[1Y Return vs Nifty Z-Score])</f>
        <v>390</v>
      </c>
      <c r="AT415">
        <f>_xlfn.RANK.AVG(Table2[[#This Row],[6M Return vs Nifty Z-Score]],Table2[6M Return vs Nifty Z-Score])</f>
        <v>233</v>
      </c>
      <c r="AU415">
        <f>_xlfn.RANK.AVG(Table2[[#This Row],[Sharpe Ratio Z-Score]],Table2[Sharpe Ratio Z-Score])</f>
        <v>587</v>
      </c>
      <c r="AV415">
        <f>(Table2[[#This Row],[Rank 1Y]]+Table2[[#This Row],[Rank 6M]]+Table2[[#This Row],[Rank Sharpe]])/3</f>
        <v>403.33333333333331</v>
      </c>
    </row>
    <row r="416" spans="1:48" x14ac:dyDescent="0.3">
      <c r="A416" t="s">
        <v>891</v>
      </c>
      <c r="B416" t="s">
        <v>892</v>
      </c>
      <c r="C416" t="s">
        <v>3126</v>
      </c>
      <c r="D416" t="s">
        <v>21</v>
      </c>
      <c r="E416">
        <v>16599.838002420001</v>
      </c>
      <c r="F416">
        <v>597.95000000000005</v>
      </c>
      <c r="G416">
        <v>-26.83371069332</v>
      </c>
      <c r="H416">
        <f>(Table2[[#This Row],[1Y Return vs Nifty]]-AVERAGE(Table2[1Y Return vs Nifty]))/_xlfn.STDEV.P(Table2[1Y Return vs Nifty])</f>
        <v>-0.79952082111997891</v>
      </c>
      <c r="I416">
        <v>-5.1978461183354998</v>
      </c>
      <c r="J416">
        <f>(Table2[[#This Row],[1M Return vs Nifty]]-AVERAGE(Table2[1M Return vs Nifty]))/_xlfn.STDEV.P(Table2[1M Return vs Nifty])</f>
        <v>-0.6113232386750167</v>
      </c>
      <c r="K416">
        <v>3.61550649126989</v>
      </c>
      <c r="L416">
        <f>(Table2[[#This Row],[6M Return vs Nifty]]-AVERAGE(Table2[6M Return vs Nifty]))/_xlfn.STDEV.P(Table2[6M Return vs Nifty])</f>
        <v>-1.4298730926933668E-2</v>
      </c>
      <c r="M416">
        <v>-3.7443661587486199</v>
      </c>
      <c r="N416">
        <f>(Table2[[#This Row],[1W Return vs Nifty]]-AVERAGE(Table2[1W Return vs Nifty]))/_xlfn.STDEV.P(Table2[1W Return vs Nifty])</f>
        <v>-0.66869561335904981</v>
      </c>
      <c r="O416">
        <v>581.27</v>
      </c>
      <c r="P416">
        <v>601.72749210408995</v>
      </c>
      <c r="Q416">
        <v>624.88269996091401</v>
      </c>
      <c r="R416">
        <v>62.179603167171699</v>
      </c>
      <c r="S416" s="1">
        <f>(Table2[[#This Row],[Close Price]]-Table2[[#This Row],[20D EMA]])/Table2[[#This Row],[20D EMA]]</f>
        <v>2.86957868116367E-2</v>
      </c>
      <c r="T416" s="1">
        <f>(Table2[[#This Row],[Close Price]]-Table2[[#This Row],[50D EMA]])/Table2[[#This Row],[50D EMA]]</f>
        <v>-6.2777455802808021E-3</v>
      </c>
      <c r="U416" s="1">
        <f>(Table2[[#This Row],[Close Price]]-Table2[[#This Row],[200D EMA]])/Table2[[#This Row],[200D EMA]]</f>
        <v>-4.3100409024923535E-2</v>
      </c>
      <c r="V416">
        <v>1.1189537210267</v>
      </c>
      <c r="W416">
        <v>551</v>
      </c>
      <c r="X416">
        <v>607.6</v>
      </c>
      <c r="Y416">
        <v>544.9</v>
      </c>
      <c r="Z416">
        <v>607.6</v>
      </c>
      <c r="AA416">
        <v>533</v>
      </c>
      <c r="AB416">
        <v>645</v>
      </c>
      <c r="AC416" s="1">
        <f>(Table2[[#This Row],[Close Price]]/Table2[[#This Row],[Day Low]])-1</f>
        <v>8.5208711433756967E-2</v>
      </c>
      <c r="AD416" s="1">
        <f>(Table2[[#This Row],[Day High]]/Table2[[#This Row],[Close Price]])-1</f>
        <v>1.6138473116481311E-2</v>
      </c>
      <c r="AE416" s="1">
        <f>(Table2[[#This Row],[Close Price]]/Table2[[#This Row],[Current Week Low]])-1</f>
        <v>9.7357313268489731E-2</v>
      </c>
      <c r="AF416" s="1">
        <f>(Table2[[#This Row],[Current Week High]]/Table2[[#This Row],[Close Price]])-1</f>
        <v>1.6138473116481311E-2</v>
      </c>
      <c r="AG416" s="1">
        <f>(Table2[[#This Row],[Close Price]]/Table2[[#This Row],[Current Month Low]])-1</f>
        <v>0.12185741088180113</v>
      </c>
      <c r="AH416" s="1">
        <f>(Table2[[#This Row],[Current Month High]]/Table2[[#This Row],[Close Price]])-1</f>
        <v>7.8685508821807693E-2</v>
      </c>
      <c r="AI416">
        <v>45.497115143406603</v>
      </c>
      <c r="AJ416">
        <v>27.331771720613201</v>
      </c>
      <c r="AK416" t="str">
        <f>IF(AND(Table2[[#This Row],[20D EMA]]&gt;Table2[[#This Row],[50D EMA]],Table2[[#This Row],[50D EMA]]&gt;Table2[[#This Row],[200D EMA]]),"Uptrend","Downtrend/NoTrend")</f>
        <v>Downtrend/NoTrend</v>
      </c>
      <c r="AL416">
        <v>-0.14000000000000001</v>
      </c>
      <c r="AM416" t="s">
        <v>3173</v>
      </c>
      <c r="AN416">
        <v>-5.35</v>
      </c>
      <c r="AO416" t="s">
        <v>3173</v>
      </c>
      <c r="AP416">
        <v>6.8806119308161995E-2</v>
      </c>
      <c r="AQ416">
        <f>(Table2[[#This Row],[Sharpe Ratio]]-AVERAGE(Table2[Sharpe Ratio]))/_xlfn.STDEV.P(Table2[Sharpe Ratio])</f>
        <v>0.14783378667866309</v>
      </c>
      <c r="AR4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6">
        <f>_xlfn.RANK.AVG(Table2[[#This Row],[1Y Return vs Nifty Z-Score]],Table2[1Y Return vs Nifty Z-Score])</f>
        <v>596</v>
      </c>
      <c r="AT416">
        <f>_xlfn.RANK.AVG(Table2[[#This Row],[6M Return vs Nifty Z-Score]],Table2[6M Return vs Nifty Z-Score])</f>
        <v>308</v>
      </c>
      <c r="AU416">
        <f>_xlfn.RANK.AVG(Table2[[#This Row],[Sharpe Ratio Z-Score]],Table2[Sharpe Ratio Z-Score])</f>
        <v>307</v>
      </c>
      <c r="AV416">
        <f>(Table2[[#This Row],[Rank 1Y]]+Table2[[#This Row],[Rank 6M]]+Table2[[#This Row],[Rank Sharpe]])/3</f>
        <v>403.66666666666669</v>
      </c>
    </row>
    <row r="417" spans="1:48" x14ac:dyDescent="0.3">
      <c r="A417" t="s">
        <v>1468</v>
      </c>
      <c r="B417" t="s">
        <v>1469</v>
      </c>
      <c r="C417" t="s">
        <v>3127</v>
      </c>
      <c r="D417" t="s">
        <v>570</v>
      </c>
      <c r="E417">
        <v>7050.8394469550003</v>
      </c>
      <c r="F417">
        <v>655.45</v>
      </c>
      <c r="G417">
        <v>-1.7755370684742</v>
      </c>
      <c r="H417">
        <f>(Table2[[#This Row],[1Y Return vs Nifty]]-AVERAGE(Table2[1Y Return vs Nifty]))/_xlfn.STDEV.P(Table2[1Y Return vs Nifty])</f>
        <v>-0.30674584756552353</v>
      </c>
      <c r="I417">
        <v>-5.3881621842481104</v>
      </c>
      <c r="J417">
        <f>(Table2[[#This Row],[1M Return vs Nifty]]-AVERAGE(Table2[1M Return vs Nifty]))/_xlfn.STDEV.P(Table2[1M Return vs Nifty])</f>
        <v>-0.62937271063082678</v>
      </c>
      <c r="K417">
        <v>6.9214611143652602</v>
      </c>
      <c r="L417">
        <f>(Table2[[#This Row],[6M Return vs Nifty]]-AVERAGE(Table2[6M Return vs Nifty]))/_xlfn.STDEV.P(Table2[6M Return vs Nifty])</f>
        <v>9.4458134447866396E-2</v>
      </c>
      <c r="M417">
        <v>-0.19024188497621899</v>
      </c>
      <c r="N417">
        <f>(Table2[[#This Row],[1W Return vs Nifty]]-AVERAGE(Table2[1W Return vs Nifty]))/_xlfn.STDEV.P(Table2[1W Return vs Nifty])</f>
        <v>8.9052908550106225E-2</v>
      </c>
      <c r="O417">
        <v>668.63</v>
      </c>
      <c r="P417">
        <v>692.594760445151</v>
      </c>
      <c r="Q417">
        <v>658.69005034776603</v>
      </c>
      <c r="R417">
        <v>45.599769436620903</v>
      </c>
      <c r="S417" s="1">
        <f>(Table2[[#This Row],[Close Price]]-Table2[[#This Row],[20D EMA]])/Table2[[#This Row],[20D EMA]]</f>
        <v>-1.9711948312220437E-2</v>
      </c>
      <c r="T417" s="1">
        <f>(Table2[[#This Row],[Close Price]]-Table2[[#This Row],[50D EMA]])/Table2[[#This Row],[50D EMA]]</f>
        <v>-5.3631304431579763E-2</v>
      </c>
      <c r="U417" s="1">
        <f>(Table2[[#This Row],[Close Price]]-Table2[[#This Row],[200D EMA]])/Table2[[#This Row],[200D EMA]]</f>
        <v>-4.9189301494008452E-3</v>
      </c>
      <c r="V417">
        <v>0.79052887583446696</v>
      </c>
      <c r="W417">
        <v>649.75</v>
      </c>
      <c r="X417">
        <v>673.75</v>
      </c>
      <c r="Y417">
        <v>636.65</v>
      </c>
      <c r="Z417">
        <v>679.2</v>
      </c>
      <c r="AA417">
        <v>630.6</v>
      </c>
      <c r="AB417">
        <v>719.9</v>
      </c>
      <c r="AC417" s="1">
        <f>(Table2[[#This Row],[Close Price]]/Table2[[#This Row],[Day Low]])-1</f>
        <v>8.7726048480185614E-3</v>
      </c>
      <c r="AD417" s="1">
        <f>(Table2[[#This Row],[Day High]]/Table2[[#This Row],[Close Price]])-1</f>
        <v>2.7919749790220383E-2</v>
      </c>
      <c r="AE417" s="1">
        <f>(Table2[[#This Row],[Close Price]]/Table2[[#This Row],[Current Week Low]])-1</f>
        <v>2.9529568836880626E-2</v>
      </c>
      <c r="AF417" s="1">
        <f>(Table2[[#This Row],[Current Week High]]/Table2[[#This Row],[Close Price]])-1</f>
        <v>3.6234647951788768E-2</v>
      </c>
      <c r="AG417" s="1">
        <f>(Table2[[#This Row],[Close Price]]/Table2[[#This Row],[Current Month Low]])-1</f>
        <v>3.9406914050110986E-2</v>
      </c>
      <c r="AH417" s="1">
        <f>(Table2[[#This Row],[Current Month High]]/Table2[[#This Row],[Close Price]])-1</f>
        <v>9.8329392020749085E-2</v>
      </c>
      <c r="AI417">
        <v>21.900984056754801</v>
      </c>
      <c r="AJ417">
        <v>26.254454396609798</v>
      </c>
      <c r="AK417" t="str">
        <f>IF(AND(Table2[[#This Row],[20D EMA]]&gt;Table2[[#This Row],[50D EMA]],Table2[[#This Row],[50D EMA]]&gt;Table2[[#This Row],[200D EMA]]),"Uptrend","Downtrend/NoTrend")</f>
        <v>Downtrend/NoTrend</v>
      </c>
      <c r="AL417">
        <v>-0.15</v>
      </c>
      <c r="AM417" t="s">
        <v>3173</v>
      </c>
      <c r="AN417">
        <v>-7.23</v>
      </c>
      <c r="AO417" t="s">
        <v>3173</v>
      </c>
      <c r="AQ417">
        <f>(Table2[[#This Row],[Sharpe Ratio]]-AVERAGE(Table2[Sharpe Ratio]))/_xlfn.STDEV.P(Table2[Sharpe Ratio])</f>
        <v>-0.64995586758689006</v>
      </c>
      <c r="AR4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7">
        <f>_xlfn.RANK.AVG(Table2[[#This Row],[1Y Return vs Nifty Z-Score]],Table2[1Y Return vs Nifty Z-Score])</f>
        <v>414</v>
      </c>
      <c r="AT417">
        <f>_xlfn.RANK.AVG(Table2[[#This Row],[6M Return vs Nifty Z-Score]],Table2[6M Return vs Nifty Z-Score])</f>
        <v>270</v>
      </c>
      <c r="AU417">
        <f>_xlfn.RANK.AVG(Table2[[#This Row],[Sharpe Ratio Z-Score]],Table2[Sharpe Ratio Z-Score])</f>
        <v>532</v>
      </c>
      <c r="AV417">
        <f>(Table2[[#This Row],[Rank 1Y]]+Table2[[#This Row],[Rank 6M]]+Table2[[#This Row],[Rank Sharpe]])/3</f>
        <v>405.33333333333331</v>
      </c>
    </row>
    <row r="418" spans="1:48" x14ac:dyDescent="0.3">
      <c r="A418" t="s">
        <v>298</v>
      </c>
      <c r="B418" t="s">
        <v>299</v>
      </c>
      <c r="C418" t="s">
        <v>3127</v>
      </c>
      <c r="D418" t="s">
        <v>300</v>
      </c>
      <c r="E418">
        <v>87986.906998025006</v>
      </c>
      <c r="F418">
        <v>81.83</v>
      </c>
      <c r="G418">
        <v>9.3262362422107596</v>
      </c>
      <c r="H418">
        <f>(Table2[[#This Row],[1Y Return vs Nifty]]-AVERAGE(Table2[1Y Return vs Nifty]))/_xlfn.STDEV.P(Table2[1Y Return vs Nifty])</f>
        <v>-8.842682194603356E-2</v>
      </c>
      <c r="I418">
        <v>-1.9866927090546</v>
      </c>
      <c r="J418">
        <f>(Table2[[#This Row],[1M Return vs Nifty]]-AVERAGE(Table2[1M Return vs Nifty]))/_xlfn.STDEV.P(Table2[1M Return vs Nifty])</f>
        <v>-0.3067791996382197</v>
      </c>
      <c r="K418">
        <v>-14.1128645531552</v>
      </c>
      <c r="L418">
        <f>(Table2[[#This Row],[6M Return vs Nifty]]-AVERAGE(Table2[6M Return vs Nifty]))/_xlfn.STDEV.P(Table2[6M Return vs Nifty])</f>
        <v>-0.59751365152005931</v>
      </c>
      <c r="M418">
        <v>2.7924203423551299</v>
      </c>
      <c r="N418">
        <f>(Table2[[#This Row],[1W Return vs Nifty]]-AVERAGE(Table2[1W Return vs Nifty]))/_xlfn.STDEV.P(Table2[1W Return vs Nifty])</f>
        <v>0.72496423860489034</v>
      </c>
      <c r="O418">
        <v>80.38</v>
      </c>
      <c r="P418">
        <v>83.249038880375707</v>
      </c>
      <c r="Q418">
        <v>83.616141710394899</v>
      </c>
      <c r="R418">
        <v>59.801667965494502</v>
      </c>
      <c r="S418" s="1">
        <f>(Table2[[#This Row],[Close Price]]-Table2[[#This Row],[20D EMA]])/Table2[[#This Row],[20D EMA]]</f>
        <v>1.8039313262005509E-2</v>
      </c>
      <c r="T418" s="1">
        <f>(Table2[[#This Row],[Close Price]]-Table2[[#This Row],[50D EMA]])/Table2[[#This Row],[50D EMA]]</f>
        <v>-1.7045708868961115E-2</v>
      </c>
      <c r="U418" s="1">
        <f>(Table2[[#This Row],[Close Price]]-Table2[[#This Row],[200D EMA]])/Table2[[#This Row],[200D EMA]]</f>
        <v>-2.1361206985383459E-2</v>
      </c>
      <c r="V418">
        <v>0.78221582185997096</v>
      </c>
      <c r="W418">
        <v>80.8</v>
      </c>
      <c r="X418">
        <v>82.75</v>
      </c>
      <c r="Y418">
        <v>78.91</v>
      </c>
      <c r="Z418">
        <v>82.75</v>
      </c>
      <c r="AA418">
        <v>74.900000000000006</v>
      </c>
      <c r="AB418">
        <v>87.45</v>
      </c>
      <c r="AC418" s="1">
        <f>(Table2[[#This Row],[Close Price]]/Table2[[#This Row],[Day Low]])-1</f>
        <v>1.2747524752475314E-2</v>
      </c>
      <c r="AD418" s="1">
        <f>(Table2[[#This Row],[Day High]]/Table2[[#This Row],[Close Price]])-1</f>
        <v>1.124282048148606E-2</v>
      </c>
      <c r="AE418" s="1">
        <f>(Table2[[#This Row],[Close Price]]/Table2[[#This Row],[Current Week Low]])-1</f>
        <v>3.7004181979470196E-2</v>
      </c>
      <c r="AF418" s="1">
        <f>(Table2[[#This Row],[Current Week High]]/Table2[[#This Row],[Close Price]])-1</f>
        <v>1.124282048148606E-2</v>
      </c>
      <c r="AG418" s="1">
        <f>(Table2[[#This Row],[Close Price]]/Table2[[#This Row],[Current Month Low]])-1</f>
        <v>9.2523364485981308E-2</v>
      </c>
      <c r="AH418" s="1">
        <f>(Table2[[#This Row],[Current Month High]]/Table2[[#This Row],[Close Price]])-1</f>
        <v>6.8678968593425482E-2</v>
      </c>
      <c r="AI418">
        <v>31.858731516558699</v>
      </c>
      <c r="AJ418">
        <v>34.810543657331102</v>
      </c>
      <c r="AK418" t="str">
        <f>IF(AND(Table2[[#This Row],[20D EMA]]&gt;Table2[[#This Row],[50D EMA]],Table2[[#This Row],[50D EMA]]&gt;Table2[[#This Row],[200D EMA]]),"Uptrend","Downtrend/NoTrend")</f>
        <v>Downtrend/NoTrend</v>
      </c>
      <c r="AL418">
        <v>-0.13</v>
      </c>
      <c r="AM418" t="s">
        <v>3173</v>
      </c>
      <c r="AN418">
        <v>-4.5199999999999996</v>
      </c>
      <c r="AO418" t="s">
        <v>3173</v>
      </c>
      <c r="AP418">
        <v>5.5047234149115998E-2</v>
      </c>
      <c r="AQ418">
        <f>(Table2[[#This Row],[Sharpe Ratio]]-AVERAGE(Table2[Sharpe Ratio]))/_xlfn.STDEV.P(Table2[Sharpe Ratio])</f>
        <v>-1.1697027505950652E-2</v>
      </c>
      <c r="AR4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8">
        <f>_xlfn.RANK.AVG(Table2[[#This Row],[1Y Return vs Nifty Z-Score]],Table2[1Y Return vs Nifty Z-Score])</f>
        <v>335</v>
      </c>
      <c r="AT418">
        <f>_xlfn.RANK.AVG(Table2[[#This Row],[6M Return vs Nifty Z-Score]],Table2[6M Return vs Nifty Z-Score])</f>
        <v>529</v>
      </c>
      <c r="AU418">
        <f>_xlfn.RANK.AVG(Table2[[#This Row],[Sharpe Ratio Z-Score]],Table2[Sharpe Ratio Z-Score])</f>
        <v>356</v>
      </c>
      <c r="AV418">
        <f>(Table2[[#This Row],[Rank 1Y]]+Table2[[#This Row],[Rank 6M]]+Table2[[#This Row],[Rank Sharpe]])/3</f>
        <v>406.66666666666669</v>
      </c>
    </row>
    <row r="419" spans="1:48" x14ac:dyDescent="0.3">
      <c r="A419" t="s">
        <v>494</v>
      </c>
      <c r="B419" t="s">
        <v>495</v>
      </c>
      <c r="C419" t="s">
        <v>3127</v>
      </c>
      <c r="D419" t="s">
        <v>34</v>
      </c>
      <c r="E419">
        <v>42434.308659150003</v>
      </c>
      <c r="F419">
        <v>55.17</v>
      </c>
      <c r="G419">
        <v>0.71734554522674499</v>
      </c>
      <c r="H419">
        <f>(Table2[[#This Row],[1Y Return vs Nifty]]-AVERAGE(Table2[1Y Return vs Nifty]))/_xlfn.STDEV.P(Table2[1Y Return vs Nifty])</f>
        <v>-0.25772271513647749</v>
      </c>
      <c r="I419">
        <v>10.1118029879528</v>
      </c>
      <c r="J419">
        <f>(Table2[[#This Row],[1M Return vs Nifty]]-AVERAGE(Table2[1M Return vs Nifty]))/_xlfn.STDEV.P(Table2[1M Return vs Nifty])</f>
        <v>0.84063553775392763</v>
      </c>
      <c r="K419">
        <v>-27.245577701075401</v>
      </c>
      <c r="L419">
        <f>(Table2[[#This Row],[6M Return vs Nifty]]-AVERAGE(Table2[6M Return vs Nifty]))/_xlfn.STDEV.P(Table2[6M Return vs Nifty])</f>
        <v>-1.0295439963579234</v>
      </c>
      <c r="M419">
        <v>1.9335449968041001</v>
      </c>
      <c r="N419">
        <f>(Table2[[#This Row],[1W Return vs Nifty]]-AVERAGE(Table2[1W Return vs Nifty]))/_xlfn.STDEV.P(Table2[1W Return vs Nifty])</f>
        <v>0.54184978523640204</v>
      </c>
      <c r="O419">
        <v>53.31</v>
      </c>
      <c r="P419">
        <v>55.193959502911198</v>
      </c>
      <c r="Q419">
        <v>57.200250955353901</v>
      </c>
      <c r="R419">
        <v>63.806769839261001</v>
      </c>
      <c r="S419" s="1">
        <f>(Table2[[#This Row],[Close Price]]-Table2[[#This Row],[20D EMA]])/Table2[[#This Row],[20D EMA]]</f>
        <v>3.4890264490714674E-2</v>
      </c>
      <c r="T419" s="1">
        <f>(Table2[[#This Row],[Close Price]]-Table2[[#This Row],[50D EMA]])/Table2[[#This Row],[50D EMA]]</f>
        <v>-4.3409646865311428E-4</v>
      </c>
      <c r="U419" s="1">
        <f>(Table2[[#This Row],[Close Price]]-Table2[[#This Row],[200D EMA]])/Table2[[#This Row],[200D EMA]]</f>
        <v>-3.5493742098064517E-2</v>
      </c>
      <c r="V419">
        <v>0.98094492633320596</v>
      </c>
      <c r="W419">
        <v>54.2</v>
      </c>
      <c r="X419">
        <v>55.5</v>
      </c>
      <c r="Y419">
        <v>54.05</v>
      </c>
      <c r="Z419">
        <v>55.65</v>
      </c>
      <c r="AA419">
        <v>49.61</v>
      </c>
      <c r="AB419">
        <v>57.1</v>
      </c>
      <c r="AC419" s="1">
        <f>(Table2[[#This Row],[Close Price]]/Table2[[#This Row],[Day Low]])-1</f>
        <v>1.7896678966789592E-2</v>
      </c>
      <c r="AD419" s="1">
        <f>(Table2[[#This Row],[Day High]]/Table2[[#This Row],[Close Price]])-1</f>
        <v>5.9815116911363653E-3</v>
      </c>
      <c r="AE419" s="1">
        <f>(Table2[[#This Row],[Close Price]]/Table2[[#This Row],[Current Week Low]])-1</f>
        <v>2.0721554116558849E-2</v>
      </c>
      <c r="AF419" s="1">
        <f>(Table2[[#This Row],[Current Week High]]/Table2[[#This Row],[Close Price]])-1</f>
        <v>8.7003806416530161E-3</v>
      </c>
      <c r="AG419" s="1">
        <f>(Table2[[#This Row],[Close Price]]/Table2[[#This Row],[Current Month Low]])-1</f>
        <v>0.11207417859302571</v>
      </c>
      <c r="AH419" s="1">
        <f>(Table2[[#This Row],[Current Month High]]/Table2[[#This Row],[Close Price]])-1</f>
        <v>3.4982780496646715E-2</v>
      </c>
      <c r="AI419">
        <v>33.224578575312599</v>
      </c>
      <c r="AJ419">
        <v>28.7514585764294</v>
      </c>
      <c r="AK419" t="str">
        <f>IF(AND(Table2[[#This Row],[20D EMA]]&gt;Table2[[#This Row],[50D EMA]],Table2[[#This Row],[50D EMA]]&gt;Table2[[#This Row],[200D EMA]]),"Uptrend","Downtrend/NoTrend")</f>
        <v>Downtrend/NoTrend</v>
      </c>
      <c r="AL419">
        <v>-0.11</v>
      </c>
      <c r="AM419" t="s">
        <v>3173</v>
      </c>
      <c r="AN419">
        <v>-1.32</v>
      </c>
      <c r="AO419" t="s">
        <v>3173</v>
      </c>
      <c r="AP419">
        <v>0.122692913695558</v>
      </c>
      <c r="AQ419">
        <f>(Table2[[#This Row],[Sharpe Ratio]]-AVERAGE(Table2[Sharpe Ratio]))/_xlfn.STDEV.P(Table2[Sharpe Ratio])</f>
        <v>0.77263761947816767</v>
      </c>
      <c r="AR4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9">
        <f>_xlfn.RANK.AVG(Table2[[#This Row],[1Y Return vs Nifty Z-Score]],Table2[1Y Return vs Nifty Z-Score])</f>
        <v>397</v>
      </c>
      <c r="AT419">
        <f>_xlfn.RANK.AVG(Table2[[#This Row],[6M Return vs Nifty Z-Score]],Table2[6M Return vs Nifty Z-Score])</f>
        <v>675</v>
      </c>
      <c r="AU419">
        <f>_xlfn.RANK.AVG(Table2[[#This Row],[Sharpe Ratio Z-Score]],Table2[Sharpe Ratio Z-Score])</f>
        <v>150</v>
      </c>
      <c r="AV419">
        <f>(Table2[[#This Row],[Rank 1Y]]+Table2[[#This Row],[Rank 6M]]+Table2[[#This Row],[Rank Sharpe]])/3</f>
        <v>407.33333333333331</v>
      </c>
    </row>
    <row r="420" spans="1:48" x14ac:dyDescent="0.3">
      <c r="A420" t="s">
        <v>1392</v>
      </c>
      <c r="B420" t="s">
        <v>1393</v>
      </c>
      <c r="C420" t="s">
        <v>3127</v>
      </c>
      <c r="D420" t="s">
        <v>24</v>
      </c>
      <c r="E420">
        <v>7758.9192930520003</v>
      </c>
      <c r="F420">
        <v>207.47</v>
      </c>
      <c r="G420">
        <v>-24.548254094760999</v>
      </c>
      <c r="H420">
        <f>(Table2[[#This Row],[1Y Return vs Nifty]]-AVERAGE(Table2[1Y Return vs Nifty]))/_xlfn.STDEV.P(Table2[1Y Return vs Nifty])</f>
        <v>-0.75457677085615205</v>
      </c>
      <c r="I420">
        <v>1.6942017429787499</v>
      </c>
      <c r="J420">
        <f>(Table2[[#This Row],[1M Return vs Nifty]]-AVERAGE(Table2[1M Return vs Nifty]))/_xlfn.STDEV.P(Table2[1M Return vs Nifty])</f>
        <v>4.2314823852052458E-2</v>
      </c>
      <c r="K420">
        <v>-9.6051967427156608</v>
      </c>
      <c r="L420">
        <f>(Table2[[#This Row],[6M Return vs Nifty]]-AVERAGE(Table2[6M Return vs Nifty]))/_xlfn.STDEV.P(Table2[6M Return vs Nifty])</f>
        <v>-0.44922370894508218</v>
      </c>
      <c r="M420">
        <v>-1.3971991983769501</v>
      </c>
      <c r="N420">
        <f>(Table2[[#This Row],[1W Return vs Nifty]]-AVERAGE(Table2[1W Return vs Nifty]))/_xlfn.STDEV.P(Table2[1W Return vs Nifty])</f>
        <v>-0.16827352400767026</v>
      </c>
      <c r="O420">
        <v>209.31</v>
      </c>
      <c r="P420">
        <v>216.40037003625099</v>
      </c>
      <c r="Q420">
        <v>221.12683029233801</v>
      </c>
      <c r="R420">
        <v>44.571438949515901</v>
      </c>
      <c r="S420" s="1">
        <f>(Table2[[#This Row],[Close Price]]-Table2[[#This Row],[20D EMA]])/Table2[[#This Row],[20D EMA]]</f>
        <v>-8.7907887821891129E-3</v>
      </c>
      <c r="T420" s="1">
        <f>(Table2[[#This Row],[Close Price]]-Table2[[#This Row],[50D EMA]])/Table2[[#This Row],[50D EMA]]</f>
        <v>-4.1267813150019074E-2</v>
      </c>
      <c r="U420" s="1">
        <f>(Table2[[#This Row],[Close Price]]-Table2[[#This Row],[200D EMA]])/Table2[[#This Row],[200D EMA]]</f>
        <v>-6.1760168471113021E-2</v>
      </c>
      <c r="V420">
        <v>0.48299076572460498</v>
      </c>
      <c r="W420">
        <v>205</v>
      </c>
      <c r="X420">
        <v>211</v>
      </c>
      <c r="Y420">
        <v>202.71</v>
      </c>
      <c r="Z420">
        <v>211</v>
      </c>
      <c r="AA420">
        <v>197.6</v>
      </c>
      <c r="AB420">
        <v>221.83</v>
      </c>
      <c r="AC420" s="1">
        <f>(Table2[[#This Row],[Close Price]]/Table2[[#This Row],[Day Low]])-1</f>
        <v>1.2048780487804889E-2</v>
      </c>
      <c r="AD420" s="1">
        <f>(Table2[[#This Row],[Day High]]/Table2[[#This Row],[Close Price]])-1</f>
        <v>1.7014508121656169E-2</v>
      </c>
      <c r="AE420" s="1">
        <f>(Table2[[#This Row],[Close Price]]/Table2[[#This Row],[Current Week Low]])-1</f>
        <v>2.3481821321098995E-2</v>
      </c>
      <c r="AF420" s="1">
        <f>(Table2[[#This Row],[Current Week High]]/Table2[[#This Row],[Close Price]])-1</f>
        <v>1.7014508121656169E-2</v>
      </c>
      <c r="AG420" s="1">
        <f>(Table2[[#This Row],[Close Price]]/Table2[[#This Row],[Current Month Low]])-1</f>
        <v>4.9949392712550722E-2</v>
      </c>
      <c r="AH420" s="1">
        <f>(Table2[[#This Row],[Current Month High]]/Table2[[#This Row],[Close Price]])-1</f>
        <v>6.9214826239938354E-2</v>
      </c>
      <c r="AI420">
        <v>38.116354171687398</v>
      </c>
      <c r="AJ420">
        <v>8.0572916666666607</v>
      </c>
      <c r="AK420" t="str">
        <f>IF(AND(Table2[[#This Row],[20D EMA]]&gt;Table2[[#This Row],[50D EMA]],Table2[[#This Row],[50D EMA]]&gt;Table2[[#This Row],[200D EMA]]),"Uptrend","Downtrend/NoTrend")</f>
        <v>Downtrend/NoTrend</v>
      </c>
      <c r="AL420">
        <v>-0.1</v>
      </c>
      <c r="AM420" t="s">
        <v>3173</v>
      </c>
      <c r="AN420">
        <v>-6.11</v>
      </c>
      <c r="AO420" t="s">
        <v>3173</v>
      </c>
      <c r="AP420">
        <v>0.117736547817649</v>
      </c>
      <c r="AQ420">
        <f>(Table2[[#This Row],[Sharpe Ratio]]-AVERAGE(Table2[Sharpe Ratio]))/_xlfn.STDEV.P(Table2[Sharpe Ratio])</f>
        <v>0.7151698032445386</v>
      </c>
      <c r="AR4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0">
        <f>_xlfn.RANK.AVG(Table2[[#This Row],[1Y Return vs Nifty Z-Score]],Table2[1Y Return vs Nifty Z-Score])</f>
        <v>582</v>
      </c>
      <c r="AT420">
        <f>_xlfn.RANK.AVG(Table2[[#This Row],[6M Return vs Nifty Z-Score]],Table2[6M Return vs Nifty Z-Score])</f>
        <v>475</v>
      </c>
      <c r="AU420">
        <f>_xlfn.RANK.AVG(Table2[[#This Row],[Sharpe Ratio Z-Score]],Table2[Sharpe Ratio Z-Score])</f>
        <v>165</v>
      </c>
      <c r="AV420">
        <f>(Table2[[#This Row],[Rank 1Y]]+Table2[[#This Row],[Rank 6M]]+Table2[[#This Row],[Rank Sharpe]])/3</f>
        <v>407.33333333333331</v>
      </c>
    </row>
    <row r="421" spans="1:48" x14ac:dyDescent="0.3">
      <c r="A421" t="s">
        <v>461</v>
      </c>
      <c r="B421" t="s">
        <v>462</v>
      </c>
      <c r="C421" t="s">
        <v>3127</v>
      </c>
      <c r="D421" t="s">
        <v>34</v>
      </c>
      <c r="E421">
        <v>48674.027395224002</v>
      </c>
      <c r="F421">
        <v>56.07</v>
      </c>
      <c r="G421">
        <v>4.4990951671985497</v>
      </c>
      <c r="H421">
        <f>(Table2[[#This Row],[1Y Return vs Nifty]]-AVERAGE(Table2[1Y Return vs Nifty]))/_xlfn.STDEV.P(Table2[1Y Return vs Nifty])</f>
        <v>-0.18335370493419484</v>
      </c>
      <c r="I421">
        <v>11.379774998086299</v>
      </c>
      <c r="J421">
        <f>(Table2[[#This Row],[1M Return vs Nifty]]-AVERAGE(Table2[1M Return vs Nifty]))/_xlfn.STDEV.P(Table2[1M Return vs Nifty])</f>
        <v>0.96088931206305861</v>
      </c>
      <c r="K421">
        <v>-23.115658904220499</v>
      </c>
      <c r="L421">
        <f>(Table2[[#This Row],[6M Return vs Nifty]]-AVERAGE(Table2[6M Return vs Nifty]))/_xlfn.STDEV.P(Table2[6M Return vs Nifty])</f>
        <v>-0.89368096319328238</v>
      </c>
      <c r="M421">
        <v>3.0069216957467</v>
      </c>
      <c r="N421">
        <f>(Table2[[#This Row],[1W Return vs Nifty]]-AVERAGE(Table2[1W Return vs Nifty]))/_xlfn.STDEV.P(Table2[1W Return vs Nifty])</f>
        <v>0.77069648400762503</v>
      </c>
      <c r="O421">
        <v>54.75</v>
      </c>
      <c r="P421">
        <v>56.432676697439298</v>
      </c>
      <c r="Q421">
        <v>57.2407862991302</v>
      </c>
      <c r="R421">
        <v>58.959596438738203</v>
      </c>
      <c r="S421" s="1">
        <f>(Table2[[#This Row],[Close Price]]-Table2[[#This Row],[20D EMA]])/Table2[[#This Row],[20D EMA]]</f>
        <v>2.4109589041095895E-2</v>
      </c>
      <c r="T421" s="1">
        <f>(Table2[[#This Row],[Close Price]]-Table2[[#This Row],[50D EMA]])/Table2[[#This Row],[50D EMA]]</f>
        <v>-6.4267144261784554E-3</v>
      </c>
      <c r="U421" s="1">
        <f>(Table2[[#This Row],[Close Price]]-Table2[[#This Row],[200D EMA]])/Table2[[#This Row],[200D EMA]]</f>
        <v>-2.045370748423821E-2</v>
      </c>
      <c r="V421">
        <v>1.27015879099088</v>
      </c>
      <c r="W421">
        <v>55.75</v>
      </c>
      <c r="X421">
        <v>56.79</v>
      </c>
      <c r="Y421">
        <v>53.7</v>
      </c>
      <c r="Z421">
        <v>57.96</v>
      </c>
      <c r="AA421">
        <v>50.91</v>
      </c>
      <c r="AB421">
        <v>59.67</v>
      </c>
      <c r="AC421" s="1">
        <f>(Table2[[#This Row],[Close Price]]/Table2[[#This Row],[Day Low]])-1</f>
        <v>5.7399103139013086E-3</v>
      </c>
      <c r="AD421" s="1">
        <f>(Table2[[#This Row],[Day High]]/Table2[[#This Row],[Close Price]])-1</f>
        <v>1.2841091492776791E-2</v>
      </c>
      <c r="AE421" s="1">
        <f>(Table2[[#This Row],[Close Price]]/Table2[[#This Row],[Current Week Low]])-1</f>
        <v>4.413407821229054E-2</v>
      </c>
      <c r="AF421" s="1">
        <f>(Table2[[#This Row],[Current Week High]]/Table2[[#This Row],[Close Price]])-1</f>
        <v>3.3707865168539408E-2</v>
      </c>
      <c r="AG421" s="1">
        <f>(Table2[[#This Row],[Close Price]]/Table2[[#This Row],[Current Month Low]])-1</f>
        <v>0.10135533294048327</v>
      </c>
      <c r="AH421" s="1">
        <f>(Table2[[#This Row],[Current Month High]]/Table2[[#This Row],[Close Price]])-1</f>
        <v>6.4205457463884397E-2</v>
      </c>
      <c r="AI421">
        <v>37.149991082575298</v>
      </c>
      <c r="AJ421">
        <v>28.600917431192599</v>
      </c>
      <c r="AK421" t="str">
        <f>IF(AND(Table2[[#This Row],[20D EMA]]&gt;Table2[[#This Row],[50D EMA]],Table2[[#This Row],[50D EMA]]&gt;Table2[[#This Row],[200D EMA]]),"Uptrend","Downtrend/NoTrend")</f>
        <v>Downtrend/NoTrend</v>
      </c>
      <c r="AL421">
        <v>-0.08</v>
      </c>
      <c r="AM421" t="s">
        <v>3173</v>
      </c>
      <c r="AN421">
        <v>-4.28</v>
      </c>
      <c r="AO421" t="s">
        <v>3173</v>
      </c>
      <c r="AP421">
        <v>9.9732225600140001E-2</v>
      </c>
      <c r="AQ421">
        <f>(Table2[[#This Row],[Sharpe Ratio]]-AVERAGE(Table2[Sharpe Ratio]))/_xlfn.STDEV.P(Table2[Sharpe Ratio])</f>
        <v>0.50641421374730822</v>
      </c>
      <c r="AR4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1">
        <f>_xlfn.RANK.AVG(Table2[[#This Row],[1Y Return vs Nifty Z-Score]],Table2[1Y Return vs Nifty Z-Score])</f>
        <v>369</v>
      </c>
      <c r="AT421">
        <f>_xlfn.RANK.AVG(Table2[[#This Row],[6M Return vs Nifty Z-Score]],Table2[6M Return vs Nifty Z-Score])</f>
        <v>634</v>
      </c>
      <c r="AU421">
        <f>_xlfn.RANK.AVG(Table2[[#This Row],[Sharpe Ratio Z-Score]],Table2[Sharpe Ratio Z-Score])</f>
        <v>220</v>
      </c>
      <c r="AV421">
        <f>(Table2[[#This Row],[Rank 1Y]]+Table2[[#This Row],[Rank 6M]]+Table2[[#This Row],[Rank Sharpe]])/3</f>
        <v>407.66666666666669</v>
      </c>
    </row>
    <row r="422" spans="1:48" x14ac:dyDescent="0.3">
      <c r="A422" t="s">
        <v>1182</v>
      </c>
      <c r="B422" t="s">
        <v>1183</v>
      </c>
      <c r="C422" t="s">
        <v>3138</v>
      </c>
      <c r="D422" t="s">
        <v>220</v>
      </c>
      <c r="E422">
        <v>10135.906340223</v>
      </c>
      <c r="F422">
        <v>128.01</v>
      </c>
      <c r="G422">
        <v>-12.2315381836565</v>
      </c>
      <c r="H422">
        <f>(Table2[[#This Row],[1Y Return vs Nifty]]-AVERAGE(Table2[1Y Return vs Nifty]))/_xlfn.STDEV.P(Table2[1Y Return vs Nifty])</f>
        <v>-0.51236560861269442</v>
      </c>
      <c r="I422">
        <v>8.8805834236454295</v>
      </c>
      <c r="J422">
        <f>(Table2[[#This Row],[1M Return vs Nifty]]-AVERAGE(Table2[1M Return vs Nifty]))/_xlfn.STDEV.P(Table2[1M Return vs Nifty])</f>
        <v>0.72386734537433639</v>
      </c>
      <c r="K422">
        <v>-16.059976859717601</v>
      </c>
      <c r="L422">
        <f>(Table2[[#This Row],[6M Return vs Nifty]]-AVERAGE(Table2[6M Return vs Nifty]))/_xlfn.STDEV.P(Table2[6M Return vs Nifty])</f>
        <v>-0.66156832108964669</v>
      </c>
      <c r="M422">
        <v>-0.403687179352124</v>
      </c>
      <c r="N422">
        <f>(Table2[[#This Row],[1W Return vs Nifty]]-AVERAGE(Table2[1W Return vs Nifty]))/_xlfn.STDEV.P(Table2[1W Return vs Nifty])</f>
        <v>4.3545817671110099E-2</v>
      </c>
      <c r="O422">
        <v>121.97</v>
      </c>
      <c r="P422">
        <v>123.156081980415</v>
      </c>
      <c r="Q422">
        <v>128.20068328216399</v>
      </c>
      <c r="R422">
        <v>74.553229985783204</v>
      </c>
      <c r="S422" s="1">
        <f>(Table2[[#This Row],[Close Price]]-Table2[[#This Row],[20D EMA]])/Table2[[#This Row],[20D EMA]]</f>
        <v>4.9520373862425124E-2</v>
      </c>
      <c r="T422" s="1">
        <f>(Table2[[#This Row],[Close Price]]-Table2[[#This Row],[50D EMA]])/Table2[[#This Row],[50D EMA]]</f>
        <v>3.9412734974444003E-2</v>
      </c>
      <c r="U422" s="1">
        <f>(Table2[[#This Row],[Close Price]]-Table2[[#This Row],[200D EMA]])/Table2[[#This Row],[200D EMA]]</f>
        <v>-1.4873811689779914E-3</v>
      </c>
      <c r="V422">
        <v>1.4321484820341699</v>
      </c>
      <c r="W422">
        <v>125.4</v>
      </c>
      <c r="X422">
        <v>128.25</v>
      </c>
      <c r="Y422">
        <v>125</v>
      </c>
      <c r="Z422">
        <v>128.25</v>
      </c>
      <c r="AA422">
        <v>115.4</v>
      </c>
      <c r="AB422">
        <v>128.25</v>
      </c>
      <c r="AC422" s="1">
        <f>(Table2[[#This Row],[Close Price]]/Table2[[#This Row],[Day Low]])-1</f>
        <v>2.0813397129186395E-2</v>
      </c>
      <c r="AD422" s="1">
        <f>(Table2[[#This Row],[Day High]]/Table2[[#This Row],[Close Price]])-1</f>
        <v>1.8748535270682876E-3</v>
      </c>
      <c r="AE422" s="1">
        <f>(Table2[[#This Row],[Close Price]]/Table2[[#This Row],[Current Week Low]])-1</f>
        <v>2.4079999999999879E-2</v>
      </c>
      <c r="AF422" s="1">
        <f>(Table2[[#This Row],[Current Week High]]/Table2[[#This Row],[Close Price]])-1</f>
        <v>1.8748535270682876E-3</v>
      </c>
      <c r="AG422" s="1">
        <f>(Table2[[#This Row],[Close Price]]/Table2[[#This Row],[Current Month Low]])-1</f>
        <v>0.10927209705372598</v>
      </c>
      <c r="AH422" s="1">
        <f>(Table2[[#This Row],[Current Month High]]/Table2[[#This Row],[Close Price]])-1</f>
        <v>1.8748535270682876E-3</v>
      </c>
      <c r="AI422">
        <v>23.427857198656302</v>
      </c>
      <c r="AJ422">
        <v>14.4991055456171</v>
      </c>
      <c r="AK422" t="str">
        <f>IF(AND(Table2[[#This Row],[20D EMA]]&gt;Table2[[#This Row],[50D EMA]],Table2[[#This Row],[50D EMA]]&gt;Table2[[#This Row],[200D EMA]]),"Uptrend","Downtrend/NoTrend")</f>
        <v>Downtrend/NoTrend</v>
      </c>
      <c r="AL422">
        <v>-0.02</v>
      </c>
      <c r="AM422" t="s">
        <v>3173</v>
      </c>
      <c r="AN422">
        <v>7.76</v>
      </c>
      <c r="AO422" t="s">
        <v>3172</v>
      </c>
      <c r="AP422">
        <v>0.113162608906271</v>
      </c>
      <c r="AQ422">
        <f>(Table2[[#This Row],[Sharpe Ratio]]-AVERAGE(Table2[Sharpe Ratio]))/_xlfn.STDEV.P(Table2[Sharpe Ratio])</f>
        <v>0.6621361315387263</v>
      </c>
      <c r="AR4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2">
        <f>_xlfn.RANK.AVG(Table2[[#This Row],[1Y Return vs Nifty Z-Score]],Table2[1Y Return vs Nifty Z-Score])</f>
        <v>495</v>
      </c>
      <c r="AT422">
        <f>_xlfn.RANK.AVG(Table2[[#This Row],[6M Return vs Nifty Z-Score]],Table2[6M Return vs Nifty Z-Score])</f>
        <v>554</v>
      </c>
      <c r="AU422">
        <f>_xlfn.RANK.AVG(Table2[[#This Row],[Sharpe Ratio Z-Score]],Table2[Sharpe Ratio Z-Score])</f>
        <v>178</v>
      </c>
      <c r="AV422">
        <f>(Table2[[#This Row],[Rank 1Y]]+Table2[[#This Row],[Rank 6M]]+Table2[[#This Row],[Rank Sharpe]])/3</f>
        <v>409</v>
      </c>
    </row>
    <row r="423" spans="1:48" x14ac:dyDescent="0.3">
      <c r="A423" t="s">
        <v>1740</v>
      </c>
      <c r="B423" t="s">
        <v>1741</v>
      </c>
      <c r="C423" t="s">
        <v>3139</v>
      </c>
      <c r="D423" t="s">
        <v>99</v>
      </c>
      <c r="E423">
        <v>4673.8559999999998</v>
      </c>
      <c r="F423">
        <v>663.9</v>
      </c>
      <c r="G423">
        <v>32.978848279039902</v>
      </c>
      <c r="H423">
        <f>(Table2[[#This Row],[1Y Return vs Nifty]]-AVERAGE(Table2[1Y Return vs Nifty]))/_xlfn.STDEV.P(Table2[1Y Return vs Nifty])</f>
        <v>0.3767074470329968</v>
      </c>
      <c r="I423">
        <v>0.12518921332608801</v>
      </c>
      <c r="J423">
        <f>(Table2[[#This Row],[1M Return vs Nifty]]-AVERAGE(Table2[1M Return vs Nifty]))/_xlfn.STDEV.P(Table2[1M Return vs Nifty])</f>
        <v>-0.1064894692404937</v>
      </c>
      <c r="K423">
        <v>-36.641995218524499</v>
      </c>
      <c r="L423">
        <f>(Table2[[#This Row],[6M Return vs Nifty]]-AVERAGE(Table2[6M Return vs Nifty]))/_xlfn.STDEV.P(Table2[6M Return vs Nifty])</f>
        <v>-1.3386604336530594</v>
      </c>
      <c r="M423">
        <v>3.2071817906003099</v>
      </c>
      <c r="N423">
        <f>(Table2[[#This Row],[1W Return vs Nifty]]-AVERAGE(Table2[1W Return vs Nifty]))/_xlfn.STDEV.P(Table2[1W Return vs Nifty])</f>
        <v>0.81339245611882083</v>
      </c>
      <c r="O423">
        <v>639.66</v>
      </c>
      <c r="P423">
        <v>676.41090501413601</v>
      </c>
      <c r="Q423">
        <v>737.88173259191296</v>
      </c>
      <c r="R423">
        <v>65.307733663716505</v>
      </c>
      <c r="S423" s="1">
        <f>(Table2[[#This Row],[Close Price]]-Table2[[#This Row],[20D EMA]])/Table2[[#This Row],[20D EMA]]</f>
        <v>3.7895131788762797E-2</v>
      </c>
      <c r="T423" s="1">
        <f>(Table2[[#This Row],[Close Price]]-Table2[[#This Row],[50D EMA]])/Table2[[#This Row],[50D EMA]]</f>
        <v>-1.8496013179850446E-2</v>
      </c>
      <c r="U423" s="1">
        <f>(Table2[[#This Row],[Close Price]]-Table2[[#This Row],[200D EMA]])/Table2[[#This Row],[200D EMA]]</f>
        <v>-0.10026231755601508</v>
      </c>
      <c r="V423">
        <v>1.0356680011993999</v>
      </c>
      <c r="W423">
        <v>659.15</v>
      </c>
      <c r="X423">
        <v>677.7</v>
      </c>
      <c r="Y423">
        <v>636.29999999999995</v>
      </c>
      <c r="Z423">
        <v>680.95</v>
      </c>
      <c r="AA423">
        <v>557.75</v>
      </c>
      <c r="AB423">
        <v>680.95</v>
      </c>
      <c r="AC423" s="1">
        <f>(Table2[[#This Row],[Close Price]]/Table2[[#This Row],[Day Low]])-1</f>
        <v>7.2062504740955102E-3</v>
      </c>
      <c r="AD423" s="1">
        <f>(Table2[[#This Row],[Day High]]/Table2[[#This Row],[Close Price]])-1</f>
        <v>2.0786262991414395E-2</v>
      </c>
      <c r="AE423" s="1">
        <f>(Table2[[#This Row],[Close Price]]/Table2[[#This Row],[Current Week Low]])-1</f>
        <v>4.3375766148043393E-2</v>
      </c>
      <c r="AF423" s="1">
        <f>(Table2[[#This Row],[Current Week High]]/Table2[[#This Row],[Close Price]])-1</f>
        <v>2.5681578550986739E-2</v>
      </c>
      <c r="AG423" s="1">
        <f>(Table2[[#This Row],[Close Price]]/Table2[[#This Row],[Current Month Low]])-1</f>
        <v>0.19031824294038535</v>
      </c>
      <c r="AH423" s="1">
        <f>(Table2[[#This Row],[Current Month High]]/Table2[[#This Row],[Close Price]])-1</f>
        <v>2.5681578550986739E-2</v>
      </c>
      <c r="AI423">
        <v>75.478234673896594</v>
      </c>
      <c r="AJ423">
        <v>59.094176851186099</v>
      </c>
      <c r="AK423" t="str">
        <f>IF(AND(Table2[[#This Row],[20D EMA]]&gt;Table2[[#This Row],[50D EMA]],Table2[[#This Row],[50D EMA]]&gt;Table2[[#This Row],[200D EMA]]),"Uptrend","Downtrend/NoTrend")</f>
        <v>Downtrend/NoTrend</v>
      </c>
      <c r="AL423">
        <v>-0.15</v>
      </c>
      <c r="AM423" t="s">
        <v>3173</v>
      </c>
      <c r="AN423">
        <v>-0.48</v>
      </c>
      <c r="AO423" t="s">
        <v>3173</v>
      </c>
      <c r="AP423">
        <v>6.6388105680855999E-2</v>
      </c>
      <c r="AQ423">
        <f>(Table2[[#This Row],[Sharpe Ratio]]-AVERAGE(Table2[Sharpe Ratio]))/_xlfn.STDEV.P(Table2[Sharpe Ratio])</f>
        <v>0.11979752660275131</v>
      </c>
      <c r="AR4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3">
        <f>_xlfn.RANK.AVG(Table2[[#This Row],[1Y Return vs Nifty Z-Score]],Table2[1Y Return vs Nifty Z-Score])</f>
        <v>199</v>
      </c>
      <c r="AT423">
        <f>_xlfn.RANK.AVG(Table2[[#This Row],[6M Return vs Nifty Z-Score]],Table2[6M Return vs Nifty Z-Score])</f>
        <v>715</v>
      </c>
      <c r="AU423">
        <f>_xlfn.RANK.AVG(Table2[[#This Row],[Sharpe Ratio Z-Score]],Table2[Sharpe Ratio Z-Score])</f>
        <v>315</v>
      </c>
      <c r="AV423">
        <f>(Table2[[#This Row],[Rank 1Y]]+Table2[[#This Row],[Rank 6M]]+Table2[[#This Row],[Rank Sharpe]])/3</f>
        <v>409.66666666666669</v>
      </c>
    </row>
    <row r="424" spans="1:48" x14ac:dyDescent="0.3">
      <c r="A424" t="s">
        <v>353</v>
      </c>
      <c r="B424" t="s">
        <v>354</v>
      </c>
      <c r="C424" t="s">
        <v>3137</v>
      </c>
      <c r="D424" t="s">
        <v>355</v>
      </c>
      <c r="E424">
        <v>66442.695831200006</v>
      </c>
      <c r="F424">
        <v>226.72</v>
      </c>
      <c r="G424">
        <v>2.6283295134381</v>
      </c>
      <c r="H424">
        <f>(Table2[[#This Row],[1Y Return vs Nifty]]-AVERAGE(Table2[1Y Return vs Nifty]))/_xlfn.STDEV.P(Table2[1Y Return vs Nifty])</f>
        <v>-0.22014275865215358</v>
      </c>
      <c r="I424">
        <v>4.9190435485522999</v>
      </c>
      <c r="J424">
        <f>(Table2[[#This Row],[1M Return vs Nifty]]-AVERAGE(Table2[1M Return vs Nifty]))/_xlfn.STDEV.P(Table2[1M Return vs Nifty])</f>
        <v>0.34815706293212723</v>
      </c>
      <c r="K424">
        <v>-19.053419958389</v>
      </c>
      <c r="L424">
        <f>(Table2[[#This Row],[6M Return vs Nifty]]-AVERAGE(Table2[6M Return vs Nifty]))/_xlfn.STDEV.P(Table2[6M Return vs Nifty])</f>
        <v>-0.76004441202416473</v>
      </c>
      <c r="M424">
        <v>-1.64692837472759</v>
      </c>
      <c r="N424">
        <f>(Table2[[#This Row],[1W Return vs Nifty]]-AVERAGE(Table2[1W Return vs Nifty]))/_xlfn.STDEV.P(Table2[1W Return vs Nifty])</f>
        <v>-0.2215164327190291</v>
      </c>
      <c r="O424">
        <v>225.44</v>
      </c>
      <c r="P424">
        <v>226.34440025657901</v>
      </c>
      <c r="Q424">
        <v>222.67430909728901</v>
      </c>
      <c r="R424">
        <v>53.784026955625301</v>
      </c>
      <c r="S424" s="1">
        <f>(Table2[[#This Row],[Close Price]]-Table2[[#This Row],[20D EMA]])/Table2[[#This Row],[20D EMA]]</f>
        <v>5.6777856635912049E-3</v>
      </c>
      <c r="T424" s="1">
        <f>(Table2[[#This Row],[Close Price]]-Table2[[#This Row],[50D EMA]])/Table2[[#This Row],[50D EMA]]</f>
        <v>1.6594169901937936E-3</v>
      </c>
      <c r="U424" s="1">
        <f>(Table2[[#This Row],[Close Price]]-Table2[[#This Row],[200D EMA]])/Table2[[#This Row],[200D EMA]]</f>
        <v>1.8168646931529839E-2</v>
      </c>
      <c r="V424">
        <v>1.09554612897013</v>
      </c>
      <c r="W424">
        <v>225.43</v>
      </c>
      <c r="X424">
        <v>228.8</v>
      </c>
      <c r="Y424">
        <v>223.8</v>
      </c>
      <c r="Z424">
        <v>228.8</v>
      </c>
      <c r="AA424">
        <v>215.21</v>
      </c>
      <c r="AB424">
        <v>246.24</v>
      </c>
      <c r="AC424" s="1">
        <f>(Table2[[#This Row],[Close Price]]/Table2[[#This Row],[Day Low]])-1</f>
        <v>5.7223971964688314E-3</v>
      </c>
      <c r="AD424" s="1">
        <f>(Table2[[#This Row],[Day High]]/Table2[[#This Row],[Close Price]])-1</f>
        <v>9.1743119266054496E-3</v>
      </c>
      <c r="AE424" s="1">
        <f>(Table2[[#This Row],[Close Price]]/Table2[[#This Row],[Current Week Low]])-1</f>
        <v>1.3047363717604954E-2</v>
      </c>
      <c r="AF424" s="1">
        <f>(Table2[[#This Row],[Current Week High]]/Table2[[#This Row],[Close Price]])-1</f>
        <v>9.1743119266054496E-3</v>
      </c>
      <c r="AG424" s="1">
        <f>(Table2[[#This Row],[Close Price]]/Table2[[#This Row],[Current Month Low]])-1</f>
        <v>5.3482644858510175E-2</v>
      </c>
      <c r="AH424" s="1">
        <f>(Table2[[#This Row],[Current Month High]]/Table2[[#This Row],[Close Price]])-1</f>
        <v>8.6097388849682543E-2</v>
      </c>
      <c r="AI424">
        <v>26.3011644318983</v>
      </c>
      <c r="AJ424">
        <v>30.486330935251701</v>
      </c>
      <c r="AK424" t="str">
        <f>IF(AND(Table2[[#This Row],[20D EMA]]&gt;Table2[[#This Row],[50D EMA]],Table2[[#This Row],[50D EMA]]&gt;Table2[[#This Row],[200D EMA]]),"Uptrend","Downtrend/NoTrend")</f>
        <v>Downtrend/NoTrend</v>
      </c>
      <c r="AL424">
        <v>0.1</v>
      </c>
      <c r="AM424" t="s">
        <v>3172</v>
      </c>
      <c r="AN424">
        <v>-5.95</v>
      </c>
      <c r="AO424" t="s">
        <v>3173</v>
      </c>
      <c r="AP424">
        <v>9.0303333043882994E-2</v>
      </c>
      <c r="AQ424">
        <f>(Table2[[#This Row],[Sharpe Ratio]]-AVERAGE(Table2[Sharpe Ratio]))/_xlfn.STDEV.P(Table2[Sharpe Ratio])</f>
        <v>0.39708857515296586</v>
      </c>
      <c r="AR4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4">
        <f>_xlfn.RANK.AVG(Table2[[#This Row],[1Y Return vs Nifty Z-Score]],Table2[1Y Return vs Nifty Z-Score])</f>
        <v>385</v>
      </c>
      <c r="AT424">
        <f>_xlfn.RANK.AVG(Table2[[#This Row],[6M Return vs Nifty Z-Score]],Table2[6M Return vs Nifty Z-Score])</f>
        <v>594</v>
      </c>
      <c r="AU424">
        <f>_xlfn.RANK.AVG(Table2[[#This Row],[Sharpe Ratio Z-Score]],Table2[Sharpe Ratio Z-Score])</f>
        <v>252</v>
      </c>
      <c r="AV424">
        <f>(Table2[[#This Row],[Rank 1Y]]+Table2[[#This Row],[Rank 6M]]+Table2[[#This Row],[Rank Sharpe]])/3</f>
        <v>410.33333333333331</v>
      </c>
    </row>
    <row r="425" spans="1:48" x14ac:dyDescent="0.3">
      <c r="A425" t="s">
        <v>387</v>
      </c>
      <c r="B425" t="s">
        <v>388</v>
      </c>
      <c r="C425" t="s">
        <v>3131</v>
      </c>
      <c r="D425" t="s">
        <v>51</v>
      </c>
      <c r="E425">
        <v>58443.548988249997</v>
      </c>
      <c r="F425">
        <v>27503.75</v>
      </c>
      <c r="G425">
        <v>-5.0928347174774498</v>
      </c>
      <c r="H425">
        <f>(Table2[[#This Row],[1Y Return vs Nifty]]-AVERAGE(Table2[1Y Return vs Nifty]))/_xlfn.STDEV.P(Table2[1Y Return vs Nifty])</f>
        <v>-0.37198129870945706</v>
      </c>
      <c r="I425">
        <v>-2.3154831986226601</v>
      </c>
      <c r="J425">
        <f>(Table2[[#This Row],[1M Return vs Nifty]]-AVERAGE(Table2[1M Return vs Nifty]))/_xlfn.STDEV.P(Table2[1M Return vs Nifty])</f>
        <v>-0.33796151045543044</v>
      </c>
      <c r="K425">
        <v>-0.59050781821439402</v>
      </c>
      <c r="L425">
        <f>(Table2[[#This Row],[6M Return vs Nifty]]-AVERAGE(Table2[6M Return vs Nifty]))/_xlfn.STDEV.P(Table2[6M Return vs Nifty])</f>
        <v>-0.15266509833725517</v>
      </c>
      <c r="M425">
        <v>-1.33727832270949</v>
      </c>
      <c r="N425">
        <f>(Table2[[#This Row],[1W Return vs Nifty]]-AVERAGE(Table2[1W Return vs Nifty]))/_xlfn.STDEV.P(Table2[1W Return vs Nifty])</f>
        <v>-0.15549823775682495</v>
      </c>
      <c r="O425">
        <v>28051.91</v>
      </c>
      <c r="P425">
        <v>28372.825241971201</v>
      </c>
      <c r="Q425">
        <v>27444.451967045701</v>
      </c>
      <c r="R425">
        <v>39.101684302259997</v>
      </c>
      <c r="S425" s="1">
        <f>(Table2[[#This Row],[Close Price]]-Table2[[#This Row],[20D EMA]])/Table2[[#This Row],[20D EMA]]</f>
        <v>-1.9540915395778749E-2</v>
      </c>
      <c r="T425" s="1">
        <f>(Table2[[#This Row],[Close Price]]-Table2[[#This Row],[50D EMA]])/Table2[[#This Row],[50D EMA]]</f>
        <v>-3.0630549991391049E-2</v>
      </c>
      <c r="U425" s="1">
        <f>(Table2[[#This Row],[Close Price]]-Table2[[#This Row],[200D EMA]])/Table2[[#This Row],[200D EMA]]</f>
        <v>2.1606564789671059E-3</v>
      </c>
      <c r="V425">
        <v>0.59128787653340797</v>
      </c>
      <c r="W425">
        <v>27356.05</v>
      </c>
      <c r="X425">
        <v>27861.65</v>
      </c>
      <c r="Y425">
        <v>27356.05</v>
      </c>
      <c r="Z425">
        <v>27978.7</v>
      </c>
      <c r="AA425">
        <v>26912.1</v>
      </c>
      <c r="AB425">
        <v>29809.200000000001</v>
      </c>
      <c r="AC425" s="1">
        <f>(Table2[[#This Row],[Close Price]]/Table2[[#This Row],[Day Low]])-1</f>
        <v>5.3991712984879925E-3</v>
      </c>
      <c r="AD425" s="1">
        <f>(Table2[[#This Row],[Day High]]/Table2[[#This Row],[Close Price]])-1</f>
        <v>1.3012770985774802E-2</v>
      </c>
      <c r="AE425" s="1">
        <f>(Table2[[#This Row],[Close Price]]/Table2[[#This Row],[Current Week Low]])-1</f>
        <v>5.3991712984879925E-3</v>
      </c>
      <c r="AF425" s="1">
        <f>(Table2[[#This Row],[Current Week High]]/Table2[[#This Row],[Close Price]])-1</f>
        <v>1.7268554288051741E-2</v>
      </c>
      <c r="AG425" s="1">
        <f>(Table2[[#This Row],[Close Price]]/Table2[[#This Row],[Current Month Low]])-1</f>
        <v>2.1984534837489411E-2</v>
      </c>
      <c r="AH425" s="1">
        <f>(Table2[[#This Row],[Current Month High]]/Table2[[#This Row],[Close Price]])-1</f>
        <v>8.3823115029768802E-2</v>
      </c>
      <c r="AI425">
        <v>10.9703222287869</v>
      </c>
      <c r="AJ425">
        <v>25.0170454545454</v>
      </c>
      <c r="AK425" t="str">
        <f>IF(AND(Table2[[#This Row],[20D EMA]]&gt;Table2[[#This Row],[50D EMA]],Table2[[#This Row],[50D EMA]]&gt;Table2[[#This Row],[200D EMA]]),"Uptrend","Downtrend/NoTrend")</f>
        <v>Downtrend/NoTrend</v>
      </c>
      <c r="AL425">
        <v>-0.02</v>
      </c>
      <c r="AM425" t="s">
        <v>3173</v>
      </c>
      <c r="AN425">
        <v>-5.63</v>
      </c>
      <c r="AO425" t="s">
        <v>3173</v>
      </c>
      <c r="AP425">
        <v>2.0407147145194E-2</v>
      </c>
      <c r="AQ425">
        <f>(Table2[[#This Row],[Sharpe Ratio]]-AVERAGE(Table2[Sharpe Ratio]))/_xlfn.STDEV.P(Table2[Sharpe Ratio])</f>
        <v>-0.41334012716713731</v>
      </c>
      <c r="AR4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5">
        <f>_xlfn.RANK.AVG(Table2[[#This Row],[1Y Return vs Nifty Z-Score]],Table2[1Y Return vs Nifty Z-Score])</f>
        <v>436</v>
      </c>
      <c r="AT425">
        <f>_xlfn.RANK.AVG(Table2[[#This Row],[6M Return vs Nifty Z-Score]],Table2[6M Return vs Nifty Z-Score])</f>
        <v>353</v>
      </c>
      <c r="AU425">
        <f>_xlfn.RANK.AVG(Table2[[#This Row],[Sharpe Ratio Z-Score]],Table2[Sharpe Ratio Z-Score])</f>
        <v>449</v>
      </c>
      <c r="AV425">
        <f>(Table2[[#This Row],[Rank 1Y]]+Table2[[#This Row],[Rank 6M]]+Table2[[#This Row],[Rank Sharpe]])/3</f>
        <v>412.66666666666669</v>
      </c>
    </row>
    <row r="426" spans="1:48" x14ac:dyDescent="0.3">
      <c r="A426" t="s">
        <v>1649</v>
      </c>
      <c r="B426" t="s">
        <v>1650</v>
      </c>
      <c r="C426" t="s">
        <v>3141</v>
      </c>
      <c r="D426" t="s">
        <v>280</v>
      </c>
      <c r="E426">
        <v>5510.8912499999997</v>
      </c>
      <c r="F426">
        <v>575.54999999999995</v>
      </c>
      <c r="G426">
        <v>-17.488614847045799</v>
      </c>
      <c r="H426">
        <f>(Table2[[#This Row],[1Y Return vs Nifty]]-AVERAGE(Table2[1Y Return vs Nifty]))/_xlfn.STDEV.P(Table2[1Y Return vs Nifty])</f>
        <v>-0.61574727770635918</v>
      </c>
      <c r="I426">
        <v>3.0407289214123501</v>
      </c>
      <c r="J426">
        <f>(Table2[[#This Row],[1M Return vs Nifty]]-AVERAGE(Table2[1M Return vs Nifty]))/_xlfn.STDEV.P(Table2[1M Return vs Nifty])</f>
        <v>0.17001872750479707</v>
      </c>
      <c r="K426">
        <v>5.7307109308076001</v>
      </c>
      <c r="L426">
        <f>(Table2[[#This Row],[6M Return vs Nifty]]-AVERAGE(Table2[6M Return vs Nifty]))/_xlfn.STDEV.P(Table2[6M Return vs Nifty])</f>
        <v>5.5285710088651886E-2</v>
      </c>
      <c r="M426">
        <v>-3.68071389925379</v>
      </c>
      <c r="N426">
        <f>(Table2[[#This Row],[1W Return vs Nifty]]-AVERAGE(Table2[1W Return vs Nifty]))/_xlfn.STDEV.P(Table2[1W Return vs Nifty])</f>
        <v>-0.65512478638929095</v>
      </c>
      <c r="O426">
        <v>581.91</v>
      </c>
      <c r="P426">
        <v>600.24916709116303</v>
      </c>
      <c r="Q426">
        <v>581.75321411595803</v>
      </c>
      <c r="R426">
        <v>49.016218188822897</v>
      </c>
      <c r="S426" s="1">
        <f>(Table2[[#This Row],[Close Price]]-Table2[[#This Row],[20D EMA]])/Table2[[#This Row],[20D EMA]]</f>
        <v>-1.0929525184306876E-2</v>
      </c>
      <c r="T426" s="1">
        <f>(Table2[[#This Row],[Close Price]]-Table2[[#This Row],[50D EMA]])/Table2[[#This Row],[50D EMA]]</f>
        <v>-4.1148190527038053E-2</v>
      </c>
      <c r="U426" s="1">
        <f>(Table2[[#This Row],[Close Price]]-Table2[[#This Row],[200D EMA]])/Table2[[#This Row],[200D EMA]]</f>
        <v>-1.0662964922995028E-2</v>
      </c>
      <c r="V426">
        <v>0.52044418306669304</v>
      </c>
      <c r="W426">
        <v>565.79999999999995</v>
      </c>
      <c r="X426">
        <v>578</v>
      </c>
      <c r="Y426">
        <v>563</v>
      </c>
      <c r="Z426">
        <v>578.95000000000005</v>
      </c>
      <c r="AA426">
        <v>550</v>
      </c>
      <c r="AB426">
        <v>621</v>
      </c>
      <c r="AC426" s="1">
        <f>(Table2[[#This Row],[Close Price]]/Table2[[#This Row],[Day Low]])-1</f>
        <v>1.7232237539766659E-2</v>
      </c>
      <c r="AD426" s="1">
        <f>(Table2[[#This Row],[Day High]]/Table2[[#This Row],[Close Price]])-1</f>
        <v>4.2567978455392286E-3</v>
      </c>
      <c r="AE426" s="1">
        <f>(Table2[[#This Row],[Close Price]]/Table2[[#This Row],[Current Week Low]])-1</f>
        <v>2.2291296625222001E-2</v>
      </c>
      <c r="AF426" s="1">
        <f>(Table2[[#This Row],[Current Week High]]/Table2[[#This Row],[Close Price]])-1</f>
        <v>5.9073929285033966E-3</v>
      </c>
      <c r="AG426" s="1">
        <f>(Table2[[#This Row],[Close Price]]/Table2[[#This Row],[Current Month Low]])-1</f>
        <v>4.6454545454545304E-2</v>
      </c>
      <c r="AH426" s="1">
        <f>(Table2[[#This Row],[Current Month High]]/Table2[[#This Row],[Close Price]])-1</f>
        <v>7.8967943706020449E-2</v>
      </c>
      <c r="AI426">
        <v>26.279211189297101</v>
      </c>
      <c r="AJ426">
        <v>32.3255546614553</v>
      </c>
      <c r="AK426" t="str">
        <f>IF(AND(Table2[[#This Row],[20D EMA]]&gt;Table2[[#This Row],[50D EMA]],Table2[[#This Row],[50D EMA]]&gt;Table2[[#This Row],[200D EMA]]),"Uptrend","Downtrend/NoTrend")</f>
        <v>Downtrend/NoTrend</v>
      </c>
      <c r="AL426">
        <v>-0.04</v>
      </c>
      <c r="AM426" t="s">
        <v>3173</v>
      </c>
      <c r="AN426">
        <v>-6.63</v>
      </c>
      <c r="AO426" t="s">
        <v>3173</v>
      </c>
      <c r="AP426">
        <v>2.9501538478525002E-2</v>
      </c>
      <c r="AQ426">
        <f>(Table2[[#This Row],[Sharpe Ratio]]-AVERAGE(Table2[Sharpe Ratio]))/_xlfn.STDEV.P(Table2[Sharpe Ratio])</f>
        <v>-0.30789294615291724</v>
      </c>
      <c r="AR4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6">
        <f>_xlfn.RANK.AVG(Table2[[#This Row],[1Y Return vs Nifty Z-Score]],Table2[1Y Return vs Nifty Z-Score])</f>
        <v>529</v>
      </c>
      <c r="AT426">
        <f>_xlfn.RANK.AVG(Table2[[#This Row],[6M Return vs Nifty Z-Score]],Table2[6M Return vs Nifty Z-Score])</f>
        <v>282</v>
      </c>
      <c r="AU426">
        <f>_xlfn.RANK.AVG(Table2[[#This Row],[Sharpe Ratio Z-Score]],Table2[Sharpe Ratio Z-Score])</f>
        <v>427</v>
      </c>
      <c r="AV426">
        <f>(Table2[[#This Row],[Rank 1Y]]+Table2[[#This Row],[Rank 6M]]+Table2[[#This Row],[Rank Sharpe]])/3</f>
        <v>412.66666666666669</v>
      </c>
    </row>
    <row r="427" spans="1:48" x14ac:dyDescent="0.3">
      <c r="A427" t="s">
        <v>1842</v>
      </c>
      <c r="B427" t="s">
        <v>1843</v>
      </c>
      <c r="C427" t="s">
        <v>3129</v>
      </c>
      <c r="D427" t="s">
        <v>971</v>
      </c>
      <c r="E427">
        <v>4139.2569117900002</v>
      </c>
      <c r="F427">
        <v>32.450000000000003</v>
      </c>
      <c r="G427">
        <v>-25.0976766366344</v>
      </c>
      <c r="H427">
        <f>(Table2[[#This Row],[1Y Return vs Nifty]]-AVERAGE(Table2[1Y Return vs Nifty]))/_xlfn.STDEV.P(Table2[1Y Return vs Nifty])</f>
        <v>-0.76538129646106046</v>
      </c>
      <c r="I427">
        <v>-4.0060548547236401</v>
      </c>
      <c r="J427">
        <f>(Table2[[#This Row],[1M Return vs Nifty]]-AVERAGE(Table2[1M Return vs Nifty]))/_xlfn.STDEV.P(Table2[1M Return vs Nifty])</f>
        <v>-0.4982944048422529</v>
      </c>
      <c r="K427">
        <v>-3.3460284645226501</v>
      </c>
      <c r="L427">
        <f>(Table2[[#This Row],[6M Return vs Nifty]]-AVERAGE(Table2[6M Return vs Nifty]))/_xlfn.STDEV.P(Table2[6M Return vs Nifty])</f>
        <v>-0.24331419130255322</v>
      </c>
      <c r="M427">
        <v>-2.8421992958231801</v>
      </c>
      <c r="N427">
        <f>(Table2[[#This Row],[1W Return vs Nifty]]-AVERAGE(Table2[1W Return vs Nifty]))/_xlfn.STDEV.P(Table2[1W Return vs Nifty])</f>
        <v>-0.47635129609870475</v>
      </c>
      <c r="O427">
        <v>32.770000000000003</v>
      </c>
      <c r="P427">
        <v>35.244835678209803</v>
      </c>
      <c r="Q427">
        <v>35.2030048756762</v>
      </c>
      <c r="R427">
        <v>53.151135200484802</v>
      </c>
      <c r="S427" s="1">
        <f>(Table2[[#This Row],[Close Price]]-Table2[[#This Row],[20D EMA]])/Table2[[#This Row],[20D EMA]]</f>
        <v>-9.7650289899298224E-3</v>
      </c>
      <c r="T427" s="1">
        <f>(Table2[[#This Row],[Close Price]]-Table2[[#This Row],[50D EMA]])/Table2[[#This Row],[50D EMA]]</f>
        <v>-7.9297736091807444E-2</v>
      </c>
      <c r="U427" s="1">
        <f>(Table2[[#This Row],[Close Price]]-Table2[[#This Row],[200D EMA]])/Table2[[#This Row],[200D EMA]]</f>
        <v>-7.8203689866782028E-2</v>
      </c>
      <c r="V427">
        <v>0.59097208781160104</v>
      </c>
      <c r="W427">
        <v>30.93</v>
      </c>
      <c r="X427">
        <v>32.71</v>
      </c>
      <c r="Y427">
        <v>30.93</v>
      </c>
      <c r="Z427">
        <v>32.71</v>
      </c>
      <c r="AA427">
        <v>29.76</v>
      </c>
      <c r="AB427">
        <v>35.630000000000003</v>
      </c>
      <c r="AC427" s="1">
        <f>(Table2[[#This Row],[Close Price]]/Table2[[#This Row],[Day Low]])-1</f>
        <v>4.914322664080184E-2</v>
      </c>
      <c r="AD427" s="1">
        <f>(Table2[[#This Row],[Day High]]/Table2[[#This Row],[Close Price]])-1</f>
        <v>8.0123266563942863E-3</v>
      </c>
      <c r="AE427" s="1">
        <f>(Table2[[#This Row],[Close Price]]/Table2[[#This Row],[Current Week Low]])-1</f>
        <v>4.914322664080184E-2</v>
      </c>
      <c r="AF427" s="1">
        <f>(Table2[[#This Row],[Current Week High]]/Table2[[#This Row],[Close Price]])-1</f>
        <v>8.0123266563942863E-3</v>
      </c>
      <c r="AG427" s="1">
        <f>(Table2[[#This Row],[Close Price]]/Table2[[#This Row],[Current Month Low]])-1</f>
        <v>9.0389784946236507E-2</v>
      </c>
      <c r="AH427" s="1">
        <f>(Table2[[#This Row],[Current Month High]]/Table2[[#This Row],[Close Price]])-1</f>
        <v>9.7996918335901295E-2</v>
      </c>
      <c r="AI427">
        <v>42.064714946070801</v>
      </c>
      <c r="AJ427">
        <v>31.1111111111111</v>
      </c>
      <c r="AK427" t="str">
        <f>IF(AND(Table2[[#This Row],[20D EMA]]&gt;Table2[[#This Row],[50D EMA]],Table2[[#This Row],[50D EMA]]&gt;Table2[[#This Row],[200D EMA]]),"Uptrend","Downtrend/NoTrend")</f>
        <v>Downtrend/NoTrend</v>
      </c>
      <c r="AL427">
        <v>-0.11</v>
      </c>
      <c r="AM427" t="s">
        <v>3173</v>
      </c>
      <c r="AN427">
        <v>-7.58</v>
      </c>
      <c r="AO427" t="s">
        <v>3173</v>
      </c>
      <c r="AP427">
        <v>8.4497203429927004E-2</v>
      </c>
      <c r="AQ427">
        <f>(Table2[[#This Row],[Sharpe Ratio]]-AVERAGE(Table2[Sharpe Ratio]))/_xlfn.STDEV.P(Table2[Sharpe Ratio])</f>
        <v>0.32976796204596465</v>
      </c>
      <c r="AR4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7">
        <f>_xlfn.RANK.AVG(Table2[[#This Row],[1Y Return vs Nifty Z-Score]],Table2[1Y Return vs Nifty Z-Score])</f>
        <v>585</v>
      </c>
      <c r="AT427">
        <f>_xlfn.RANK.AVG(Table2[[#This Row],[6M Return vs Nifty Z-Score]],Table2[6M Return vs Nifty Z-Score])</f>
        <v>386</v>
      </c>
      <c r="AU427">
        <f>_xlfn.RANK.AVG(Table2[[#This Row],[Sharpe Ratio Z-Score]],Table2[Sharpe Ratio Z-Score])</f>
        <v>268</v>
      </c>
      <c r="AV427">
        <f>(Table2[[#This Row],[Rank 1Y]]+Table2[[#This Row],[Rank 6M]]+Table2[[#This Row],[Rank Sharpe]])/3</f>
        <v>413</v>
      </c>
    </row>
    <row r="428" spans="1:48" x14ac:dyDescent="0.3">
      <c r="A428" t="s">
        <v>1110</v>
      </c>
      <c r="B428" t="s">
        <v>1111</v>
      </c>
      <c r="C428" t="s">
        <v>3133</v>
      </c>
      <c r="D428" t="s">
        <v>178</v>
      </c>
      <c r="E428">
        <v>11136.870593875001</v>
      </c>
      <c r="F428">
        <v>16.25</v>
      </c>
      <c r="G428">
        <v>-2.15308774196758</v>
      </c>
      <c r="H428">
        <f>(Table2[[#This Row],[1Y Return vs Nifty]]-AVERAGE(Table2[1Y Return vs Nifty]))/_xlfn.STDEV.P(Table2[1Y Return vs Nifty])</f>
        <v>-0.31417047179917862</v>
      </c>
      <c r="I428">
        <v>-9.0403735337901505</v>
      </c>
      <c r="J428">
        <f>(Table2[[#This Row],[1M Return vs Nifty]]-AVERAGE(Table2[1M Return vs Nifty]))/_xlfn.STDEV.P(Table2[1M Return vs Nifty])</f>
        <v>-0.97574644431508639</v>
      </c>
      <c r="K428">
        <v>-24.342672075620701</v>
      </c>
      <c r="L428">
        <f>(Table2[[#This Row],[6M Return vs Nifty]]-AVERAGE(Table2[6M Return vs Nifty]))/_xlfn.STDEV.P(Table2[6M Return vs Nifty])</f>
        <v>-0.93404634067391235</v>
      </c>
      <c r="M428">
        <v>-5.5169756145583504</v>
      </c>
      <c r="N428">
        <f>(Table2[[#This Row],[1W Return vs Nifty]]-AVERAGE(Table2[1W Return vs Nifty]))/_xlfn.STDEV.P(Table2[1W Return vs Nifty])</f>
        <v>-1.0466205511486708</v>
      </c>
      <c r="O428">
        <v>17.32</v>
      </c>
      <c r="P428">
        <v>18.0861655469262</v>
      </c>
      <c r="Q428">
        <v>17.443720640053499</v>
      </c>
      <c r="R428">
        <v>25.749770714614701</v>
      </c>
      <c r="S428" s="1">
        <f>(Table2[[#This Row],[Close Price]]-Table2[[#This Row],[20D EMA]])/Table2[[#This Row],[20D EMA]]</f>
        <v>-6.1778290993071611E-2</v>
      </c>
      <c r="T428" s="1">
        <f>(Table2[[#This Row],[Close Price]]-Table2[[#This Row],[50D EMA]])/Table2[[#This Row],[50D EMA]]</f>
        <v>-0.10152320801012804</v>
      </c>
      <c r="U428" s="1">
        <f>(Table2[[#This Row],[Close Price]]-Table2[[#This Row],[200D EMA]])/Table2[[#This Row],[200D EMA]]</f>
        <v>-6.8432685015175632E-2</v>
      </c>
      <c r="V428">
        <v>0.76910497138985301</v>
      </c>
      <c r="W428">
        <v>16.100000000000001</v>
      </c>
      <c r="X428">
        <v>16.39</v>
      </c>
      <c r="Y428">
        <v>16.100000000000001</v>
      </c>
      <c r="Z428">
        <v>17.03</v>
      </c>
      <c r="AA428">
        <v>16.079999999999998</v>
      </c>
      <c r="AB428">
        <v>19.48</v>
      </c>
      <c r="AC428" s="1">
        <f>(Table2[[#This Row],[Close Price]]/Table2[[#This Row],[Day Low]])-1</f>
        <v>9.3167701863352548E-3</v>
      </c>
      <c r="AD428" s="1">
        <f>(Table2[[#This Row],[Day High]]/Table2[[#This Row],[Close Price]])-1</f>
        <v>8.6153846153846914E-3</v>
      </c>
      <c r="AE428" s="1">
        <f>(Table2[[#This Row],[Close Price]]/Table2[[#This Row],[Current Week Low]])-1</f>
        <v>9.3167701863352548E-3</v>
      </c>
      <c r="AF428" s="1">
        <f>(Table2[[#This Row],[Current Week High]]/Table2[[#This Row],[Close Price]])-1</f>
        <v>4.8000000000000043E-2</v>
      </c>
      <c r="AG428" s="1">
        <f>(Table2[[#This Row],[Close Price]]/Table2[[#This Row],[Current Month Low]])-1</f>
        <v>1.0572139303482775E-2</v>
      </c>
      <c r="AH428" s="1">
        <f>(Table2[[#This Row],[Current Month High]]/Table2[[#This Row],[Close Price]])-1</f>
        <v>0.19876923076923081</v>
      </c>
      <c r="AI428">
        <v>47.692307692307701</v>
      </c>
      <c r="AJ428">
        <v>32.653061224489697</v>
      </c>
      <c r="AK428" t="str">
        <f>IF(AND(Table2[[#This Row],[20D EMA]]&gt;Table2[[#This Row],[50D EMA]],Table2[[#This Row],[50D EMA]]&gt;Table2[[#This Row],[200D EMA]]),"Uptrend","Downtrend/NoTrend")</f>
        <v>Downtrend/NoTrend</v>
      </c>
      <c r="AL428">
        <v>0.06</v>
      </c>
      <c r="AM428" t="s">
        <v>3172</v>
      </c>
      <c r="AN428">
        <v>-11.06</v>
      </c>
      <c r="AO428" t="s">
        <v>3173</v>
      </c>
      <c r="AP428">
        <v>0.115087379329395</v>
      </c>
      <c r="AQ428">
        <f>(Table2[[#This Row],[Sharpe Ratio]]-AVERAGE(Table2[Sharpe Ratio]))/_xlfn.STDEV.P(Table2[Sharpe Ratio])</f>
        <v>0.68445336067248019</v>
      </c>
      <c r="AR4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8">
        <f>_xlfn.RANK.AVG(Table2[[#This Row],[1Y Return vs Nifty Z-Score]],Table2[1Y Return vs Nifty Z-Score])</f>
        <v>421</v>
      </c>
      <c r="AT428">
        <f>_xlfn.RANK.AVG(Table2[[#This Row],[6M Return vs Nifty Z-Score]],Table2[6M Return vs Nifty Z-Score])</f>
        <v>651</v>
      </c>
      <c r="AU428">
        <f>_xlfn.RANK.AVG(Table2[[#This Row],[Sharpe Ratio Z-Score]],Table2[Sharpe Ratio Z-Score])</f>
        <v>170</v>
      </c>
      <c r="AV428">
        <f>(Table2[[#This Row],[Rank 1Y]]+Table2[[#This Row],[Rank 6M]]+Table2[[#This Row],[Rank Sharpe]])/3</f>
        <v>414</v>
      </c>
    </row>
    <row r="429" spans="1:48" x14ac:dyDescent="0.3">
      <c r="A429" t="s">
        <v>1436</v>
      </c>
      <c r="B429" t="s">
        <v>1437</v>
      </c>
      <c r="C429" t="s">
        <v>3130</v>
      </c>
      <c r="D429" t="s">
        <v>48</v>
      </c>
      <c r="E429">
        <v>7377.5138066299996</v>
      </c>
      <c r="F429">
        <v>198.22</v>
      </c>
      <c r="G429">
        <v>-21.162779676893098</v>
      </c>
      <c r="H429">
        <f>(Table2[[#This Row],[1Y Return vs Nifty]]-AVERAGE(Table2[1Y Return vs Nifty]))/_xlfn.STDEV.P(Table2[1Y Return vs Nifty])</f>
        <v>-0.68800060725738121</v>
      </c>
      <c r="I429">
        <v>11.0132436217772</v>
      </c>
      <c r="J429">
        <f>(Table2[[#This Row],[1M Return vs Nifty]]-AVERAGE(Table2[1M Return vs Nifty]))/_xlfn.STDEV.P(Table2[1M Return vs Nifty])</f>
        <v>0.92612767611870617</v>
      </c>
      <c r="K429">
        <v>-5.2536555414320398</v>
      </c>
      <c r="L429">
        <f>(Table2[[#This Row],[6M Return vs Nifty]]-AVERAGE(Table2[6M Return vs Nifty]))/_xlfn.STDEV.P(Table2[6M Return vs Nifty])</f>
        <v>-0.30606990480793272</v>
      </c>
      <c r="M429">
        <v>8.7433056541522909</v>
      </c>
      <c r="N429">
        <f>(Table2[[#This Row],[1W Return vs Nifty]]-AVERAGE(Table2[1W Return vs Nifty]))/_xlfn.STDEV.P(Table2[1W Return vs Nifty])</f>
        <v>1.9937084359705592</v>
      </c>
      <c r="O429">
        <v>185.51</v>
      </c>
      <c r="P429">
        <v>187.54715384126101</v>
      </c>
      <c r="Q429">
        <v>189.175851557394</v>
      </c>
      <c r="R429">
        <v>72.058631776536998</v>
      </c>
      <c r="S429" s="1">
        <f>(Table2[[#This Row],[Close Price]]-Table2[[#This Row],[20D EMA]])/Table2[[#This Row],[20D EMA]]</f>
        <v>6.8513826747884254E-2</v>
      </c>
      <c r="T429" s="1">
        <f>(Table2[[#This Row],[Close Price]]-Table2[[#This Row],[50D EMA]])/Table2[[#This Row],[50D EMA]]</f>
        <v>5.6907534666041565E-2</v>
      </c>
      <c r="U429" s="1">
        <f>(Table2[[#This Row],[Close Price]]-Table2[[#This Row],[200D EMA]])/Table2[[#This Row],[200D EMA]]</f>
        <v>4.7808155048067014E-2</v>
      </c>
      <c r="V429">
        <v>1.51367855813505</v>
      </c>
      <c r="W429">
        <v>193.2</v>
      </c>
      <c r="X429">
        <v>200.59</v>
      </c>
      <c r="Y429">
        <v>187.2</v>
      </c>
      <c r="Z429">
        <v>200.59</v>
      </c>
      <c r="AA429">
        <v>167.16</v>
      </c>
      <c r="AB429">
        <v>200.59</v>
      </c>
      <c r="AC429" s="1">
        <f>(Table2[[#This Row],[Close Price]]/Table2[[#This Row],[Day Low]])-1</f>
        <v>2.5983436853002084E-2</v>
      </c>
      <c r="AD429" s="1">
        <f>(Table2[[#This Row],[Day High]]/Table2[[#This Row],[Close Price]])-1</f>
        <v>1.1956412067399835E-2</v>
      </c>
      <c r="AE429" s="1">
        <f>(Table2[[#This Row],[Close Price]]/Table2[[#This Row],[Current Week Low]])-1</f>
        <v>5.886752136752138E-2</v>
      </c>
      <c r="AF429" s="1">
        <f>(Table2[[#This Row],[Current Week High]]/Table2[[#This Row],[Close Price]])-1</f>
        <v>1.1956412067399835E-2</v>
      </c>
      <c r="AG429" s="1">
        <f>(Table2[[#This Row],[Close Price]]/Table2[[#This Row],[Current Month Low]])-1</f>
        <v>0.18581000239291701</v>
      </c>
      <c r="AH429" s="1">
        <f>(Table2[[#This Row],[Current Month High]]/Table2[[#This Row],[Close Price]])-1</f>
        <v>1.1956412067399835E-2</v>
      </c>
      <c r="AI429">
        <v>25.769347189990899</v>
      </c>
      <c r="AJ429">
        <v>18.581000239291701</v>
      </c>
      <c r="AK429" t="str">
        <f>IF(AND(Table2[[#This Row],[20D EMA]]&gt;Table2[[#This Row],[50D EMA]],Table2[[#This Row],[50D EMA]]&gt;Table2[[#This Row],[200D EMA]]),"Uptrend","Downtrend/NoTrend")</f>
        <v>Downtrend/NoTrend</v>
      </c>
      <c r="AL429">
        <v>0.09</v>
      </c>
      <c r="AM429" t="s">
        <v>3172</v>
      </c>
      <c r="AN429">
        <v>2.61</v>
      </c>
      <c r="AO429" t="s">
        <v>3172</v>
      </c>
      <c r="AP429">
        <v>8.4871032599181995E-2</v>
      </c>
      <c r="AQ429">
        <f>(Table2[[#This Row],[Sharpe Ratio]]-AVERAGE(Table2[Sharpe Ratio]))/_xlfn.STDEV.P(Table2[Sharpe Ratio])</f>
        <v>0.33410241727600898</v>
      </c>
      <c r="AR4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9">
        <f>_xlfn.RANK.AVG(Table2[[#This Row],[1Y Return vs Nifty Z-Score]],Table2[1Y Return vs Nifty Z-Score])</f>
        <v>556</v>
      </c>
      <c r="AT429">
        <f>_xlfn.RANK.AVG(Table2[[#This Row],[6M Return vs Nifty Z-Score]],Table2[6M Return vs Nifty Z-Score])</f>
        <v>420</v>
      </c>
      <c r="AU429">
        <f>_xlfn.RANK.AVG(Table2[[#This Row],[Sharpe Ratio Z-Score]],Table2[Sharpe Ratio Z-Score])</f>
        <v>266</v>
      </c>
      <c r="AV429">
        <f>(Table2[[#This Row],[Rank 1Y]]+Table2[[#This Row],[Rank 6M]]+Table2[[#This Row],[Rank Sharpe]])/3</f>
        <v>414</v>
      </c>
    </row>
    <row r="430" spans="1:48" x14ac:dyDescent="0.3">
      <c r="A430" t="s">
        <v>585</v>
      </c>
      <c r="B430" t="s">
        <v>586</v>
      </c>
      <c r="C430" t="s">
        <v>3138</v>
      </c>
      <c r="D430" t="s">
        <v>114</v>
      </c>
      <c r="E430">
        <v>32796.5400005099</v>
      </c>
      <c r="F430">
        <v>307.45</v>
      </c>
      <c r="G430">
        <v>8.5589121931547307</v>
      </c>
      <c r="H430">
        <f>(Table2[[#This Row],[1Y Return vs Nifty]]-AVERAGE(Table2[1Y Return vs Nifty]))/_xlfn.STDEV.P(Table2[1Y Return vs Nifty])</f>
        <v>-0.10351643277091702</v>
      </c>
      <c r="I430">
        <v>-0.27382992548683899</v>
      </c>
      <c r="J430">
        <f>(Table2[[#This Row],[1M Return vs Nifty]]-AVERAGE(Table2[1M Return vs Nifty]))/_xlfn.STDEV.P(Table2[1M Return vs Nifty])</f>
        <v>-0.14433222687264491</v>
      </c>
      <c r="K430">
        <v>2.0723721035154998</v>
      </c>
      <c r="L430">
        <f>(Table2[[#This Row],[6M Return vs Nifty]]-AVERAGE(Table2[6M Return vs Nifty]))/_xlfn.STDEV.P(Table2[6M Return vs Nifty])</f>
        <v>-6.5063631839908861E-2</v>
      </c>
      <c r="M430">
        <v>-0.89379686127889602</v>
      </c>
      <c r="N430">
        <f>(Table2[[#This Row],[1W Return vs Nifty]]-AVERAGE(Table2[1W Return vs Nifty]))/_xlfn.STDEV.P(Table2[1W Return vs Nifty])</f>
        <v>-6.0946838872716923E-2</v>
      </c>
      <c r="O430">
        <v>300.23</v>
      </c>
      <c r="P430">
        <v>310.643817280083</v>
      </c>
      <c r="Q430">
        <v>294.76422572407301</v>
      </c>
      <c r="R430">
        <v>65.489326959539895</v>
      </c>
      <c r="S430" s="1">
        <f>(Table2[[#This Row],[Close Price]]-Table2[[#This Row],[20D EMA]])/Table2[[#This Row],[20D EMA]]</f>
        <v>2.4048229690570463E-2</v>
      </c>
      <c r="T430" s="1">
        <f>(Table2[[#This Row],[Close Price]]-Table2[[#This Row],[50D EMA]])/Table2[[#This Row],[50D EMA]]</f>
        <v>-1.0281283909164036E-2</v>
      </c>
      <c r="U430" s="1">
        <f>(Table2[[#This Row],[Close Price]]-Table2[[#This Row],[200D EMA]])/Table2[[#This Row],[200D EMA]]</f>
        <v>4.3037021350759333E-2</v>
      </c>
      <c r="V430">
        <v>0.608273970331217</v>
      </c>
      <c r="W430">
        <v>300</v>
      </c>
      <c r="X430">
        <v>308.45</v>
      </c>
      <c r="Y430">
        <v>293.14999999999998</v>
      </c>
      <c r="Z430">
        <v>308.45</v>
      </c>
      <c r="AA430">
        <v>283.75</v>
      </c>
      <c r="AB430">
        <v>317.89999999999998</v>
      </c>
      <c r="AC430" s="1">
        <f>(Table2[[#This Row],[Close Price]]/Table2[[#This Row],[Day Low]])-1</f>
        <v>2.4833333333333263E-2</v>
      </c>
      <c r="AD430" s="1">
        <f>(Table2[[#This Row],[Day High]]/Table2[[#This Row],[Close Price]])-1</f>
        <v>3.252561392096176E-3</v>
      </c>
      <c r="AE430" s="1">
        <f>(Table2[[#This Row],[Close Price]]/Table2[[#This Row],[Current Week Low]])-1</f>
        <v>4.8780487804878092E-2</v>
      </c>
      <c r="AF430" s="1">
        <f>(Table2[[#This Row],[Current Week High]]/Table2[[#This Row],[Close Price]])-1</f>
        <v>3.252561392096176E-3</v>
      </c>
      <c r="AG430" s="1">
        <f>(Table2[[#This Row],[Close Price]]/Table2[[#This Row],[Current Month Low]])-1</f>
        <v>8.3524229074889877E-2</v>
      </c>
      <c r="AH430" s="1">
        <f>(Table2[[#This Row],[Current Month High]]/Table2[[#This Row],[Close Price]])-1</f>
        <v>3.3989266547405972E-2</v>
      </c>
      <c r="AI430">
        <v>18.523337127988199</v>
      </c>
      <c r="AJ430">
        <v>54.691823899371002</v>
      </c>
      <c r="AK430" t="str">
        <f>IF(AND(Table2[[#This Row],[20D EMA]]&gt;Table2[[#This Row],[50D EMA]],Table2[[#This Row],[50D EMA]]&gt;Table2[[#This Row],[200D EMA]]),"Uptrend","Downtrend/NoTrend")</f>
        <v>Downtrend/NoTrend</v>
      </c>
      <c r="AL430">
        <v>0.04</v>
      </c>
      <c r="AM430" t="s">
        <v>3172</v>
      </c>
      <c r="AN430">
        <v>2.42</v>
      </c>
      <c r="AO430" t="s">
        <v>3172</v>
      </c>
      <c r="AP430">
        <v>-8.6750050617520006E-3</v>
      </c>
      <c r="AQ430">
        <f>(Table2[[#This Row],[Sharpe Ratio]]-AVERAGE(Table2[Sharpe Ratio]))/_xlfn.STDEV.P(Table2[Sharpe Ratio])</f>
        <v>-0.75054037022350473</v>
      </c>
      <c r="AR4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0">
        <f>_xlfn.RANK.AVG(Table2[[#This Row],[1Y Return vs Nifty Z-Score]],Table2[1Y Return vs Nifty Z-Score])</f>
        <v>342</v>
      </c>
      <c r="AT430">
        <f>_xlfn.RANK.AVG(Table2[[#This Row],[6M Return vs Nifty Z-Score]],Table2[6M Return vs Nifty Z-Score])</f>
        <v>326</v>
      </c>
      <c r="AU430">
        <f>_xlfn.RANK.AVG(Table2[[#This Row],[Sharpe Ratio Z-Score]],Table2[Sharpe Ratio Z-Score])</f>
        <v>575</v>
      </c>
      <c r="AV430">
        <f>(Table2[[#This Row],[Rank 1Y]]+Table2[[#This Row],[Rank 6M]]+Table2[[#This Row],[Rank Sharpe]])/3</f>
        <v>414.33333333333331</v>
      </c>
    </row>
    <row r="431" spans="1:48" x14ac:dyDescent="0.3">
      <c r="A431" t="s">
        <v>1405</v>
      </c>
      <c r="B431" t="s">
        <v>1406</v>
      </c>
      <c r="C431" t="s">
        <v>3140</v>
      </c>
      <c r="D431" t="s">
        <v>134</v>
      </c>
      <c r="E431">
        <v>7671.6333290800003</v>
      </c>
      <c r="F431">
        <v>523.70000000000005</v>
      </c>
      <c r="G431">
        <v>-17.098184600343501</v>
      </c>
      <c r="H431">
        <f>(Table2[[#This Row],[1Y Return vs Nifty]]-AVERAGE(Table2[1Y Return vs Nifty]))/_xlfn.STDEV.P(Table2[1Y Return vs Nifty])</f>
        <v>-0.60806937358716906</v>
      </c>
      <c r="I431">
        <v>-2.4023123662504302</v>
      </c>
      <c r="J431">
        <f>(Table2[[#This Row],[1M Return vs Nifty]]-AVERAGE(Table2[1M Return vs Nifty]))/_xlfn.STDEV.P(Table2[1M Return vs Nifty])</f>
        <v>-0.34619634138538152</v>
      </c>
      <c r="K431">
        <v>9.8481464002492594</v>
      </c>
      <c r="L431">
        <f>(Table2[[#This Row],[6M Return vs Nifty]]-AVERAGE(Table2[6M Return vs Nifty]))/_xlfn.STDEV.P(Table2[6M Return vs Nifty])</f>
        <v>0.19073807592306796</v>
      </c>
      <c r="M431">
        <v>-1.8257892825953399</v>
      </c>
      <c r="N431">
        <f>(Table2[[#This Row],[1W Return vs Nifty]]-AVERAGE(Table2[1W Return vs Nifty]))/_xlfn.STDEV.P(Table2[1W Return vs Nifty])</f>
        <v>-0.25965004261113955</v>
      </c>
      <c r="O431">
        <v>529.16999999999996</v>
      </c>
      <c r="P431">
        <v>547.21646330233295</v>
      </c>
      <c r="Q431">
        <v>523.32978907277698</v>
      </c>
      <c r="R431">
        <v>50.442950249679299</v>
      </c>
      <c r="S431" s="1">
        <f>(Table2[[#This Row],[Close Price]]-Table2[[#This Row],[20D EMA]])/Table2[[#This Row],[20D EMA]]</f>
        <v>-1.0336942759415527E-2</v>
      </c>
      <c r="T431" s="1">
        <f>(Table2[[#This Row],[Close Price]]-Table2[[#This Row],[50D EMA]])/Table2[[#This Row],[50D EMA]]</f>
        <v>-4.2974699921153943E-2</v>
      </c>
      <c r="U431" s="1">
        <f>(Table2[[#This Row],[Close Price]]-Table2[[#This Row],[200D EMA]])/Table2[[#This Row],[200D EMA]]</f>
        <v>7.0741420601911611E-4</v>
      </c>
      <c r="V431">
        <v>0.57845037214527595</v>
      </c>
      <c r="W431">
        <v>517.9</v>
      </c>
      <c r="X431">
        <v>528.5</v>
      </c>
      <c r="Y431">
        <v>517.1</v>
      </c>
      <c r="Z431">
        <v>537.45000000000005</v>
      </c>
      <c r="AA431">
        <v>486</v>
      </c>
      <c r="AB431">
        <v>570</v>
      </c>
      <c r="AC431" s="1">
        <f>(Table2[[#This Row],[Close Price]]/Table2[[#This Row],[Day Low]])-1</f>
        <v>1.1199073180150787E-2</v>
      </c>
      <c r="AD431" s="1">
        <f>(Table2[[#This Row],[Day High]]/Table2[[#This Row],[Close Price]])-1</f>
        <v>9.1655527974030537E-3</v>
      </c>
      <c r="AE431" s="1">
        <f>(Table2[[#This Row],[Close Price]]/Table2[[#This Row],[Current Week Low]])-1</f>
        <v>1.2763488686907909E-2</v>
      </c>
      <c r="AF431" s="1">
        <f>(Table2[[#This Row],[Current Week High]]/Table2[[#This Row],[Close Price]])-1</f>
        <v>2.6255489784227537E-2</v>
      </c>
      <c r="AG431" s="1">
        <f>(Table2[[#This Row],[Close Price]]/Table2[[#This Row],[Current Month Low]])-1</f>
        <v>7.7572016460905502E-2</v>
      </c>
      <c r="AH431" s="1">
        <f>(Table2[[#This Row],[Current Month High]]/Table2[[#This Row],[Close Price]])-1</f>
        <v>8.8409394691617349E-2</v>
      </c>
      <c r="AI431">
        <v>33.473362612182498</v>
      </c>
      <c r="AJ431">
        <v>37.797658202868</v>
      </c>
      <c r="AK431" t="str">
        <f>IF(AND(Table2[[#This Row],[20D EMA]]&gt;Table2[[#This Row],[50D EMA]],Table2[[#This Row],[50D EMA]]&gt;Table2[[#This Row],[200D EMA]]),"Uptrend","Downtrend/NoTrend")</f>
        <v>Downtrend/NoTrend</v>
      </c>
      <c r="AL431">
        <v>-0.09</v>
      </c>
      <c r="AM431" t="s">
        <v>3173</v>
      </c>
      <c r="AN431">
        <v>-6.5</v>
      </c>
      <c r="AO431" t="s">
        <v>3173</v>
      </c>
      <c r="AP431">
        <v>1.0010959302464E-2</v>
      </c>
      <c r="AQ431">
        <f>(Table2[[#This Row],[Sharpe Ratio]]-AVERAGE(Table2[Sharpe Ratio]))/_xlfn.STDEV.P(Table2[Sharpe Ratio])</f>
        <v>-0.53388131141246742</v>
      </c>
      <c r="AR4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1">
        <f>_xlfn.RANK.AVG(Table2[[#This Row],[1Y Return vs Nifty Z-Score]],Table2[1Y Return vs Nifty Z-Score])</f>
        <v>523</v>
      </c>
      <c r="AT431">
        <f>_xlfn.RANK.AVG(Table2[[#This Row],[6M Return vs Nifty Z-Score]],Table2[6M Return vs Nifty Z-Score])</f>
        <v>241</v>
      </c>
      <c r="AU431">
        <f>_xlfn.RANK.AVG(Table2[[#This Row],[Sharpe Ratio Z-Score]],Table2[Sharpe Ratio Z-Score])</f>
        <v>482</v>
      </c>
      <c r="AV431">
        <f>(Table2[[#This Row],[Rank 1Y]]+Table2[[#This Row],[Rank 6M]]+Table2[[#This Row],[Rank Sharpe]])/3</f>
        <v>415.33333333333331</v>
      </c>
    </row>
    <row r="432" spans="1:48" x14ac:dyDescent="0.3">
      <c r="A432" t="s">
        <v>718</v>
      </c>
      <c r="B432" t="s">
        <v>719</v>
      </c>
      <c r="C432" t="s">
        <v>3131</v>
      </c>
      <c r="D432" t="s">
        <v>51</v>
      </c>
      <c r="E432">
        <v>24079.3187382</v>
      </c>
      <c r="F432">
        <v>5263.5</v>
      </c>
      <c r="G432">
        <v>7.2791980031990899</v>
      </c>
      <c r="H432">
        <f>(Table2[[#This Row],[1Y Return vs Nifty]]-AVERAGE(Table2[1Y Return vs Nifty]))/_xlfn.STDEV.P(Table2[1Y Return vs Nifty])</f>
        <v>-0.12868231818434497</v>
      </c>
      <c r="I432">
        <v>-0.89762646468569096</v>
      </c>
      <c r="J432">
        <f>(Table2[[#This Row],[1M Return vs Nifty]]-AVERAGE(Table2[1M Return vs Nifty]))/_xlfn.STDEV.P(Table2[1M Return vs Nifty])</f>
        <v>-0.20349275063825861</v>
      </c>
      <c r="K432">
        <v>10.2506002142583</v>
      </c>
      <c r="L432">
        <f>(Table2[[#This Row],[6M Return vs Nifty]]-AVERAGE(Table2[6M Return vs Nifty]))/_xlfn.STDEV.P(Table2[6M Return vs Nifty])</f>
        <v>0.20397770570019255</v>
      </c>
      <c r="M432">
        <v>-0.463427421769666</v>
      </c>
      <c r="N432">
        <f>(Table2[[#This Row],[1W Return vs Nifty]]-AVERAGE(Table2[1W Return vs Nifty]))/_xlfn.STDEV.P(Table2[1W Return vs Nifty])</f>
        <v>3.0809042898083127E-2</v>
      </c>
      <c r="O432">
        <v>5274.58</v>
      </c>
      <c r="P432">
        <v>5405.4148261321197</v>
      </c>
      <c r="Q432">
        <v>5082.8404206843297</v>
      </c>
      <c r="R432">
        <v>53.5691212042397</v>
      </c>
      <c r="S432" s="1">
        <f>(Table2[[#This Row],[Close Price]]-Table2[[#This Row],[20D EMA]])/Table2[[#This Row],[20D EMA]]</f>
        <v>-2.1006411884927191E-3</v>
      </c>
      <c r="T432" s="1">
        <f>(Table2[[#This Row],[Close Price]]-Table2[[#This Row],[50D EMA]])/Table2[[#This Row],[50D EMA]]</f>
        <v>-2.6254197077723234E-2</v>
      </c>
      <c r="U432" s="1">
        <f>(Table2[[#This Row],[Close Price]]-Table2[[#This Row],[200D EMA]])/Table2[[#This Row],[200D EMA]]</f>
        <v>3.554303585461515E-2</v>
      </c>
      <c r="V432">
        <v>0.33922651594001302</v>
      </c>
      <c r="W432">
        <v>5208.95</v>
      </c>
      <c r="X432">
        <v>5291.45</v>
      </c>
      <c r="Y432">
        <v>5208.95</v>
      </c>
      <c r="Z432">
        <v>5344.1</v>
      </c>
      <c r="AA432">
        <v>5036.6499999999996</v>
      </c>
      <c r="AB432">
        <v>5390</v>
      </c>
      <c r="AC432" s="1">
        <f>(Table2[[#This Row],[Close Price]]/Table2[[#This Row],[Day Low]])-1</f>
        <v>1.0472360072567355E-2</v>
      </c>
      <c r="AD432" s="1">
        <f>(Table2[[#This Row],[Day High]]/Table2[[#This Row],[Close Price]])-1</f>
        <v>5.3101548399354659E-3</v>
      </c>
      <c r="AE432" s="1">
        <f>(Table2[[#This Row],[Close Price]]/Table2[[#This Row],[Current Week Low]])-1</f>
        <v>1.0472360072567355E-2</v>
      </c>
      <c r="AF432" s="1">
        <f>(Table2[[#This Row],[Current Week High]]/Table2[[#This Row],[Close Price]])-1</f>
        <v>1.5313004654697426E-2</v>
      </c>
      <c r="AG432" s="1">
        <f>(Table2[[#This Row],[Close Price]]/Table2[[#This Row],[Current Month Low]])-1</f>
        <v>4.5039857842018138E-2</v>
      </c>
      <c r="AH432" s="1">
        <f>(Table2[[#This Row],[Current Month High]]/Table2[[#This Row],[Close Price]])-1</f>
        <v>2.4033437826541215E-2</v>
      </c>
      <c r="AI432">
        <v>22.563883347582301</v>
      </c>
      <c r="AJ432">
        <v>33.253164556961998</v>
      </c>
      <c r="AK432" t="str">
        <f>IF(AND(Table2[[#This Row],[20D EMA]]&gt;Table2[[#This Row],[50D EMA]],Table2[[#This Row],[50D EMA]]&gt;Table2[[#This Row],[200D EMA]]),"Uptrend","Downtrend/NoTrend")</f>
        <v>Downtrend/NoTrend</v>
      </c>
      <c r="AL432">
        <v>-0.1</v>
      </c>
      <c r="AM432" t="s">
        <v>3173</v>
      </c>
      <c r="AN432">
        <v>-1.05</v>
      </c>
      <c r="AO432" t="s">
        <v>3173</v>
      </c>
      <c r="AP432">
        <v>-4.8669021788579001E-2</v>
      </c>
      <c r="AQ432">
        <f>(Table2[[#This Row],[Sharpe Ratio]]-AVERAGE(Table2[Sharpe Ratio]))/_xlfn.STDEV.P(Table2[Sharpe Ratio])</f>
        <v>-1.2142609389462518</v>
      </c>
      <c r="AR4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2">
        <f>_xlfn.RANK.AVG(Table2[[#This Row],[1Y Return vs Nifty Z-Score]],Table2[1Y Return vs Nifty Z-Score])</f>
        <v>351</v>
      </c>
      <c r="AT432">
        <f>_xlfn.RANK.AVG(Table2[[#This Row],[6M Return vs Nifty Z-Score]],Table2[6M Return vs Nifty Z-Score])</f>
        <v>236</v>
      </c>
      <c r="AU432">
        <f>_xlfn.RANK.AVG(Table2[[#This Row],[Sharpe Ratio Z-Score]],Table2[Sharpe Ratio Z-Score])</f>
        <v>660</v>
      </c>
      <c r="AV432">
        <f>(Table2[[#This Row],[Rank 1Y]]+Table2[[#This Row],[Rank 6M]]+Table2[[#This Row],[Rank Sharpe]])/3</f>
        <v>415.66666666666669</v>
      </c>
    </row>
    <row r="433" spans="1:48" x14ac:dyDescent="0.3">
      <c r="A433" t="s">
        <v>1300</v>
      </c>
      <c r="B433" t="s">
        <v>1301</v>
      </c>
      <c r="C433" t="s">
        <v>3139</v>
      </c>
      <c r="D433" t="s">
        <v>105</v>
      </c>
      <c r="E433">
        <v>8774.4343664999997</v>
      </c>
      <c r="F433">
        <v>181.5</v>
      </c>
      <c r="G433">
        <v>1.7010397718078301</v>
      </c>
      <c r="H433">
        <f>(Table2[[#This Row],[1Y Return vs Nifty]]-AVERAGE(Table2[1Y Return vs Nifty]))/_xlfn.STDEV.P(Table2[1Y Return vs Nifty])</f>
        <v>-0.23837813305534239</v>
      </c>
      <c r="I433">
        <v>-6.10679521350181</v>
      </c>
      <c r="J433">
        <f>(Table2[[#This Row],[1M Return vs Nifty]]-AVERAGE(Table2[1M Return vs Nifty]))/_xlfn.STDEV.P(Table2[1M Return vs Nifty])</f>
        <v>-0.69752747542083426</v>
      </c>
      <c r="K433">
        <v>-13.3981630997077</v>
      </c>
      <c r="L433">
        <f>(Table2[[#This Row],[6M Return vs Nifty]]-AVERAGE(Table2[6M Return vs Nifty]))/_xlfn.STDEV.P(Table2[6M Return vs Nifty])</f>
        <v>-0.57400192839695541</v>
      </c>
      <c r="M433">
        <v>0.98472743076882996</v>
      </c>
      <c r="N433">
        <f>(Table2[[#This Row],[1W Return vs Nifty]]-AVERAGE(Table2[1W Return vs Nifty]))/_xlfn.STDEV.P(Table2[1W Return vs Nifty])</f>
        <v>0.3395594169647409</v>
      </c>
      <c r="O433">
        <v>184.91</v>
      </c>
      <c r="P433">
        <v>197.68015637949699</v>
      </c>
      <c r="Q433">
        <v>198.30110852732099</v>
      </c>
      <c r="R433">
        <v>49.954607975922599</v>
      </c>
      <c r="S433" s="1">
        <f>(Table2[[#This Row],[Close Price]]-Table2[[#This Row],[20D EMA]])/Table2[[#This Row],[20D EMA]]</f>
        <v>-1.8441403926234366E-2</v>
      </c>
      <c r="T433" s="1">
        <f>(Table2[[#This Row],[Close Price]]-Table2[[#This Row],[50D EMA]])/Table2[[#This Row],[50D EMA]]</f>
        <v>-8.1850179986882932E-2</v>
      </c>
      <c r="U433" s="1">
        <f>(Table2[[#This Row],[Close Price]]-Table2[[#This Row],[200D EMA]])/Table2[[#This Row],[200D EMA]]</f>
        <v>-8.4725237554616167E-2</v>
      </c>
      <c r="V433">
        <v>0.88982019566411996</v>
      </c>
      <c r="W433">
        <v>178</v>
      </c>
      <c r="X433">
        <v>183.65</v>
      </c>
      <c r="Y433">
        <v>177.01</v>
      </c>
      <c r="Z433">
        <v>183.65</v>
      </c>
      <c r="AA433">
        <v>167.2</v>
      </c>
      <c r="AB433">
        <v>201.45</v>
      </c>
      <c r="AC433" s="1">
        <f>(Table2[[#This Row],[Close Price]]/Table2[[#This Row],[Day Low]])-1</f>
        <v>1.9662921348314599E-2</v>
      </c>
      <c r="AD433" s="1">
        <f>(Table2[[#This Row],[Day High]]/Table2[[#This Row],[Close Price]])-1</f>
        <v>1.1845730027548296E-2</v>
      </c>
      <c r="AE433" s="1">
        <f>(Table2[[#This Row],[Close Price]]/Table2[[#This Row],[Current Week Low]])-1</f>
        <v>2.5365798542455353E-2</v>
      </c>
      <c r="AF433" s="1">
        <f>(Table2[[#This Row],[Current Week High]]/Table2[[#This Row],[Close Price]])-1</f>
        <v>1.1845730027548296E-2</v>
      </c>
      <c r="AG433" s="1">
        <f>(Table2[[#This Row],[Close Price]]/Table2[[#This Row],[Current Month Low]])-1</f>
        <v>8.5526315789473673E-2</v>
      </c>
      <c r="AH433" s="1">
        <f>(Table2[[#This Row],[Current Month High]]/Table2[[#This Row],[Close Price]])-1</f>
        <v>0.10991735537190084</v>
      </c>
      <c r="AI433">
        <v>38.121212121212103</v>
      </c>
      <c r="AJ433">
        <v>32.288629737609298</v>
      </c>
      <c r="AK433" t="str">
        <f>IF(AND(Table2[[#This Row],[20D EMA]]&gt;Table2[[#This Row],[50D EMA]],Table2[[#This Row],[50D EMA]]&gt;Table2[[#This Row],[200D EMA]]),"Uptrend","Downtrend/NoTrend")</f>
        <v>Downtrend/NoTrend</v>
      </c>
      <c r="AL433">
        <v>-0.16</v>
      </c>
      <c r="AM433" t="s">
        <v>3173</v>
      </c>
      <c r="AN433">
        <v>-7.18</v>
      </c>
      <c r="AO433" t="s">
        <v>3173</v>
      </c>
      <c r="AP433">
        <v>5.9888104537818003E-2</v>
      </c>
      <c r="AQ433">
        <f>(Table2[[#This Row],[Sharpe Ratio]]-AVERAGE(Table2[Sharpe Ratio]))/_xlfn.STDEV.P(Table2[Sharpe Ratio])</f>
        <v>4.4431647567994476E-2</v>
      </c>
      <c r="AR4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3">
        <f>_xlfn.RANK.AVG(Table2[[#This Row],[1Y Return vs Nifty Z-Score]],Table2[1Y Return vs Nifty Z-Score])</f>
        <v>389</v>
      </c>
      <c r="AT433">
        <f>_xlfn.RANK.AVG(Table2[[#This Row],[6M Return vs Nifty Z-Score]],Table2[6M Return vs Nifty Z-Score])</f>
        <v>520</v>
      </c>
      <c r="AU433">
        <f>_xlfn.RANK.AVG(Table2[[#This Row],[Sharpe Ratio Z-Score]],Table2[Sharpe Ratio Z-Score])</f>
        <v>339</v>
      </c>
      <c r="AV433">
        <f>(Table2[[#This Row],[Rank 1Y]]+Table2[[#This Row],[Rank 6M]]+Table2[[#This Row],[Rank Sharpe]])/3</f>
        <v>416</v>
      </c>
    </row>
    <row r="434" spans="1:48" x14ac:dyDescent="0.3">
      <c r="A434" t="s">
        <v>191</v>
      </c>
      <c r="B434" t="s">
        <v>192</v>
      </c>
      <c r="C434" t="s">
        <v>3125</v>
      </c>
      <c r="D434" t="s">
        <v>18</v>
      </c>
      <c r="E434">
        <v>127486.98376488</v>
      </c>
      <c r="F434">
        <v>293.85000000000002</v>
      </c>
      <c r="G434">
        <v>17.490152671590799</v>
      </c>
      <c r="H434">
        <f>(Table2[[#This Row],[1Y Return vs Nifty]]-AVERAGE(Table2[1Y Return vs Nifty]))/_xlfn.STDEV.P(Table2[1Y Return vs Nifty])</f>
        <v>7.2118545917474811E-2</v>
      </c>
      <c r="I434">
        <v>-3.3818398949591901</v>
      </c>
      <c r="J434">
        <f>(Table2[[#This Row],[1M Return vs Nifty]]-AVERAGE(Table2[1M Return vs Nifty]))/_xlfn.STDEV.P(Table2[1M Return vs Nifty])</f>
        <v>-0.43909419829826585</v>
      </c>
      <c r="K434">
        <v>-15.808466852454201</v>
      </c>
      <c r="L434">
        <f>(Table2[[#This Row],[6M Return vs Nifty]]-AVERAGE(Table2[6M Return vs Nifty]))/_xlfn.STDEV.P(Table2[6M Return vs Nifty])</f>
        <v>-0.65329432972592083</v>
      </c>
      <c r="M434">
        <v>-1.8523605651707</v>
      </c>
      <c r="N434">
        <f>(Table2[[#This Row],[1W Return vs Nifty]]-AVERAGE(Table2[1W Return vs Nifty]))/_xlfn.STDEV.P(Table2[1W Return vs Nifty])</f>
        <v>-0.26531510903700728</v>
      </c>
      <c r="O434">
        <v>303.74</v>
      </c>
      <c r="P434">
        <v>317.73104605033501</v>
      </c>
      <c r="Q434">
        <v>305.41522322540197</v>
      </c>
      <c r="R434">
        <v>41.947488830714803</v>
      </c>
      <c r="S434" s="1">
        <f>(Table2[[#This Row],[Close Price]]-Table2[[#This Row],[20D EMA]])/Table2[[#This Row],[20D EMA]]</f>
        <v>-3.2560742740501698E-2</v>
      </c>
      <c r="T434" s="1">
        <f>(Table2[[#This Row],[Close Price]]-Table2[[#This Row],[50D EMA]])/Table2[[#This Row],[50D EMA]]</f>
        <v>-7.5161197960339543E-2</v>
      </c>
      <c r="U434" s="1">
        <f>(Table2[[#This Row],[Close Price]]-Table2[[#This Row],[200D EMA]])/Table2[[#This Row],[200D EMA]]</f>
        <v>-3.7867212718688245E-2</v>
      </c>
      <c r="V434">
        <v>0.82286951590191404</v>
      </c>
      <c r="W434">
        <v>293.35000000000002</v>
      </c>
      <c r="X434">
        <v>301</v>
      </c>
      <c r="Y434">
        <v>292</v>
      </c>
      <c r="Z434">
        <v>304.39999999999998</v>
      </c>
      <c r="AA434">
        <v>279.35000000000002</v>
      </c>
      <c r="AB434">
        <v>319</v>
      </c>
      <c r="AC434" s="1">
        <f>(Table2[[#This Row],[Close Price]]/Table2[[#This Row],[Day Low]])-1</f>
        <v>1.7044486108743762E-3</v>
      </c>
      <c r="AD434" s="1">
        <f>(Table2[[#This Row],[Day High]]/Table2[[#This Row],[Close Price]])-1</f>
        <v>2.4332142249446909E-2</v>
      </c>
      <c r="AE434" s="1">
        <f>(Table2[[#This Row],[Close Price]]/Table2[[#This Row],[Current Week Low]])-1</f>
        <v>6.3356164383563396E-3</v>
      </c>
      <c r="AF434" s="1">
        <f>(Table2[[#This Row],[Current Week High]]/Table2[[#This Row],[Close Price]])-1</f>
        <v>3.5902671431002009E-2</v>
      </c>
      <c r="AG434" s="1">
        <f>(Table2[[#This Row],[Close Price]]/Table2[[#This Row],[Current Month Low]])-1</f>
        <v>5.1906210846608181E-2</v>
      </c>
      <c r="AH434" s="1">
        <f>(Table2[[#This Row],[Current Month High]]/Table2[[#This Row],[Close Price]])-1</f>
        <v>8.5587884975327544E-2</v>
      </c>
      <c r="AI434">
        <v>27.956440360728202</v>
      </c>
      <c r="AJ434">
        <v>42.265795206971603</v>
      </c>
      <c r="AK434" t="str">
        <f>IF(AND(Table2[[#This Row],[20D EMA]]&gt;Table2[[#This Row],[50D EMA]],Table2[[#This Row],[50D EMA]]&gt;Table2[[#This Row],[200D EMA]]),"Uptrend","Downtrend/NoTrend")</f>
        <v>Downtrend/NoTrend</v>
      </c>
      <c r="AL434">
        <v>-0.05</v>
      </c>
      <c r="AM434" t="s">
        <v>3173</v>
      </c>
      <c r="AN434">
        <v>-7.3</v>
      </c>
      <c r="AO434" t="s">
        <v>3173</v>
      </c>
      <c r="AP434">
        <v>3.3297398062605003E-2</v>
      </c>
      <c r="AQ434">
        <f>(Table2[[#This Row],[Sharpe Ratio]]-AVERAGE(Table2[Sharpe Ratio]))/_xlfn.STDEV.P(Table2[Sharpe Ratio])</f>
        <v>-0.26388090862379959</v>
      </c>
      <c r="AR4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4">
        <f>_xlfn.RANK.AVG(Table2[[#This Row],[1Y Return vs Nifty Z-Score]],Table2[1Y Return vs Nifty Z-Score])</f>
        <v>285</v>
      </c>
      <c r="AT434">
        <f>_xlfn.RANK.AVG(Table2[[#This Row],[6M Return vs Nifty Z-Score]],Table2[6M Return vs Nifty Z-Score])</f>
        <v>552</v>
      </c>
      <c r="AU434">
        <f>_xlfn.RANK.AVG(Table2[[#This Row],[Sharpe Ratio Z-Score]],Table2[Sharpe Ratio Z-Score])</f>
        <v>415</v>
      </c>
      <c r="AV434">
        <f>(Table2[[#This Row],[Rank 1Y]]+Table2[[#This Row],[Rank 6M]]+Table2[[#This Row],[Rank Sharpe]])/3</f>
        <v>417.33333333333331</v>
      </c>
    </row>
    <row r="435" spans="1:48" x14ac:dyDescent="0.3">
      <c r="A435" t="s">
        <v>1029</v>
      </c>
      <c r="B435" t="s">
        <v>1030</v>
      </c>
      <c r="C435" t="s">
        <v>3136</v>
      </c>
      <c r="D435" t="s">
        <v>83</v>
      </c>
      <c r="E435">
        <v>13198.780531439999</v>
      </c>
      <c r="F435">
        <v>2357.6</v>
      </c>
      <c r="G435">
        <v>-3.0103735513274401</v>
      </c>
      <c r="H435">
        <f>(Table2[[#This Row],[1Y Return vs Nifty]]-AVERAGE(Table2[1Y Return vs Nifty]))/_xlfn.STDEV.P(Table2[1Y Return vs Nifty])</f>
        <v>-0.33102920214244064</v>
      </c>
      <c r="I435">
        <v>5.5692000346287296</v>
      </c>
      <c r="J435">
        <f>(Table2[[#This Row],[1M Return vs Nifty]]-AVERAGE(Table2[1M Return vs Nifty]))/_xlfn.STDEV.P(Table2[1M Return vs Nifty])</f>
        <v>0.40981754969162681</v>
      </c>
      <c r="K435">
        <v>-24.625434389800301</v>
      </c>
      <c r="L435">
        <f>(Table2[[#This Row],[6M Return vs Nifty]]-AVERAGE(Table2[6M Return vs Nifty]))/_xlfn.STDEV.P(Table2[6M Return vs Nifty])</f>
        <v>-0.94334844746069701</v>
      </c>
      <c r="M435">
        <v>2.8142897825753002</v>
      </c>
      <c r="N435">
        <f>(Table2[[#This Row],[1W Return vs Nifty]]-AVERAGE(Table2[1W Return vs Nifty]))/_xlfn.STDEV.P(Table2[1W Return vs Nifty])</f>
        <v>0.72962686003433885</v>
      </c>
      <c r="O435">
        <v>2304.77</v>
      </c>
      <c r="P435">
        <v>2413.7415481568701</v>
      </c>
      <c r="Q435">
        <v>2533.6543180307899</v>
      </c>
      <c r="R435">
        <v>60.157447853809003</v>
      </c>
      <c r="S435" s="1">
        <f>(Table2[[#This Row],[Close Price]]-Table2[[#This Row],[20D EMA]])/Table2[[#This Row],[20D EMA]]</f>
        <v>2.2922026926764896E-2</v>
      </c>
      <c r="T435" s="1">
        <f>(Table2[[#This Row],[Close Price]]-Table2[[#This Row],[50D EMA]])/Table2[[#This Row],[50D EMA]]</f>
        <v>-2.3259138162385187E-2</v>
      </c>
      <c r="U435" s="1">
        <f>(Table2[[#This Row],[Close Price]]-Table2[[#This Row],[200D EMA]])/Table2[[#This Row],[200D EMA]]</f>
        <v>-6.9486321309855395E-2</v>
      </c>
      <c r="V435">
        <v>0.96429618052868904</v>
      </c>
      <c r="W435">
        <v>2313</v>
      </c>
      <c r="X435">
        <v>2408</v>
      </c>
      <c r="Y435">
        <v>2300</v>
      </c>
      <c r="Z435">
        <v>2408</v>
      </c>
      <c r="AA435">
        <v>2145.0500000000002</v>
      </c>
      <c r="AB435">
        <v>2485</v>
      </c>
      <c r="AC435" s="1">
        <f>(Table2[[#This Row],[Close Price]]/Table2[[#This Row],[Day Low]])-1</f>
        <v>1.9282317336791976E-2</v>
      </c>
      <c r="AD435" s="1">
        <f>(Table2[[#This Row],[Day High]]/Table2[[#This Row],[Close Price]])-1</f>
        <v>2.1377672209026199E-2</v>
      </c>
      <c r="AE435" s="1">
        <f>(Table2[[#This Row],[Close Price]]/Table2[[#This Row],[Current Week Low]])-1</f>
        <v>2.5043478260869501E-2</v>
      </c>
      <c r="AF435" s="1">
        <f>(Table2[[#This Row],[Current Week High]]/Table2[[#This Row],[Close Price]])-1</f>
        <v>2.1377672209026199E-2</v>
      </c>
      <c r="AG435" s="1">
        <f>(Table2[[#This Row],[Close Price]]/Table2[[#This Row],[Current Month Low]])-1</f>
        <v>9.9088599333348792E-2</v>
      </c>
      <c r="AH435" s="1">
        <f>(Table2[[#This Row],[Current Month High]]/Table2[[#This Row],[Close Price]])-1</f>
        <v>5.4038004750593949E-2</v>
      </c>
      <c r="AI435">
        <v>55.030539531727101</v>
      </c>
      <c r="AJ435">
        <v>34.643061107938301</v>
      </c>
      <c r="AK435" t="str">
        <f>IF(AND(Table2[[#This Row],[20D EMA]]&gt;Table2[[#This Row],[50D EMA]],Table2[[#This Row],[50D EMA]]&gt;Table2[[#This Row],[200D EMA]]),"Uptrend","Downtrend/NoTrend")</f>
        <v>Downtrend/NoTrend</v>
      </c>
      <c r="AL435">
        <v>0</v>
      </c>
      <c r="AM435">
        <v>0</v>
      </c>
      <c r="AN435">
        <v>-2.5299999999999998</v>
      </c>
      <c r="AO435" t="s">
        <v>3173</v>
      </c>
      <c r="AP435">
        <v>0.116456585080508</v>
      </c>
      <c r="AQ435">
        <f>(Table2[[#This Row],[Sharpe Ratio]]-AVERAGE(Table2[Sharpe Ratio]))/_xlfn.STDEV.P(Table2[Sharpe Ratio])</f>
        <v>0.70032895711335197</v>
      </c>
      <c r="AR4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5">
        <f>_xlfn.RANK.AVG(Table2[[#This Row],[1Y Return vs Nifty Z-Score]],Table2[1Y Return vs Nifty Z-Score])</f>
        <v>426</v>
      </c>
      <c r="AT435">
        <f>_xlfn.RANK.AVG(Table2[[#This Row],[6M Return vs Nifty Z-Score]],Table2[6M Return vs Nifty Z-Score])</f>
        <v>658</v>
      </c>
      <c r="AU435">
        <f>_xlfn.RANK.AVG(Table2[[#This Row],[Sharpe Ratio Z-Score]],Table2[Sharpe Ratio Z-Score])</f>
        <v>168</v>
      </c>
      <c r="AV435">
        <f>(Table2[[#This Row],[Rank 1Y]]+Table2[[#This Row],[Rank 6M]]+Table2[[#This Row],[Rank Sharpe]])/3</f>
        <v>417.33333333333331</v>
      </c>
    </row>
    <row r="436" spans="1:48" x14ac:dyDescent="0.3">
      <c r="A436" t="s">
        <v>1902</v>
      </c>
      <c r="B436" t="s">
        <v>1903</v>
      </c>
      <c r="C436" t="s">
        <v>3143</v>
      </c>
      <c r="D436" t="s">
        <v>88</v>
      </c>
      <c r="E436">
        <v>3803.6385465779999</v>
      </c>
      <c r="F436">
        <v>222.43</v>
      </c>
      <c r="G436">
        <v>22.981508517183801</v>
      </c>
      <c r="H436">
        <f>(Table2[[#This Row],[1Y Return vs Nifty]]-AVERAGE(Table2[1Y Return vs Nifty]))/_xlfn.STDEV.P(Table2[1Y Return vs Nifty])</f>
        <v>0.18010737112487646</v>
      </c>
      <c r="I436">
        <v>1.6058576354093099</v>
      </c>
      <c r="J436">
        <f>(Table2[[#This Row],[1M Return vs Nifty]]-AVERAGE(Table2[1M Return vs Nifty]))/_xlfn.STDEV.P(Table2[1M Return vs Nifty])</f>
        <v>3.3936316843779846E-2</v>
      </c>
      <c r="K436">
        <v>-29.0847362975701</v>
      </c>
      <c r="L436">
        <f>(Table2[[#This Row],[6M Return vs Nifty]]-AVERAGE(Table2[6M Return vs Nifty]))/_xlfn.STDEV.P(Table2[6M Return vs Nifty])</f>
        <v>-1.0900472841176931</v>
      </c>
      <c r="M436">
        <v>0.65952936430866804</v>
      </c>
      <c r="N436">
        <f>(Table2[[#This Row],[1W Return vs Nifty]]-AVERAGE(Table2[1W Return vs Nifty]))/_xlfn.STDEV.P(Table2[1W Return vs Nifty])</f>
        <v>0.27022634495981884</v>
      </c>
      <c r="O436">
        <v>226.45</v>
      </c>
      <c r="P436">
        <v>241.23637171546901</v>
      </c>
      <c r="Q436">
        <v>246.89919469415699</v>
      </c>
      <c r="R436">
        <v>48.896170927585999</v>
      </c>
      <c r="S436" s="1">
        <f>(Table2[[#This Row],[Close Price]]-Table2[[#This Row],[20D EMA]])/Table2[[#This Row],[20D EMA]]</f>
        <v>-1.7752263192757703E-2</v>
      </c>
      <c r="T436" s="1">
        <f>(Table2[[#This Row],[Close Price]]-Table2[[#This Row],[50D EMA]])/Table2[[#This Row],[50D EMA]]</f>
        <v>-7.7958276282029906E-2</v>
      </c>
      <c r="U436" s="1">
        <f>(Table2[[#This Row],[Close Price]]-Table2[[#This Row],[200D EMA]])/Table2[[#This Row],[200D EMA]]</f>
        <v>-9.9106012575163979E-2</v>
      </c>
      <c r="V436">
        <v>0.77366501609024496</v>
      </c>
      <c r="W436">
        <v>220.91</v>
      </c>
      <c r="X436">
        <v>226.45</v>
      </c>
      <c r="Y436">
        <v>216.48</v>
      </c>
      <c r="Z436">
        <v>233.25</v>
      </c>
      <c r="AA436">
        <v>209.53</v>
      </c>
      <c r="AB436">
        <v>243.87</v>
      </c>
      <c r="AC436" s="1">
        <f>(Table2[[#This Row],[Close Price]]/Table2[[#This Row],[Day Low]])-1</f>
        <v>6.8806301208637066E-3</v>
      </c>
      <c r="AD436" s="1">
        <f>(Table2[[#This Row],[Day High]]/Table2[[#This Row],[Close Price]])-1</f>
        <v>1.8073101649957124E-2</v>
      </c>
      <c r="AE436" s="1">
        <f>(Table2[[#This Row],[Close Price]]/Table2[[#This Row],[Current Week Low]])-1</f>
        <v>2.7485218033998615E-2</v>
      </c>
      <c r="AF436" s="1">
        <f>(Table2[[#This Row],[Current Week High]]/Table2[[#This Row],[Close Price]])-1</f>
        <v>4.8644517376253082E-2</v>
      </c>
      <c r="AG436" s="1">
        <f>(Table2[[#This Row],[Close Price]]/Table2[[#This Row],[Current Month Low]])-1</f>
        <v>6.156636281200778E-2</v>
      </c>
      <c r="AH436" s="1">
        <f>(Table2[[#This Row],[Current Month High]]/Table2[[#This Row],[Close Price]])-1</f>
        <v>9.6389875466438957E-2</v>
      </c>
      <c r="AI436">
        <v>44.067796610169403</v>
      </c>
      <c r="AJ436">
        <v>45.047277469840203</v>
      </c>
      <c r="AK436" t="str">
        <f>IF(AND(Table2[[#This Row],[20D EMA]]&gt;Table2[[#This Row],[50D EMA]],Table2[[#This Row],[50D EMA]]&gt;Table2[[#This Row],[200D EMA]]),"Uptrend","Downtrend/NoTrend")</f>
        <v>Downtrend/NoTrend</v>
      </c>
      <c r="AL436">
        <v>0</v>
      </c>
      <c r="AM436">
        <v>0</v>
      </c>
      <c r="AN436">
        <v>-7.72</v>
      </c>
      <c r="AO436" t="s">
        <v>3173</v>
      </c>
      <c r="AP436">
        <v>6.6352942845884E-2</v>
      </c>
      <c r="AQ436">
        <f>(Table2[[#This Row],[Sharpe Ratio]]-AVERAGE(Table2[Sharpe Ratio]))/_xlfn.STDEV.P(Table2[Sharpe Ratio])</f>
        <v>0.11938982237182863</v>
      </c>
      <c r="AR4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6">
        <f>_xlfn.RANK.AVG(Table2[[#This Row],[1Y Return vs Nifty Z-Score]],Table2[1Y Return vs Nifty Z-Score])</f>
        <v>251</v>
      </c>
      <c r="AT436">
        <f>_xlfn.RANK.AVG(Table2[[#This Row],[6M Return vs Nifty Z-Score]],Table2[6M Return vs Nifty Z-Score])</f>
        <v>686</v>
      </c>
      <c r="AU436">
        <f>_xlfn.RANK.AVG(Table2[[#This Row],[Sharpe Ratio Z-Score]],Table2[Sharpe Ratio Z-Score])</f>
        <v>316</v>
      </c>
      <c r="AV436">
        <f>(Table2[[#This Row],[Rank 1Y]]+Table2[[#This Row],[Rank 6M]]+Table2[[#This Row],[Rank Sharpe]])/3</f>
        <v>417.66666666666669</v>
      </c>
    </row>
    <row r="437" spans="1:48" x14ac:dyDescent="0.3">
      <c r="A437" t="s">
        <v>19</v>
      </c>
      <c r="B437" t="s">
        <v>20</v>
      </c>
      <c r="C437" t="s">
        <v>3126</v>
      </c>
      <c r="D437" t="s">
        <v>21</v>
      </c>
      <c r="E437">
        <v>1574844.9539598599</v>
      </c>
      <c r="F437">
        <v>4352.7</v>
      </c>
      <c r="G437">
        <v>3.20545637049204</v>
      </c>
      <c r="H437">
        <f>(Table2[[#This Row],[1Y Return vs Nifty]]-AVERAGE(Table2[1Y Return vs Nifty]))/_xlfn.STDEV.P(Table2[1Y Return vs Nifty])</f>
        <v>-0.20879342106753657</v>
      </c>
      <c r="I437">
        <v>5.9589444864330696</v>
      </c>
      <c r="J437">
        <f>(Table2[[#This Row],[1M Return vs Nifty]]-AVERAGE(Table2[1M Return vs Nifty]))/_xlfn.STDEV.P(Table2[1M Return vs Nifty])</f>
        <v>0.44678070106322576</v>
      </c>
      <c r="K437">
        <v>7.7537838641104102</v>
      </c>
      <c r="L437">
        <f>(Table2[[#This Row],[6M Return vs Nifty]]-AVERAGE(Table2[6M Return vs Nifty]))/_xlfn.STDEV.P(Table2[6M Return vs Nifty])</f>
        <v>0.1218392765270828</v>
      </c>
      <c r="M437">
        <v>4.1443421601494599</v>
      </c>
      <c r="N437">
        <f>(Table2[[#This Row],[1W Return vs Nifty]]-AVERAGE(Table2[1W Return vs Nifty]))/_xlfn.STDEV.P(Table2[1W Return vs Nifty])</f>
        <v>1.0131974798367906</v>
      </c>
      <c r="O437">
        <v>4155.8599999999997</v>
      </c>
      <c r="P437">
        <v>4176.1571785399401</v>
      </c>
      <c r="Q437">
        <v>4067.3797922824401</v>
      </c>
      <c r="R437">
        <v>74.943995002697903</v>
      </c>
      <c r="S437" s="1">
        <f>(Table2[[#This Row],[Close Price]]-Table2[[#This Row],[20D EMA]])/Table2[[#This Row],[20D EMA]]</f>
        <v>4.7364444423055672E-2</v>
      </c>
      <c r="T437" s="1">
        <f>(Table2[[#This Row],[Close Price]]-Table2[[#This Row],[50D EMA]])/Table2[[#This Row],[50D EMA]]</f>
        <v>4.2273988720362837E-2</v>
      </c>
      <c r="U437" s="1">
        <f>(Table2[[#This Row],[Close Price]]-Table2[[#This Row],[200D EMA]])/Table2[[#This Row],[200D EMA]]</f>
        <v>7.0148405678499517E-2</v>
      </c>
      <c r="V437">
        <v>1.0485738806912199</v>
      </c>
      <c r="W437">
        <v>4310</v>
      </c>
      <c r="X437">
        <v>4366.6000000000004</v>
      </c>
      <c r="Y437">
        <v>4252.2</v>
      </c>
      <c r="Z437">
        <v>4366.6000000000004</v>
      </c>
      <c r="AA437">
        <v>3913.25</v>
      </c>
      <c r="AB437">
        <v>4366.6000000000004</v>
      </c>
      <c r="AC437" s="1">
        <f>(Table2[[#This Row],[Close Price]]/Table2[[#This Row],[Day Low]])-1</f>
        <v>9.9071925754059542E-3</v>
      </c>
      <c r="AD437" s="1">
        <f>(Table2[[#This Row],[Day High]]/Table2[[#This Row],[Close Price]])-1</f>
        <v>3.1934201759828973E-3</v>
      </c>
      <c r="AE437" s="1">
        <f>(Table2[[#This Row],[Close Price]]/Table2[[#This Row],[Current Week Low]])-1</f>
        <v>2.3634824326231207E-2</v>
      </c>
      <c r="AF437" s="1">
        <f>(Table2[[#This Row],[Current Week High]]/Table2[[#This Row],[Close Price]])-1</f>
        <v>3.1934201759828973E-3</v>
      </c>
      <c r="AG437" s="1">
        <f>(Table2[[#This Row],[Close Price]]/Table2[[#This Row],[Current Month Low]])-1</f>
        <v>0.11229796205200282</v>
      </c>
      <c r="AH437" s="1">
        <f>(Table2[[#This Row],[Current Month High]]/Table2[[#This Row],[Close Price]])-1</f>
        <v>3.1934201759828973E-3</v>
      </c>
      <c r="AI437">
        <v>5.50348059824936</v>
      </c>
      <c r="AJ437">
        <v>26.789979609670802</v>
      </c>
      <c r="AK437" t="str">
        <f>IF(AND(Table2[[#This Row],[20D EMA]]&gt;Table2[[#This Row],[50D EMA]],Table2[[#This Row],[50D EMA]]&gt;Table2[[#This Row],[200D EMA]]),"Uptrend","Downtrend/NoTrend")</f>
        <v>Downtrend/NoTrend</v>
      </c>
      <c r="AL437">
        <v>-0.06</v>
      </c>
      <c r="AM437" t="s">
        <v>3173</v>
      </c>
      <c r="AN437">
        <v>5.15</v>
      </c>
      <c r="AO437" t="s">
        <v>3172</v>
      </c>
      <c r="AP437">
        <v>-2.3603842609645001E-2</v>
      </c>
      <c r="AQ437">
        <f>(Table2[[#This Row],[Sharpe Ratio]]-AVERAGE(Table2[Sharpe Ratio]))/_xlfn.STDEV.P(Table2[Sharpe Ratio])</f>
        <v>-0.92363648820944311</v>
      </c>
      <c r="AR4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7">
        <f>_xlfn.RANK.AVG(Table2[[#This Row],[1Y Return vs Nifty Z-Score]],Table2[1Y Return vs Nifty Z-Score])</f>
        <v>383</v>
      </c>
      <c r="AT437">
        <f>_xlfn.RANK.AVG(Table2[[#This Row],[6M Return vs Nifty Z-Score]],Table2[6M Return vs Nifty Z-Score])</f>
        <v>262</v>
      </c>
      <c r="AU437">
        <f>_xlfn.RANK.AVG(Table2[[#This Row],[Sharpe Ratio Z-Score]],Table2[Sharpe Ratio Z-Score])</f>
        <v>610</v>
      </c>
      <c r="AV437">
        <f>(Table2[[#This Row],[Rank 1Y]]+Table2[[#This Row],[Rank 6M]]+Table2[[#This Row],[Rank Sharpe]])/3</f>
        <v>418.33333333333331</v>
      </c>
    </row>
    <row r="438" spans="1:48" x14ac:dyDescent="0.3">
      <c r="A438" t="s">
        <v>822</v>
      </c>
      <c r="B438" t="s">
        <v>823</v>
      </c>
      <c r="C438" t="s">
        <v>3130</v>
      </c>
      <c r="D438" t="s">
        <v>48</v>
      </c>
      <c r="E438">
        <v>18583.65050666</v>
      </c>
      <c r="F438">
        <v>197.59</v>
      </c>
      <c r="G438">
        <v>-5.3274295934888602</v>
      </c>
      <c r="H438">
        <f>(Table2[[#This Row],[1Y Return vs Nifty]]-AVERAGE(Table2[1Y Return vs Nifty]))/_xlfn.STDEV.P(Table2[1Y Return vs Nifty])</f>
        <v>-0.37659466301737743</v>
      </c>
      <c r="I438">
        <v>0.95110737443987403</v>
      </c>
      <c r="J438">
        <f>(Table2[[#This Row],[1M Return vs Nifty]]-AVERAGE(Table2[1M Return vs Nifty]))/_xlfn.STDEV.P(Table2[1M Return vs Nifty])</f>
        <v>-2.8159841022649297E-2</v>
      </c>
      <c r="K438">
        <v>-33.903078223781399</v>
      </c>
      <c r="L438">
        <f>(Table2[[#This Row],[6M Return vs Nifty]]-AVERAGE(Table2[6M Return vs Nifty]))/_xlfn.STDEV.P(Table2[6M Return vs Nifty])</f>
        <v>-1.2485575554135737</v>
      </c>
      <c r="M438">
        <v>1.8990003614176001</v>
      </c>
      <c r="N438">
        <f>(Table2[[#This Row],[1W Return vs Nifty]]-AVERAGE(Table2[1W Return vs Nifty]))/_xlfn.STDEV.P(Table2[1W Return vs Nifty])</f>
        <v>0.53448477929184979</v>
      </c>
      <c r="O438">
        <v>200</v>
      </c>
      <c r="P438">
        <v>214.74612555063101</v>
      </c>
      <c r="Q438">
        <v>225.544134015222</v>
      </c>
      <c r="R438">
        <v>51.175017870302902</v>
      </c>
      <c r="S438" s="1">
        <f>(Table2[[#This Row],[Close Price]]-Table2[[#This Row],[20D EMA]])/Table2[[#This Row],[20D EMA]]</f>
        <v>-1.2049999999999983E-2</v>
      </c>
      <c r="T438" s="1">
        <f>(Table2[[#This Row],[Close Price]]-Table2[[#This Row],[50D EMA]])/Table2[[#This Row],[50D EMA]]</f>
        <v>-7.9890268132386297E-2</v>
      </c>
      <c r="U438" s="1">
        <f>(Table2[[#This Row],[Close Price]]-Table2[[#This Row],[200D EMA]])/Table2[[#This Row],[200D EMA]]</f>
        <v>-0.12394086034325932</v>
      </c>
      <c r="V438">
        <v>0.88435520258169598</v>
      </c>
      <c r="W438">
        <v>195.11</v>
      </c>
      <c r="X438">
        <v>198.68</v>
      </c>
      <c r="Y438">
        <v>195.11</v>
      </c>
      <c r="Z438">
        <v>201.6</v>
      </c>
      <c r="AA438">
        <v>182.94</v>
      </c>
      <c r="AB438">
        <v>221.49</v>
      </c>
      <c r="AC438" s="1">
        <f>(Table2[[#This Row],[Close Price]]/Table2[[#This Row],[Day Low]])-1</f>
        <v>1.2710778535185208E-2</v>
      </c>
      <c r="AD438" s="1">
        <f>(Table2[[#This Row],[Day High]]/Table2[[#This Row],[Close Price]])-1</f>
        <v>5.516473505744246E-3</v>
      </c>
      <c r="AE438" s="1">
        <f>(Table2[[#This Row],[Close Price]]/Table2[[#This Row],[Current Week Low]])-1</f>
        <v>1.2710778535185208E-2</v>
      </c>
      <c r="AF438" s="1">
        <f>(Table2[[#This Row],[Current Week High]]/Table2[[#This Row],[Close Price]])-1</f>
        <v>2.0294549319297417E-2</v>
      </c>
      <c r="AG438" s="1">
        <f>(Table2[[#This Row],[Close Price]]/Table2[[#This Row],[Current Month Low]])-1</f>
        <v>8.0080900841806191E-2</v>
      </c>
      <c r="AH438" s="1">
        <f>(Table2[[#This Row],[Current Month High]]/Table2[[#This Row],[Close Price]])-1</f>
        <v>0.12095753833696032</v>
      </c>
      <c r="AI438">
        <v>77.944227946758403</v>
      </c>
      <c r="AJ438">
        <v>25.4141542367502</v>
      </c>
      <c r="AK438" t="str">
        <f>IF(AND(Table2[[#This Row],[20D EMA]]&gt;Table2[[#This Row],[50D EMA]],Table2[[#This Row],[50D EMA]]&gt;Table2[[#This Row],[200D EMA]]),"Uptrend","Downtrend/NoTrend")</f>
        <v>Downtrend/NoTrend</v>
      </c>
      <c r="AL438">
        <v>-0.16</v>
      </c>
      <c r="AM438" t="s">
        <v>3173</v>
      </c>
      <c r="AN438">
        <v>-9.73</v>
      </c>
      <c r="AO438" t="s">
        <v>3173</v>
      </c>
      <c r="AP438">
        <v>0.14389435951334201</v>
      </c>
      <c r="AQ438">
        <f>(Table2[[#This Row],[Sharpe Ratio]]-AVERAGE(Table2[Sharpe Ratio]))/_xlfn.STDEV.P(Table2[Sharpe Ratio])</f>
        <v>1.0184630533054366</v>
      </c>
      <c r="AR4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8">
        <f>_xlfn.RANK.AVG(Table2[[#This Row],[1Y Return vs Nifty Z-Score]],Table2[1Y Return vs Nifty Z-Score])</f>
        <v>439</v>
      </c>
      <c r="AT438">
        <f>_xlfn.RANK.AVG(Table2[[#This Row],[6M Return vs Nifty Z-Score]],Table2[6M Return vs Nifty Z-Score])</f>
        <v>703</v>
      </c>
      <c r="AU438">
        <f>_xlfn.RANK.AVG(Table2[[#This Row],[Sharpe Ratio Z-Score]],Table2[Sharpe Ratio Z-Score])</f>
        <v>116</v>
      </c>
      <c r="AV438">
        <f>(Table2[[#This Row],[Rank 1Y]]+Table2[[#This Row],[Rank 6M]]+Table2[[#This Row],[Rank Sharpe]])/3</f>
        <v>419.33333333333331</v>
      </c>
    </row>
    <row r="439" spans="1:48" x14ac:dyDescent="0.3">
      <c r="A439" t="s">
        <v>681</v>
      </c>
      <c r="B439" t="s">
        <v>682</v>
      </c>
      <c r="C439" t="s">
        <v>3135</v>
      </c>
      <c r="D439" t="s">
        <v>271</v>
      </c>
      <c r="E439">
        <v>26298.489169979999</v>
      </c>
      <c r="F439">
        <v>408.55</v>
      </c>
      <c r="G439">
        <v>20.965492254239098</v>
      </c>
      <c r="H439">
        <f>(Table2[[#This Row],[1Y Return vs Nifty]]-AVERAGE(Table2[1Y Return vs Nifty]))/_xlfn.STDEV.P(Table2[1Y Return vs Nifty])</f>
        <v>0.14046192946056835</v>
      </c>
      <c r="I439">
        <v>2.5889130993770899</v>
      </c>
      <c r="J439">
        <f>(Table2[[#This Row],[1M Return vs Nifty]]-AVERAGE(Table2[1M Return vs Nifty]))/_xlfn.STDEV.P(Table2[1M Return vs Nifty])</f>
        <v>0.12716876121366238</v>
      </c>
      <c r="K439">
        <v>-0.188560123622243</v>
      </c>
      <c r="L439">
        <f>(Table2[[#This Row],[6M Return vs Nifty]]-AVERAGE(Table2[6M Return vs Nifty]))/_xlfn.STDEV.P(Table2[6M Return vs Nifty])</f>
        <v>-0.13944211850471899</v>
      </c>
      <c r="M439">
        <v>3.2505197960465702</v>
      </c>
      <c r="N439">
        <f>(Table2[[#This Row],[1W Return vs Nifty]]-AVERAGE(Table2[1W Return vs Nifty]))/_xlfn.STDEV.P(Table2[1W Return vs Nifty])</f>
        <v>0.82263223138828212</v>
      </c>
      <c r="O439">
        <v>395.5</v>
      </c>
      <c r="P439">
        <v>407.94293351003103</v>
      </c>
      <c r="Q439">
        <v>389.138526498842</v>
      </c>
      <c r="R439">
        <v>64.086090047942903</v>
      </c>
      <c r="S439" s="1">
        <f>(Table2[[#This Row],[Close Price]]-Table2[[#This Row],[20D EMA]])/Table2[[#This Row],[20D EMA]]</f>
        <v>3.2996207332490549E-2</v>
      </c>
      <c r="T439" s="1">
        <f>(Table2[[#This Row],[Close Price]]-Table2[[#This Row],[50D EMA]])/Table2[[#This Row],[50D EMA]]</f>
        <v>1.4881162047486688E-3</v>
      </c>
      <c r="U439" s="1">
        <f>(Table2[[#This Row],[Close Price]]-Table2[[#This Row],[200D EMA]])/Table2[[#This Row],[200D EMA]]</f>
        <v>4.9883196289524367E-2</v>
      </c>
      <c r="V439">
        <v>1.1403082023566</v>
      </c>
      <c r="W439">
        <v>404.45</v>
      </c>
      <c r="X439">
        <v>410</v>
      </c>
      <c r="Y439">
        <v>394.5</v>
      </c>
      <c r="Z439">
        <v>410</v>
      </c>
      <c r="AA439">
        <v>369.8</v>
      </c>
      <c r="AB439">
        <v>410</v>
      </c>
      <c r="AC439" s="1">
        <f>(Table2[[#This Row],[Close Price]]/Table2[[#This Row],[Day Low]])-1</f>
        <v>1.013722338978873E-2</v>
      </c>
      <c r="AD439" s="1">
        <f>(Table2[[#This Row],[Day High]]/Table2[[#This Row],[Close Price]])-1</f>
        <v>3.5491371925100434E-3</v>
      </c>
      <c r="AE439" s="1">
        <f>(Table2[[#This Row],[Close Price]]/Table2[[#This Row],[Current Week Low]])-1</f>
        <v>3.5614702154626032E-2</v>
      </c>
      <c r="AF439" s="1">
        <f>(Table2[[#This Row],[Current Week High]]/Table2[[#This Row],[Close Price]])-1</f>
        <v>3.5491371925100434E-3</v>
      </c>
      <c r="AG439" s="1">
        <f>(Table2[[#This Row],[Close Price]]/Table2[[#This Row],[Current Month Low]])-1</f>
        <v>0.10478637101135746</v>
      </c>
      <c r="AH439" s="1">
        <f>(Table2[[#This Row],[Current Month High]]/Table2[[#This Row],[Close Price]])-1</f>
        <v>3.5491371925100434E-3</v>
      </c>
      <c r="AI439">
        <v>18.4677518051646</v>
      </c>
      <c r="AJ439">
        <v>56.3827751196172</v>
      </c>
      <c r="AK439" t="str">
        <f>IF(AND(Table2[[#This Row],[20D EMA]]&gt;Table2[[#This Row],[50D EMA]],Table2[[#This Row],[50D EMA]]&gt;Table2[[#This Row],[200D EMA]]),"Uptrend","Downtrend/NoTrend")</f>
        <v>Downtrend/NoTrend</v>
      </c>
      <c r="AL439">
        <v>-7.0000000000000007E-2</v>
      </c>
      <c r="AM439" t="s">
        <v>3173</v>
      </c>
      <c r="AN439">
        <v>1.52</v>
      </c>
      <c r="AO439" t="s">
        <v>3172</v>
      </c>
      <c r="AP439">
        <v>-4.3002562392724999E-2</v>
      </c>
      <c r="AQ439">
        <f>(Table2[[#This Row],[Sharpe Ratio]]-AVERAGE(Table2[Sharpe Ratio]))/_xlfn.STDEV.P(Table2[Sharpe Ratio])</f>
        <v>-1.1485597669025043</v>
      </c>
      <c r="AR4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9">
        <f>_xlfn.RANK.AVG(Table2[[#This Row],[1Y Return vs Nifty Z-Score]],Table2[1Y Return vs Nifty Z-Score])</f>
        <v>264</v>
      </c>
      <c r="AT439">
        <f>_xlfn.RANK.AVG(Table2[[#This Row],[6M Return vs Nifty Z-Score]],Table2[6M Return vs Nifty Z-Score])</f>
        <v>349</v>
      </c>
      <c r="AU439">
        <f>_xlfn.RANK.AVG(Table2[[#This Row],[Sharpe Ratio Z-Score]],Table2[Sharpe Ratio Z-Score])</f>
        <v>647</v>
      </c>
      <c r="AV439">
        <f>(Table2[[#This Row],[Rank 1Y]]+Table2[[#This Row],[Rank 6M]]+Table2[[#This Row],[Rank Sharpe]])/3</f>
        <v>420</v>
      </c>
    </row>
    <row r="440" spans="1:48" x14ac:dyDescent="0.3">
      <c r="A440" t="s">
        <v>1248</v>
      </c>
      <c r="B440" t="s">
        <v>1249</v>
      </c>
      <c r="C440" t="s">
        <v>3144</v>
      </c>
      <c r="D440" t="s">
        <v>1067</v>
      </c>
      <c r="E440">
        <v>9309.6233560000001</v>
      </c>
      <c r="F440">
        <v>484</v>
      </c>
      <c r="G440">
        <v>8.3788987900189404</v>
      </c>
      <c r="H440">
        <f>(Table2[[#This Row],[1Y Return vs Nifty]]-AVERAGE(Table2[1Y Return vs Nifty]))/_xlfn.STDEV.P(Table2[1Y Return vs Nifty])</f>
        <v>-0.10705643936907276</v>
      </c>
      <c r="I440">
        <v>-0.60207292532330403</v>
      </c>
      <c r="J440">
        <f>(Table2[[#This Row],[1M Return vs Nifty]]-AVERAGE(Table2[1M Return vs Nifty]))/_xlfn.STDEV.P(Table2[1M Return vs Nifty])</f>
        <v>-0.17546261406213071</v>
      </c>
      <c r="K440">
        <v>-5.1207352045189802</v>
      </c>
      <c r="L440">
        <f>(Table2[[#This Row],[6M Return vs Nifty]]-AVERAGE(Table2[6M Return vs Nifty]))/_xlfn.STDEV.P(Table2[6M Return vs Nifty])</f>
        <v>-0.30169718925816769</v>
      </c>
      <c r="M440">
        <v>-0.53218510359408</v>
      </c>
      <c r="N440">
        <f>(Table2[[#This Row],[1W Return vs Nifty]]-AVERAGE(Table2[1W Return vs Nifty]))/_xlfn.STDEV.P(Table2[1W Return vs Nifty])</f>
        <v>1.6149726633643974E-2</v>
      </c>
      <c r="O440">
        <v>490.03</v>
      </c>
      <c r="P440">
        <v>512.41951068886101</v>
      </c>
      <c r="Q440">
        <v>485.274818026302</v>
      </c>
      <c r="R440">
        <v>51.345298327555803</v>
      </c>
      <c r="S440" s="1">
        <f>(Table2[[#This Row],[Close Price]]-Table2[[#This Row],[20D EMA]])/Table2[[#This Row],[20D EMA]]</f>
        <v>-1.2305369059037147E-2</v>
      </c>
      <c r="T440" s="1">
        <f>(Table2[[#This Row],[Close Price]]-Table2[[#This Row],[50D EMA]])/Table2[[#This Row],[50D EMA]]</f>
        <v>-5.5461414126592883E-2</v>
      </c>
      <c r="U440" s="1">
        <f>(Table2[[#This Row],[Close Price]]-Table2[[#This Row],[200D EMA]])/Table2[[#This Row],[200D EMA]]</f>
        <v>-2.6270022241972279E-3</v>
      </c>
      <c r="V440">
        <v>0.446658181229726</v>
      </c>
      <c r="W440">
        <v>470</v>
      </c>
      <c r="X440">
        <v>499.6</v>
      </c>
      <c r="Y440">
        <v>456.25</v>
      </c>
      <c r="Z440">
        <v>499.6</v>
      </c>
      <c r="AA440">
        <v>439.1</v>
      </c>
      <c r="AB440">
        <v>550</v>
      </c>
      <c r="AC440" s="1">
        <f>(Table2[[#This Row],[Close Price]]/Table2[[#This Row],[Day Low]])-1</f>
        <v>2.9787234042553123E-2</v>
      </c>
      <c r="AD440" s="1">
        <f>(Table2[[#This Row],[Day High]]/Table2[[#This Row],[Close Price]])-1</f>
        <v>3.2231404958677823E-2</v>
      </c>
      <c r="AE440" s="1">
        <f>(Table2[[#This Row],[Close Price]]/Table2[[#This Row],[Current Week Low]])-1</f>
        <v>6.0821917808219217E-2</v>
      </c>
      <c r="AF440" s="1">
        <f>(Table2[[#This Row],[Current Week High]]/Table2[[#This Row],[Close Price]])-1</f>
        <v>3.2231404958677823E-2</v>
      </c>
      <c r="AG440" s="1">
        <f>(Table2[[#This Row],[Close Price]]/Table2[[#This Row],[Current Month Low]])-1</f>
        <v>0.10225461170576167</v>
      </c>
      <c r="AH440" s="1">
        <f>(Table2[[#This Row],[Current Month High]]/Table2[[#This Row],[Close Price]])-1</f>
        <v>0.13636363636363646</v>
      </c>
      <c r="AI440">
        <v>42.334710743801601</v>
      </c>
      <c r="AJ440">
        <v>48.534601810649001</v>
      </c>
      <c r="AK440" t="str">
        <f>IF(AND(Table2[[#This Row],[20D EMA]]&gt;Table2[[#This Row],[50D EMA]],Table2[[#This Row],[50D EMA]]&gt;Table2[[#This Row],[200D EMA]]),"Uptrend","Downtrend/NoTrend")</f>
        <v>Downtrend/NoTrend</v>
      </c>
      <c r="AL440">
        <v>0.03</v>
      </c>
      <c r="AM440" t="s">
        <v>3172</v>
      </c>
      <c r="AN440">
        <v>-3</v>
      </c>
      <c r="AO440" t="s">
        <v>3173</v>
      </c>
      <c r="AP440">
        <v>3.9711372534490001E-3</v>
      </c>
      <c r="AQ440">
        <f>(Table2[[#This Row],[Sharpe Ratio]]-AVERAGE(Table2[Sharpe Ratio]))/_xlfn.STDEV.P(Table2[Sharpe Ratio])</f>
        <v>-0.60391152954943994</v>
      </c>
      <c r="AR4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0">
        <f>_xlfn.RANK.AVG(Table2[[#This Row],[1Y Return vs Nifty Z-Score]],Table2[1Y Return vs Nifty Z-Score])</f>
        <v>345</v>
      </c>
      <c r="AT440">
        <f>_xlfn.RANK.AVG(Table2[[#This Row],[6M Return vs Nifty Z-Score]],Table2[6M Return vs Nifty Z-Score])</f>
        <v>415</v>
      </c>
      <c r="AU440">
        <f>_xlfn.RANK.AVG(Table2[[#This Row],[Sharpe Ratio Z-Score]],Table2[Sharpe Ratio Z-Score])</f>
        <v>500</v>
      </c>
      <c r="AV440">
        <f>(Table2[[#This Row],[Rank 1Y]]+Table2[[#This Row],[Rank 6M]]+Table2[[#This Row],[Rank Sharpe]])/3</f>
        <v>420</v>
      </c>
    </row>
    <row r="441" spans="1:48" x14ac:dyDescent="0.3">
      <c r="A441" t="s">
        <v>515</v>
      </c>
      <c r="B441" t="s">
        <v>516</v>
      </c>
      <c r="C441" t="s">
        <v>3136</v>
      </c>
      <c r="D441" t="s">
        <v>517</v>
      </c>
      <c r="E441">
        <v>39798.155149550003</v>
      </c>
      <c r="F441">
        <v>3618.65</v>
      </c>
      <c r="G441">
        <v>-9.1084583556824796</v>
      </c>
      <c r="H441">
        <f>(Table2[[#This Row],[1Y Return vs Nifty]]-AVERAGE(Table2[1Y Return vs Nifty]))/_xlfn.STDEV.P(Table2[1Y Return vs Nifty])</f>
        <v>-0.45094949733982742</v>
      </c>
      <c r="I441">
        <v>3.2758194001276699</v>
      </c>
      <c r="J441">
        <f>(Table2[[#This Row],[1M Return vs Nifty]]-AVERAGE(Table2[1M Return vs Nifty]))/_xlfn.STDEV.P(Table2[1M Return vs Nifty])</f>
        <v>0.19231458036568255</v>
      </c>
      <c r="K441">
        <v>-11.5210523247385</v>
      </c>
      <c r="L441">
        <f>(Table2[[#This Row],[6M Return vs Nifty]]-AVERAGE(Table2[6M Return vs Nifty]))/_xlfn.STDEV.P(Table2[6M Return vs Nifty])</f>
        <v>-0.51225011776388418</v>
      </c>
      <c r="M441">
        <v>2.02767048081235</v>
      </c>
      <c r="N441">
        <f>(Table2[[#This Row],[1W Return vs Nifty]]-AVERAGE(Table2[1W Return vs Nifty]))/_xlfn.STDEV.P(Table2[1W Return vs Nifty])</f>
        <v>0.56191758278292159</v>
      </c>
      <c r="O441">
        <v>3607.08</v>
      </c>
      <c r="P441">
        <v>3721.9892720041298</v>
      </c>
      <c r="Q441">
        <v>3605.42997818805</v>
      </c>
      <c r="R441">
        <v>56.358559013687</v>
      </c>
      <c r="S441" s="1">
        <f>(Table2[[#This Row],[Close Price]]-Table2[[#This Row],[20D EMA]])/Table2[[#This Row],[20D EMA]]</f>
        <v>3.2075806469499331E-3</v>
      </c>
      <c r="T441" s="1">
        <f>(Table2[[#This Row],[Close Price]]-Table2[[#This Row],[50D EMA]])/Table2[[#This Row],[50D EMA]]</f>
        <v>-2.7764527098834438E-2</v>
      </c>
      <c r="U441" s="1">
        <f>(Table2[[#This Row],[Close Price]]-Table2[[#This Row],[200D EMA]])/Table2[[#This Row],[200D EMA]]</f>
        <v>3.6666977009477222E-3</v>
      </c>
      <c r="V441">
        <v>0.480931593545386</v>
      </c>
      <c r="W441">
        <v>3592.05</v>
      </c>
      <c r="X441">
        <v>3634</v>
      </c>
      <c r="Y441">
        <v>3560</v>
      </c>
      <c r="Z441">
        <v>3663.15</v>
      </c>
      <c r="AA441">
        <v>3404.5</v>
      </c>
      <c r="AB441">
        <v>3825</v>
      </c>
      <c r="AC441" s="1">
        <f>(Table2[[#This Row],[Close Price]]/Table2[[#This Row],[Day Low]])-1</f>
        <v>7.4052421319301676E-3</v>
      </c>
      <c r="AD441" s="1">
        <f>(Table2[[#This Row],[Day High]]/Table2[[#This Row],[Close Price]])-1</f>
        <v>4.2419134207507536E-3</v>
      </c>
      <c r="AE441" s="1">
        <f>(Table2[[#This Row],[Close Price]]/Table2[[#This Row],[Current Week Low]])-1</f>
        <v>1.6474719101123636E-2</v>
      </c>
      <c r="AF441" s="1">
        <f>(Table2[[#This Row],[Current Week High]]/Table2[[#This Row],[Close Price]])-1</f>
        <v>1.229740372790955E-2</v>
      </c>
      <c r="AG441" s="1">
        <f>(Table2[[#This Row],[Close Price]]/Table2[[#This Row],[Current Month Low]])-1</f>
        <v>6.2902041415773269E-2</v>
      </c>
      <c r="AH441" s="1">
        <f>(Table2[[#This Row],[Current Month High]]/Table2[[#This Row],[Close Price]])-1</f>
        <v>5.7024028297845808E-2</v>
      </c>
      <c r="AI441">
        <v>22.144998825528798</v>
      </c>
      <c r="AJ441">
        <v>36.635326989880603</v>
      </c>
      <c r="AK441" t="str">
        <f>IF(AND(Table2[[#This Row],[20D EMA]]&gt;Table2[[#This Row],[50D EMA]],Table2[[#This Row],[50D EMA]]&gt;Table2[[#This Row],[200D EMA]]),"Uptrend","Downtrend/NoTrend")</f>
        <v>Downtrend/NoTrend</v>
      </c>
      <c r="AL441">
        <v>7.0000000000000007E-2</v>
      </c>
      <c r="AM441" t="s">
        <v>3172</v>
      </c>
      <c r="AN441">
        <v>-3.54</v>
      </c>
      <c r="AO441" t="s">
        <v>3173</v>
      </c>
      <c r="AP441">
        <v>7.2152803788010006E-2</v>
      </c>
      <c r="AQ441">
        <f>(Table2[[#This Row],[Sharpe Ratio]]-AVERAGE(Table2[Sharpe Ratio]))/_xlfn.STDEV.P(Table2[Sharpe Ratio])</f>
        <v>0.18663775180501951</v>
      </c>
      <c r="AR4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1">
        <f>_xlfn.RANK.AVG(Table2[[#This Row],[1Y Return vs Nifty Z-Score]],Table2[1Y Return vs Nifty Z-Score])</f>
        <v>468</v>
      </c>
      <c r="AT441">
        <f>_xlfn.RANK.AVG(Table2[[#This Row],[6M Return vs Nifty Z-Score]],Table2[6M Return vs Nifty Z-Score])</f>
        <v>496</v>
      </c>
      <c r="AU441">
        <f>_xlfn.RANK.AVG(Table2[[#This Row],[Sharpe Ratio Z-Score]],Table2[Sharpe Ratio Z-Score])</f>
        <v>298</v>
      </c>
      <c r="AV441">
        <f>(Table2[[#This Row],[Rank 1Y]]+Table2[[#This Row],[Rank 6M]]+Table2[[#This Row],[Rank Sharpe]])/3</f>
        <v>420.66666666666669</v>
      </c>
    </row>
    <row r="442" spans="1:48" x14ac:dyDescent="0.3">
      <c r="A442" t="s">
        <v>491</v>
      </c>
      <c r="B442" t="s">
        <v>492</v>
      </c>
      <c r="C442" t="s">
        <v>3138</v>
      </c>
      <c r="D442" t="s">
        <v>493</v>
      </c>
      <c r="E442">
        <v>42534.815225940001</v>
      </c>
      <c r="F442">
        <v>646.9</v>
      </c>
      <c r="G442">
        <v>-6.0623004244499699</v>
      </c>
      <c r="H442">
        <f>(Table2[[#This Row],[1Y Return vs Nifty]]-AVERAGE(Table2[1Y Return vs Nifty]))/_xlfn.STDEV.P(Table2[1Y Return vs Nifty])</f>
        <v>-0.3910460735516928</v>
      </c>
      <c r="I442">
        <v>8.4767911635150099</v>
      </c>
      <c r="J442">
        <f>(Table2[[#This Row],[1M Return vs Nifty]]-AVERAGE(Table2[1M Return vs Nifty]))/_xlfn.STDEV.P(Table2[1M Return vs Nifty])</f>
        <v>0.68557190751811359</v>
      </c>
      <c r="K442">
        <v>26.321236208235401</v>
      </c>
      <c r="L442">
        <f>(Table2[[#This Row],[6M Return vs Nifty]]-AVERAGE(Table2[6M Return vs Nifty]))/_xlfn.STDEV.P(Table2[6M Return vs Nifty])</f>
        <v>0.73265767700842654</v>
      </c>
      <c r="M442">
        <v>0.931753485306822</v>
      </c>
      <c r="N442">
        <f>(Table2[[#This Row],[1W Return vs Nifty]]-AVERAGE(Table2[1W Return vs Nifty]))/_xlfn.STDEV.P(Table2[1W Return vs Nifty])</f>
        <v>0.32826523426838666</v>
      </c>
      <c r="O442">
        <v>616.14</v>
      </c>
      <c r="P442">
        <v>617.67099619679902</v>
      </c>
      <c r="Q442">
        <v>577.68316844977198</v>
      </c>
      <c r="R442">
        <v>69.374700534018302</v>
      </c>
      <c r="S442" s="1">
        <f>(Table2[[#This Row],[Close Price]]-Table2[[#This Row],[20D EMA]])/Table2[[#This Row],[20D EMA]]</f>
        <v>4.9923718635375064E-2</v>
      </c>
      <c r="T442" s="1">
        <f>(Table2[[#This Row],[Close Price]]-Table2[[#This Row],[50D EMA]])/Table2[[#This Row],[50D EMA]]</f>
        <v>4.7321315041783447E-2</v>
      </c>
      <c r="U442" s="1">
        <f>(Table2[[#This Row],[Close Price]]-Table2[[#This Row],[200D EMA]])/Table2[[#This Row],[200D EMA]]</f>
        <v>0.11981798212326869</v>
      </c>
      <c r="V442">
        <v>1.8702450835337801</v>
      </c>
      <c r="W442">
        <v>634.4</v>
      </c>
      <c r="X442">
        <v>653.70000000000005</v>
      </c>
      <c r="Y442">
        <v>631.15</v>
      </c>
      <c r="Z442">
        <v>653.70000000000005</v>
      </c>
      <c r="AA442">
        <v>558.25</v>
      </c>
      <c r="AB442">
        <v>655.95</v>
      </c>
      <c r="AC442" s="1">
        <f>(Table2[[#This Row],[Close Price]]/Table2[[#This Row],[Day Low]])-1</f>
        <v>1.9703656998738994E-2</v>
      </c>
      <c r="AD442" s="1">
        <f>(Table2[[#This Row],[Day High]]/Table2[[#This Row],[Close Price]])-1</f>
        <v>1.0511671046529614E-2</v>
      </c>
      <c r="AE442" s="1">
        <f>(Table2[[#This Row],[Close Price]]/Table2[[#This Row],[Current Week Low]])-1</f>
        <v>2.4954448229422388E-2</v>
      </c>
      <c r="AF442" s="1">
        <f>(Table2[[#This Row],[Current Week High]]/Table2[[#This Row],[Close Price]])-1</f>
        <v>1.0511671046529614E-2</v>
      </c>
      <c r="AG442" s="1">
        <f>(Table2[[#This Row],[Close Price]]/Table2[[#This Row],[Current Month Low]])-1</f>
        <v>0.15879982086878641</v>
      </c>
      <c r="AH442" s="1">
        <f>(Table2[[#This Row],[Current Month High]]/Table2[[#This Row],[Close Price]])-1</f>
        <v>1.3989797495749023E-2</v>
      </c>
      <c r="AI442">
        <v>10.5966919152883</v>
      </c>
      <c r="AJ442">
        <v>53.639710248188997</v>
      </c>
      <c r="AK442" t="str">
        <f>IF(AND(Table2[[#This Row],[20D EMA]]&gt;Table2[[#This Row],[50D EMA]],Table2[[#This Row],[50D EMA]]&gt;Table2[[#This Row],[200D EMA]]),"Uptrend","Downtrend/NoTrend")</f>
        <v>Downtrend/NoTrend</v>
      </c>
      <c r="AL442">
        <v>0.1</v>
      </c>
      <c r="AM442" t="s">
        <v>3172</v>
      </c>
      <c r="AN442">
        <v>7.74</v>
      </c>
      <c r="AO442" t="s">
        <v>3172</v>
      </c>
      <c r="AP442">
        <v>-6.9758519672124999E-2</v>
      </c>
      <c r="AQ442">
        <f>(Table2[[#This Row],[Sharpe Ratio]]-AVERAGE(Table2[Sharpe Ratio]))/_xlfn.STDEV.P(Table2[Sharpe Ratio])</f>
        <v>-1.4587883646217823</v>
      </c>
      <c r="AR4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2">
        <f>_xlfn.RANK.AVG(Table2[[#This Row],[1Y Return vs Nifty Z-Score]],Table2[1Y Return vs Nifty Z-Score])</f>
        <v>446</v>
      </c>
      <c r="AT442">
        <f>_xlfn.RANK.AVG(Table2[[#This Row],[6M Return vs Nifty Z-Score]],Table2[6M Return vs Nifty Z-Score])</f>
        <v>135</v>
      </c>
      <c r="AU442">
        <f>_xlfn.RANK.AVG(Table2[[#This Row],[Sharpe Ratio Z-Score]],Table2[Sharpe Ratio Z-Score])</f>
        <v>684</v>
      </c>
      <c r="AV442">
        <f>(Table2[[#This Row],[Rank 1Y]]+Table2[[#This Row],[Rank 6M]]+Table2[[#This Row],[Rank Sharpe]])/3</f>
        <v>421.66666666666669</v>
      </c>
    </row>
    <row r="443" spans="1:48" x14ac:dyDescent="0.3">
      <c r="A443" t="s">
        <v>668</v>
      </c>
      <c r="B443" t="s">
        <v>669</v>
      </c>
      <c r="C443" t="s">
        <v>3125</v>
      </c>
      <c r="D443" t="s">
        <v>18</v>
      </c>
      <c r="E443">
        <v>26912.906819611999</v>
      </c>
      <c r="F443">
        <v>153.56</v>
      </c>
      <c r="G443">
        <v>6.0614979777727704</v>
      </c>
      <c r="H443">
        <f>(Table2[[#This Row],[1Y Return vs Nifty]]-AVERAGE(Table2[1Y Return vs Nifty]))/_xlfn.STDEV.P(Table2[1Y Return vs Nifty])</f>
        <v>-0.1526286802301306</v>
      </c>
      <c r="I443">
        <v>6.7771346879151499</v>
      </c>
      <c r="J443">
        <f>(Table2[[#This Row],[1M Return vs Nifty]]-AVERAGE(Table2[1M Return vs Nifty]))/_xlfn.STDEV.P(Table2[1M Return vs Nifty])</f>
        <v>0.52437741380186864</v>
      </c>
      <c r="K443">
        <v>-35.030374354859603</v>
      </c>
      <c r="L443">
        <f>(Table2[[#This Row],[6M Return vs Nifty]]-AVERAGE(Table2[6M Return vs Nifty]))/_xlfn.STDEV.P(Table2[6M Return vs Nifty])</f>
        <v>-1.2856425149918795</v>
      </c>
      <c r="M443">
        <v>0.72897061140652297</v>
      </c>
      <c r="N443">
        <f>(Table2[[#This Row],[1W Return vs Nifty]]-AVERAGE(Table2[1W Return vs Nifty]))/_xlfn.STDEV.P(Table2[1W Return vs Nifty])</f>
        <v>0.28503139911513614</v>
      </c>
      <c r="O443">
        <v>155.18</v>
      </c>
      <c r="P443">
        <v>166.15533103491401</v>
      </c>
      <c r="Q443">
        <v>180.950409684303</v>
      </c>
      <c r="R443">
        <v>49.590228234129398</v>
      </c>
      <c r="S443" s="1">
        <f>(Table2[[#This Row],[Close Price]]-Table2[[#This Row],[20D EMA]])/Table2[[#This Row],[20D EMA]]</f>
        <v>-1.0439489624951698E-2</v>
      </c>
      <c r="T443" s="1">
        <f>(Table2[[#This Row],[Close Price]]-Table2[[#This Row],[50D EMA]])/Table2[[#This Row],[50D EMA]]</f>
        <v>-7.5804555631545575E-2</v>
      </c>
      <c r="U443" s="1">
        <f>(Table2[[#This Row],[Close Price]]-Table2[[#This Row],[200D EMA]])/Table2[[#This Row],[200D EMA]]</f>
        <v>-0.15136970251733586</v>
      </c>
      <c r="V443">
        <v>1.5740849599106299</v>
      </c>
      <c r="W443">
        <v>153.09</v>
      </c>
      <c r="X443">
        <v>157.85</v>
      </c>
      <c r="Y443">
        <v>153.09</v>
      </c>
      <c r="Z443">
        <v>163.41999999999999</v>
      </c>
      <c r="AA443">
        <v>144.05000000000001</v>
      </c>
      <c r="AB443">
        <v>172.5</v>
      </c>
      <c r="AC443" s="1">
        <f>(Table2[[#This Row],[Close Price]]/Table2[[#This Row],[Day Low]])-1</f>
        <v>3.0700894898425535E-3</v>
      </c>
      <c r="AD443" s="1">
        <f>(Table2[[#This Row],[Day High]]/Table2[[#This Row],[Close Price]])-1</f>
        <v>2.7936962750716221E-2</v>
      </c>
      <c r="AE443" s="1">
        <f>(Table2[[#This Row],[Close Price]]/Table2[[#This Row],[Current Week Low]])-1</f>
        <v>3.0700894898425535E-3</v>
      </c>
      <c r="AF443" s="1">
        <f>(Table2[[#This Row],[Current Week High]]/Table2[[#This Row],[Close Price]])-1</f>
        <v>6.4209429538942375E-2</v>
      </c>
      <c r="AG443" s="1">
        <f>(Table2[[#This Row],[Close Price]]/Table2[[#This Row],[Current Month Low]])-1</f>
        <v>6.6018743491843113E-2</v>
      </c>
      <c r="AH443" s="1">
        <f>(Table2[[#This Row],[Current Month High]]/Table2[[#This Row],[Close Price]])-1</f>
        <v>0.12333941130502724</v>
      </c>
      <c r="AI443">
        <v>88.362854910132796</v>
      </c>
      <c r="AJ443">
        <v>29.259259259259199</v>
      </c>
      <c r="AK443" t="str">
        <f>IF(AND(Table2[[#This Row],[20D EMA]]&gt;Table2[[#This Row],[50D EMA]],Table2[[#This Row],[50D EMA]]&gt;Table2[[#This Row],[200D EMA]]),"Uptrend","Downtrend/NoTrend")</f>
        <v>Downtrend/NoTrend</v>
      </c>
      <c r="AL443">
        <v>-0.11</v>
      </c>
      <c r="AM443" t="s">
        <v>3173</v>
      </c>
      <c r="AN443">
        <v>-8.61</v>
      </c>
      <c r="AO443" t="s">
        <v>3173</v>
      </c>
      <c r="AP443">
        <v>0.107931344706285</v>
      </c>
      <c r="AQ443">
        <f>(Table2[[#This Row],[Sharpe Ratio]]-AVERAGE(Table2[Sharpe Ratio]))/_xlfn.STDEV.P(Table2[Sharpe Ratio])</f>
        <v>0.60148093837506356</v>
      </c>
      <c r="AR4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3">
        <f>_xlfn.RANK.AVG(Table2[[#This Row],[1Y Return vs Nifty Z-Score]],Table2[1Y Return vs Nifty Z-Score])</f>
        <v>359</v>
      </c>
      <c r="AT443">
        <f>_xlfn.RANK.AVG(Table2[[#This Row],[6M Return vs Nifty Z-Score]],Table2[6M Return vs Nifty Z-Score])</f>
        <v>708</v>
      </c>
      <c r="AU443">
        <f>_xlfn.RANK.AVG(Table2[[#This Row],[Sharpe Ratio Z-Score]],Table2[Sharpe Ratio Z-Score])</f>
        <v>198</v>
      </c>
      <c r="AV443">
        <f>(Table2[[#This Row],[Rank 1Y]]+Table2[[#This Row],[Rank 6M]]+Table2[[#This Row],[Rank Sharpe]])/3</f>
        <v>421.66666666666669</v>
      </c>
    </row>
    <row r="444" spans="1:48" x14ac:dyDescent="0.3">
      <c r="A444" t="s">
        <v>879</v>
      </c>
      <c r="B444" t="s">
        <v>880</v>
      </c>
      <c r="C444" t="s">
        <v>3136</v>
      </c>
      <c r="D444" t="s">
        <v>261</v>
      </c>
      <c r="E444">
        <v>16917.224894999999</v>
      </c>
      <c r="F444">
        <v>15835.65</v>
      </c>
      <c r="G444">
        <v>-8.6699779710872207</v>
      </c>
      <c r="H444">
        <f>(Table2[[#This Row],[1Y Return vs Nifty]]-AVERAGE(Table2[1Y Return vs Nifty]))/_xlfn.STDEV.P(Table2[1Y Return vs Nifty])</f>
        <v>-0.44232667577437879</v>
      </c>
      <c r="I444">
        <v>-3.4870362677115101</v>
      </c>
      <c r="J444">
        <f>(Table2[[#This Row],[1M Return vs Nifty]]-AVERAGE(Table2[1M Return vs Nifty]))/_xlfn.STDEV.P(Table2[1M Return vs Nifty])</f>
        <v>-0.44907096495083959</v>
      </c>
      <c r="K444">
        <v>-9.0869438918004501</v>
      </c>
      <c r="L444">
        <f>(Table2[[#This Row],[6M Return vs Nifty]]-AVERAGE(Table2[6M Return vs Nifty]))/_xlfn.STDEV.P(Table2[6M Return vs Nifty])</f>
        <v>-0.43217460756197895</v>
      </c>
      <c r="M444">
        <v>-3.5387188300346701</v>
      </c>
      <c r="N444">
        <f>(Table2[[#This Row],[1W Return vs Nifty]]-AVERAGE(Table2[1W Return vs Nifty]))/_xlfn.STDEV.P(Table2[1W Return vs Nifty])</f>
        <v>-0.62485106900321541</v>
      </c>
      <c r="O444" t="e">
        <v>#N/A</v>
      </c>
      <c r="P444">
        <v>16081.523399837</v>
      </c>
      <c r="Q444">
        <v>15638.687555402301</v>
      </c>
      <c r="R444">
        <v>56.702904113799697</v>
      </c>
      <c r="S444" s="1" t="e">
        <f>(Table2[[#This Row],[Close Price]]-Table2[[#This Row],[20D EMA]])/Table2[[#This Row],[20D EMA]]</f>
        <v>#N/A</v>
      </c>
      <c r="T444" s="1">
        <f>(Table2[[#This Row],[Close Price]]-Table2[[#This Row],[50D EMA]])/Table2[[#This Row],[50D EMA]]</f>
        <v>-1.5289185839165765E-2</v>
      </c>
      <c r="U444" s="1">
        <f>(Table2[[#This Row],[Close Price]]-Table2[[#This Row],[200D EMA]])/Table2[[#This Row],[200D EMA]]</f>
        <v>1.2594563571906593E-2</v>
      </c>
      <c r="V444">
        <v>0.94636680330391298</v>
      </c>
      <c r="W444" t="e">
        <v>#N/A</v>
      </c>
      <c r="X444" t="e">
        <v>#N/A</v>
      </c>
      <c r="Y444" t="e">
        <v>#N/A</v>
      </c>
      <c r="Z444" t="e">
        <v>#N/A</v>
      </c>
      <c r="AA444" t="e">
        <v>#N/A</v>
      </c>
      <c r="AB444" t="e">
        <v>#N/A</v>
      </c>
      <c r="AC444" s="1" t="e">
        <f>(Table2[[#This Row],[Close Price]]/Table2[[#This Row],[Day Low]])-1</f>
        <v>#N/A</v>
      </c>
      <c r="AD444" s="1" t="e">
        <f>(Table2[[#This Row],[Day High]]/Table2[[#This Row],[Close Price]])-1</f>
        <v>#N/A</v>
      </c>
      <c r="AE444" s="1" t="e">
        <f>(Table2[[#This Row],[Close Price]]/Table2[[#This Row],[Current Week Low]])-1</f>
        <v>#N/A</v>
      </c>
      <c r="AF444" s="1" t="e">
        <f>(Table2[[#This Row],[Current Week High]]/Table2[[#This Row],[Close Price]])-1</f>
        <v>#N/A</v>
      </c>
      <c r="AG444" s="1" t="e">
        <f>(Table2[[#This Row],[Close Price]]/Table2[[#This Row],[Current Month Low]])-1</f>
        <v>#N/A</v>
      </c>
      <c r="AH444" s="1" t="e">
        <f>(Table2[[#This Row],[Current Month High]]/Table2[[#This Row],[Close Price]])-1</f>
        <v>#N/A</v>
      </c>
      <c r="AI444">
        <v>21.245102032439402</v>
      </c>
      <c r="AJ444">
        <v>21.960921735647901</v>
      </c>
      <c r="AK444" t="e">
        <f>IF(AND(Table2[[#This Row],[20D EMA]]&gt;Table2[[#This Row],[50D EMA]],Table2[[#This Row],[50D EMA]]&gt;Table2[[#This Row],[200D EMA]]),"Uptrend","Downtrend/NoTrend")</f>
        <v>#N/A</v>
      </c>
      <c r="AL444" t="e">
        <v>#N/A</v>
      </c>
      <c r="AM444" t="e">
        <v>#N/A</v>
      </c>
      <c r="AN444" t="e">
        <v>#N/A</v>
      </c>
      <c r="AO444" t="e">
        <v>#N/A</v>
      </c>
      <c r="AP444">
        <v>6.1480005543179998E-2</v>
      </c>
      <c r="AQ444">
        <f>(Table2[[#This Row],[Sharpe Ratio]]-AVERAGE(Table2[Sharpe Ratio]))/_xlfn.STDEV.P(Table2[Sharpe Ratio])</f>
        <v>6.2889339492237045E-2</v>
      </c>
      <c r="AR444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444">
        <f>_xlfn.RANK.AVG(Table2[[#This Row],[1Y Return vs Nifty Z-Score]],Table2[1Y Return vs Nifty Z-Score])</f>
        <v>463</v>
      </c>
      <c r="AT444">
        <f>_xlfn.RANK.AVG(Table2[[#This Row],[6M Return vs Nifty Z-Score]],Table2[6M Return vs Nifty Z-Score])</f>
        <v>468</v>
      </c>
      <c r="AU444">
        <f>_xlfn.RANK.AVG(Table2[[#This Row],[Sharpe Ratio Z-Score]],Table2[Sharpe Ratio Z-Score])</f>
        <v>334</v>
      </c>
      <c r="AV444">
        <f>(Table2[[#This Row],[Rank 1Y]]+Table2[[#This Row],[Rank 6M]]+Table2[[#This Row],[Rank Sharpe]])/3</f>
        <v>421.66666666666669</v>
      </c>
    </row>
    <row r="445" spans="1:48" x14ac:dyDescent="0.3">
      <c r="A445" t="s">
        <v>389</v>
      </c>
      <c r="B445" t="s">
        <v>390</v>
      </c>
      <c r="C445" t="s">
        <v>3126</v>
      </c>
      <c r="D445" t="s">
        <v>247</v>
      </c>
      <c r="E445">
        <v>58103.776963709999</v>
      </c>
      <c r="F445">
        <v>5489.7</v>
      </c>
      <c r="G445">
        <v>-3.3481828664952502</v>
      </c>
      <c r="H445">
        <f>(Table2[[#This Row],[1Y Return vs Nifty]]-AVERAGE(Table2[1Y Return vs Nifty]))/_xlfn.STDEV.P(Table2[1Y Return vs Nifty])</f>
        <v>-0.33767230306593382</v>
      </c>
      <c r="I445">
        <v>4.7062993332506</v>
      </c>
      <c r="J445">
        <f>(Table2[[#This Row],[1M Return vs Nifty]]-AVERAGE(Table2[1M Return vs Nifty]))/_xlfn.STDEV.P(Table2[1M Return vs Nifty])</f>
        <v>0.32798051751313939</v>
      </c>
      <c r="K445">
        <v>13.8929058002664</v>
      </c>
      <c r="L445">
        <f>(Table2[[#This Row],[6M Return vs Nifty]]-AVERAGE(Table2[6M Return vs Nifty]))/_xlfn.STDEV.P(Table2[6M Return vs Nifty])</f>
        <v>0.32379959784112944</v>
      </c>
      <c r="M445">
        <v>3.5866863575036101</v>
      </c>
      <c r="N445">
        <f>(Table2[[#This Row],[1W Return vs Nifty]]-AVERAGE(Table2[1W Return vs Nifty]))/_xlfn.STDEV.P(Table2[1W Return vs Nifty])</f>
        <v>0.8943038150014746</v>
      </c>
      <c r="O445">
        <v>5224.72</v>
      </c>
      <c r="P445">
        <v>5236.0428563103096</v>
      </c>
      <c r="Q445">
        <v>5104.2303896938502</v>
      </c>
      <c r="R445">
        <v>75.096862466616102</v>
      </c>
      <c r="S445" s="1">
        <f>(Table2[[#This Row],[Close Price]]-Table2[[#This Row],[20D EMA]])/Table2[[#This Row],[20D EMA]]</f>
        <v>5.0716593425102117E-2</v>
      </c>
      <c r="T445" s="1">
        <f>(Table2[[#This Row],[Close Price]]-Table2[[#This Row],[50D EMA]])/Table2[[#This Row],[50D EMA]]</f>
        <v>4.8444436122976116E-2</v>
      </c>
      <c r="U445" s="1">
        <f>(Table2[[#This Row],[Close Price]]-Table2[[#This Row],[200D EMA]])/Table2[[#This Row],[200D EMA]]</f>
        <v>7.551963388730773E-2</v>
      </c>
      <c r="V445">
        <v>0.85903934244445501</v>
      </c>
      <c r="W445">
        <v>5459.2</v>
      </c>
      <c r="X445">
        <v>5548</v>
      </c>
      <c r="Y445">
        <v>5320.2</v>
      </c>
      <c r="Z445">
        <v>5548</v>
      </c>
      <c r="AA445">
        <v>4871</v>
      </c>
      <c r="AB445">
        <v>5548</v>
      </c>
      <c r="AC445" s="1">
        <f>(Table2[[#This Row],[Close Price]]/Table2[[#This Row],[Day Low]])-1</f>
        <v>5.5868991793668332E-3</v>
      </c>
      <c r="AD445" s="1">
        <f>(Table2[[#This Row],[Day High]]/Table2[[#This Row],[Close Price]])-1</f>
        <v>1.0619888154179691E-2</v>
      </c>
      <c r="AE445" s="1">
        <f>(Table2[[#This Row],[Close Price]]/Table2[[#This Row],[Current Week Low]])-1</f>
        <v>3.185970452238629E-2</v>
      </c>
      <c r="AF445" s="1">
        <f>(Table2[[#This Row],[Current Week High]]/Table2[[#This Row],[Close Price]])-1</f>
        <v>1.0619888154179691E-2</v>
      </c>
      <c r="AG445" s="1">
        <f>(Table2[[#This Row],[Close Price]]/Table2[[#This Row],[Current Month Low]])-1</f>
        <v>0.12701703962225408</v>
      </c>
      <c r="AH445" s="1">
        <f>(Table2[[#This Row],[Current Month High]]/Table2[[#This Row],[Close Price]])-1</f>
        <v>1.0619888154179691E-2</v>
      </c>
      <c r="AI445">
        <v>9.2955899229466095</v>
      </c>
      <c r="AJ445">
        <v>30.707142857142799</v>
      </c>
      <c r="AK445" t="str">
        <f>IF(AND(Table2[[#This Row],[20D EMA]]&gt;Table2[[#This Row],[50D EMA]],Table2[[#This Row],[50D EMA]]&gt;Table2[[#This Row],[200D EMA]]),"Uptrend","Downtrend/NoTrend")</f>
        <v>Downtrend/NoTrend</v>
      </c>
      <c r="AL445">
        <v>-0.06</v>
      </c>
      <c r="AM445" t="s">
        <v>3173</v>
      </c>
      <c r="AN445">
        <v>5.6</v>
      </c>
      <c r="AO445" t="s">
        <v>3172</v>
      </c>
      <c r="AP445">
        <v>-3.7084409664770002E-2</v>
      </c>
      <c r="AQ445">
        <f>(Table2[[#This Row],[Sharpe Ratio]]-AVERAGE(Table2[Sharpe Ratio]))/_xlfn.STDEV.P(Table2[Sharpe Ratio])</f>
        <v>-1.0799402739533375</v>
      </c>
      <c r="AR4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5">
        <f>_xlfn.RANK.AVG(Table2[[#This Row],[1Y Return vs Nifty Z-Score]],Table2[1Y Return vs Nifty Z-Score])</f>
        <v>429</v>
      </c>
      <c r="AT445">
        <f>_xlfn.RANK.AVG(Table2[[#This Row],[6M Return vs Nifty Z-Score]],Table2[6M Return vs Nifty Z-Score])</f>
        <v>206</v>
      </c>
      <c r="AU445">
        <f>_xlfn.RANK.AVG(Table2[[#This Row],[Sharpe Ratio Z-Score]],Table2[Sharpe Ratio Z-Score])</f>
        <v>633</v>
      </c>
      <c r="AV445">
        <f>(Table2[[#This Row],[Rank 1Y]]+Table2[[#This Row],[Rank 6M]]+Table2[[#This Row],[Rank Sharpe]])/3</f>
        <v>422.66666666666669</v>
      </c>
    </row>
    <row r="446" spans="1:48" x14ac:dyDescent="0.3">
      <c r="A446" t="s">
        <v>608</v>
      </c>
      <c r="B446" t="s">
        <v>609</v>
      </c>
      <c r="C446" t="s">
        <v>3130</v>
      </c>
      <c r="D446" t="s">
        <v>48</v>
      </c>
      <c r="E446">
        <v>31203.512999999999</v>
      </c>
      <c r="F446">
        <v>51.67</v>
      </c>
      <c r="G446">
        <v>12.7332603475467</v>
      </c>
      <c r="H446">
        <f>(Table2[[#This Row],[1Y Return vs Nifty]]-AVERAGE(Table2[1Y Return vs Nifty]))/_xlfn.STDEV.P(Table2[1Y Return vs Nifty])</f>
        <v>-2.1426878592554575E-2</v>
      </c>
      <c r="I446">
        <v>-0.63974689988482403</v>
      </c>
      <c r="J446">
        <f>(Table2[[#This Row],[1M Return vs Nifty]]-AVERAGE(Table2[1M Return vs Nifty]))/_xlfn.STDEV.P(Table2[1M Return vs Nifty])</f>
        <v>-0.17903559327463872</v>
      </c>
      <c r="K446">
        <v>-34.512138669766301</v>
      </c>
      <c r="L446">
        <f>(Table2[[#This Row],[6M Return vs Nifty]]-AVERAGE(Table2[6M Return vs Nifty]))/_xlfn.STDEV.P(Table2[6M Return vs Nifty])</f>
        <v>-1.268593978317369</v>
      </c>
      <c r="M446">
        <v>4.49342521448225</v>
      </c>
      <c r="N446">
        <f>(Table2[[#This Row],[1W Return vs Nifty]]-AVERAGE(Table2[1W Return vs Nifty]))/_xlfn.STDEV.P(Table2[1W Return vs Nifty])</f>
        <v>1.08762289326316</v>
      </c>
      <c r="O446">
        <v>50.78</v>
      </c>
      <c r="P446">
        <v>54.589021801243298</v>
      </c>
      <c r="Q446">
        <v>57.297473977859703</v>
      </c>
      <c r="R446">
        <v>60.1423837059736</v>
      </c>
      <c r="S446" s="1">
        <f>(Table2[[#This Row],[Close Price]]-Table2[[#This Row],[20D EMA]])/Table2[[#This Row],[20D EMA]]</f>
        <v>1.7526585269791266E-2</v>
      </c>
      <c r="T446" s="1">
        <f>(Table2[[#This Row],[Close Price]]-Table2[[#This Row],[50D EMA]])/Table2[[#This Row],[50D EMA]]</f>
        <v>-5.3472689286709549E-2</v>
      </c>
      <c r="U446" s="1">
        <f>(Table2[[#This Row],[Close Price]]-Table2[[#This Row],[200D EMA]])/Table2[[#This Row],[200D EMA]]</f>
        <v>-9.8215044873255872E-2</v>
      </c>
      <c r="V446">
        <v>1.0040535613478301</v>
      </c>
      <c r="W446">
        <v>50.65</v>
      </c>
      <c r="X446">
        <v>52.2</v>
      </c>
      <c r="Y446">
        <v>49.3</v>
      </c>
      <c r="Z446">
        <v>52.2</v>
      </c>
      <c r="AA446">
        <v>45.06</v>
      </c>
      <c r="AB446">
        <v>53.59</v>
      </c>
      <c r="AC446" s="1">
        <f>(Table2[[#This Row],[Close Price]]/Table2[[#This Row],[Day Low]])-1</f>
        <v>2.013820335636729E-2</v>
      </c>
      <c r="AD446" s="1">
        <f>(Table2[[#This Row],[Day High]]/Table2[[#This Row],[Close Price]])-1</f>
        <v>1.0257402748209854E-2</v>
      </c>
      <c r="AE446" s="1">
        <f>(Table2[[#This Row],[Close Price]]/Table2[[#This Row],[Current Week Low]])-1</f>
        <v>4.8073022312373315E-2</v>
      </c>
      <c r="AF446" s="1">
        <f>(Table2[[#This Row],[Current Week High]]/Table2[[#This Row],[Close Price]])-1</f>
        <v>1.0257402748209854E-2</v>
      </c>
      <c r="AG446" s="1">
        <f>(Table2[[#This Row],[Close Price]]/Table2[[#This Row],[Current Month Low]])-1</f>
        <v>0.14669329782512208</v>
      </c>
      <c r="AH446" s="1">
        <f>(Table2[[#This Row],[Current Month High]]/Table2[[#This Row],[Close Price]])-1</f>
        <v>3.7158892974646918E-2</v>
      </c>
      <c r="AI446">
        <v>51.248306560867</v>
      </c>
      <c r="AJ446">
        <v>40.598639455782298</v>
      </c>
      <c r="AK446" t="str">
        <f>IF(AND(Table2[[#This Row],[20D EMA]]&gt;Table2[[#This Row],[50D EMA]],Table2[[#This Row],[50D EMA]]&gt;Table2[[#This Row],[200D EMA]]),"Uptrend","Downtrend/NoTrend")</f>
        <v>Downtrend/NoTrend</v>
      </c>
      <c r="AL446">
        <v>-0.1</v>
      </c>
      <c r="AM446" t="s">
        <v>3173</v>
      </c>
      <c r="AN446">
        <v>-2.4900000000000002</v>
      </c>
      <c r="AO446" t="s">
        <v>3173</v>
      </c>
      <c r="AP446">
        <v>8.6970508039280997E-2</v>
      </c>
      <c r="AQ446">
        <f>(Table2[[#This Row],[Sharpe Ratio]]-AVERAGE(Table2[Sharpe Ratio]))/_xlfn.STDEV.P(Table2[Sharpe Ratio])</f>
        <v>0.35844530715756223</v>
      </c>
      <c r="AR4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6">
        <f>_xlfn.RANK.AVG(Table2[[#This Row],[1Y Return vs Nifty Z-Score]],Table2[1Y Return vs Nifty Z-Score])</f>
        <v>305</v>
      </c>
      <c r="AT446">
        <f>_xlfn.RANK.AVG(Table2[[#This Row],[6M Return vs Nifty Z-Score]],Table2[6M Return vs Nifty Z-Score])</f>
        <v>704</v>
      </c>
      <c r="AU446">
        <f>_xlfn.RANK.AVG(Table2[[#This Row],[Sharpe Ratio Z-Score]],Table2[Sharpe Ratio Z-Score])</f>
        <v>259</v>
      </c>
      <c r="AV446">
        <f>(Table2[[#This Row],[Rank 1Y]]+Table2[[#This Row],[Rank 6M]]+Table2[[#This Row],[Rank Sharpe]])/3</f>
        <v>422.66666666666669</v>
      </c>
    </row>
    <row r="447" spans="1:48" x14ac:dyDescent="0.3">
      <c r="A447" t="s">
        <v>963</v>
      </c>
      <c r="B447" t="s">
        <v>964</v>
      </c>
      <c r="C447" t="s">
        <v>3130</v>
      </c>
      <c r="D447" t="s">
        <v>48</v>
      </c>
      <c r="E447">
        <v>15430.93901622</v>
      </c>
      <c r="F447">
        <v>1595.4</v>
      </c>
      <c r="G447">
        <v>27.6741817900844</v>
      </c>
      <c r="H447">
        <f>(Table2[[#This Row],[1Y Return vs Nifty]]-AVERAGE(Table2[1Y Return vs Nifty]))/_xlfn.STDEV.P(Table2[1Y Return vs Nifty])</f>
        <v>0.27238991264499979</v>
      </c>
      <c r="I447">
        <v>5.19728393446543</v>
      </c>
      <c r="J447">
        <f>(Table2[[#This Row],[1M Return vs Nifty]]-AVERAGE(Table2[1M Return vs Nifty]))/_xlfn.STDEV.P(Table2[1M Return vs Nifty])</f>
        <v>0.37454522947198665</v>
      </c>
      <c r="K447">
        <v>-3.5321719898840702</v>
      </c>
      <c r="L447">
        <f>(Table2[[#This Row],[6M Return vs Nifty]]-AVERAGE(Table2[6M Return vs Nifty]))/_xlfn.STDEV.P(Table2[6M Return vs Nifty])</f>
        <v>-0.24943780418782863</v>
      </c>
      <c r="M447">
        <v>-1.1822855945891599</v>
      </c>
      <c r="N447">
        <f>(Table2[[#This Row],[1W Return vs Nifty]]-AVERAGE(Table2[1W Return vs Nifty]))/_xlfn.STDEV.P(Table2[1W Return vs Nifty])</f>
        <v>-0.12245338575023222</v>
      </c>
      <c r="O447">
        <v>1585.02</v>
      </c>
      <c r="P447">
        <v>1599.94296424101</v>
      </c>
      <c r="Q447">
        <v>1525.7332136642799</v>
      </c>
      <c r="R447">
        <v>55.689082246796602</v>
      </c>
      <c r="S447" s="1">
        <f>(Table2[[#This Row],[Close Price]]-Table2[[#This Row],[20D EMA]])/Table2[[#This Row],[20D EMA]]</f>
        <v>6.5488132641860096E-3</v>
      </c>
      <c r="T447" s="1">
        <f>(Table2[[#This Row],[Close Price]]-Table2[[#This Row],[50D EMA]])/Table2[[#This Row],[50D EMA]]</f>
        <v>-2.8394538696353199E-3</v>
      </c>
      <c r="U447" s="1">
        <f>(Table2[[#This Row],[Close Price]]-Table2[[#This Row],[200D EMA]])/Table2[[#This Row],[200D EMA]]</f>
        <v>4.566118487281589E-2</v>
      </c>
      <c r="V447">
        <v>0.61389871918883399</v>
      </c>
      <c r="W447">
        <v>1586.1</v>
      </c>
      <c r="X447">
        <v>1627.45</v>
      </c>
      <c r="Y447">
        <v>1567.8</v>
      </c>
      <c r="Z447">
        <v>1627.45</v>
      </c>
      <c r="AA447">
        <v>1523.05</v>
      </c>
      <c r="AB447">
        <v>1671.45</v>
      </c>
      <c r="AC447" s="1">
        <f>(Table2[[#This Row],[Close Price]]/Table2[[#This Row],[Day Low]])-1</f>
        <v>5.8634386230378421E-3</v>
      </c>
      <c r="AD447" s="1">
        <f>(Table2[[#This Row],[Day High]]/Table2[[#This Row],[Close Price]])-1</f>
        <v>2.0089005891939404E-2</v>
      </c>
      <c r="AE447" s="1">
        <f>(Table2[[#This Row],[Close Price]]/Table2[[#This Row],[Current Week Low]])-1</f>
        <v>1.7604286261002855E-2</v>
      </c>
      <c r="AF447" s="1">
        <f>(Table2[[#This Row],[Current Week High]]/Table2[[#This Row],[Close Price]])-1</f>
        <v>2.0089005891939404E-2</v>
      </c>
      <c r="AG447" s="1">
        <f>(Table2[[#This Row],[Close Price]]/Table2[[#This Row],[Current Month Low]])-1</f>
        <v>4.7503364958471517E-2</v>
      </c>
      <c r="AH447" s="1">
        <f>(Table2[[#This Row],[Current Month High]]/Table2[[#This Row],[Close Price]])-1</f>
        <v>4.7668296352012085E-2</v>
      </c>
      <c r="AI447">
        <v>16.585182399398199</v>
      </c>
      <c r="AJ447">
        <v>55.656373481633203</v>
      </c>
      <c r="AK447" t="str">
        <f>IF(AND(Table2[[#This Row],[20D EMA]]&gt;Table2[[#This Row],[50D EMA]],Table2[[#This Row],[50D EMA]]&gt;Table2[[#This Row],[200D EMA]]),"Uptrend","Downtrend/NoTrend")</f>
        <v>Downtrend/NoTrend</v>
      </c>
      <c r="AL447">
        <v>7.0000000000000007E-2</v>
      </c>
      <c r="AM447" t="s">
        <v>3172</v>
      </c>
      <c r="AN447">
        <v>-1.66</v>
      </c>
      <c r="AO447" t="s">
        <v>3173</v>
      </c>
      <c r="AP447">
        <v>-4.5606939204634003E-2</v>
      </c>
      <c r="AQ447">
        <f>(Table2[[#This Row],[Sharpe Ratio]]-AVERAGE(Table2[Sharpe Ratio]))/_xlfn.STDEV.P(Table2[Sharpe Ratio])</f>
        <v>-1.1787568612487864</v>
      </c>
      <c r="AR4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7">
        <f>_xlfn.RANK.AVG(Table2[[#This Row],[1Y Return vs Nifty Z-Score]],Table2[1Y Return vs Nifty Z-Score])</f>
        <v>231</v>
      </c>
      <c r="AT447">
        <f>_xlfn.RANK.AVG(Table2[[#This Row],[6M Return vs Nifty Z-Score]],Table2[6M Return vs Nifty Z-Score])</f>
        <v>389</v>
      </c>
      <c r="AU447">
        <f>_xlfn.RANK.AVG(Table2[[#This Row],[Sharpe Ratio Z-Score]],Table2[Sharpe Ratio Z-Score])</f>
        <v>651</v>
      </c>
      <c r="AV447">
        <f>(Table2[[#This Row],[Rank 1Y]]+Table2[[#This Row],[Rank 6M]]+Table2[[#This Row],[Rank Sharpe]])/3</f>
        <v>423.66666666666669</v>
      </c>
    </row>
    <row r="448" spans="1:48" x14ac:dyDescent="0.3">
      <c r="A448" t="s">
        <v>982</v>
      </c>
      <c r="B448" t="s">
        <v>983</v>
      </c>
      <c r="C448" t="s">
        <v>3129</v>
      </c>
      <c r="D448" t="s">
        <v>40</v>
      </c>
      <c r="E448">
        <v>14772.803748120001</v>
      </c>
      <c r="F448">
        <v>402.3</v>
      </c>
      <c r="G448">
        <v>-27.969940357994901</v>
      </c>
      <c r="H448">
        <f>(Table2[[#This Row],[1Y Return vs Nifty]]-AVERAGE(Table2[1Y Return vs Nifty]))/_xlfn.STDEV.P(Table2[1Y Return vs Nifty])</f>
        <v>-0.8218650490491366</v>
      </c>
      <c r="I448">
        <v>-15.011667380323701</v>
      </c>
      <c r="J448">
        <f>(Table2[[#This Row],[1M Return vs Nifty]]-AVERAGE(Table2[1M Return vs Nifty]))/_xlfn.STDEV.P(Table2[1M Return vs Nifty])</f>
        <v>-1.5420606979546019</v>
      </c>
      <c r="K448">
        <v>-9.8545513657591695</v>
      </c>
      <c r="L448">
        <f>(Table2[[#This Row],[6M Return vs Nifty]]-AVERAGE(Table2[6M Return vs Nifty]))/_xlfn.STDEV.P(Table2[6M Return vs Nifty])</f>
        <v>-0.45742679406290976</v>
      </c>
      <c r="M448">
        <v>-4.4424440564261403</v>
      </c>
      <c r="N448">
        <f>(Table2[[#This Row],[1W Return vs Nifty]]-AVERAGE(Table2[1W Return vs Nifty]))/_xlfn.STDEV.P(Table2[1W Return vs Nifty])</f>
        <v>-0.81752763340013246</v>
      </c>
      <c r="O448">
        <v>450.67</v>
      </c>
      <c r="P448">
        <v>489.42825953106899</v>
      </c>
      <c r="Q448">
        <v>476.13883960165498</v>
      </c>
      <c r="R448">
        <v>19.841253033523799</v>
      </c>
      <c r="S448" s="1">
        <f>(Table2[[#This Row],[Close Price]]-Table2[[#This Row],[20D EMA]])/Table2[[#This Row],[20D EMA]]</f>
        <v>-0.10732908780260501</v>
      </c>
      <c r="T448" s="1">
        <f>(Table2[[#This Row],[Close Price]]-Table2[[#This Row],[50D EMA]])/Table2[[#This Row],[50D EMA]]</f>
        <v>-0.17802049194002059</v>
      </c>
      <c r="U448" s="1">
        <f>(Table2[[#This Row],[Close Price]]-Table2[[#This Row],[200D EMA]])/Table2[[#This Row],[200D EMA]]</f>
        <v>-0.15507837937234792</v>
      </c>
      <c r="V448">
        <v>1.3605159320879801</v>
      </c>
      <c r="W448">
        <v>401.25</v>
      </c>
      <c r="X448">
        <v>415.75</v>
      </c>
      <c r="Y448">
        <v>401.25</v>
      </c>
      <c r="Z448">
        <v>422</v>
      </c>
      <c r="AA448">
        <v>394.7</v>
      </c>
      <c r="AB448">
        <v>535</v>
      </c>
      <c r="AC448" s="1">
        <f>(Table2[[#This Row],[Close Price]]/Table2[[#This Row],[Day Low]])-1</f>
        <v>2.6168224299065734E-3</v>
      </c>
      <c r="AD448" s="1">
        <f>(Table2[[#This Row],[Day High]]/Table2[[#This Row],[Close Price]])-1</f>
        <v>3.3432761620681095E-2</v>
      </c>
      <c r="AE448" s="1">
        <f>(Table2[[#This Row],[Close Price]]/Table2[[#This Row],[Current Week Low]])-1</f>
        <v>2.6168224299065734E-3</v>
      </c>
      <c r="AF448" s="1">
        <f>(Table2[[#This Row],[Current Week High]]/Table2[[#This Row],[Close Price]])-1</f>
        <v>4.8968431518767064E-2</v>
      </c>
      <c r="AG448" s="1">
        <f>(Table2[[#This Row],[Close Price]]/Table2[[#This Row],[Current Month Low]])-1</f>
        <v>1.925513047884464E-2</v>
      </c>
      <c r="AH448" s="1">
        <f>(Table2[[#This Row],[Current Month High]]/Table2[[#This Row],[Close Price]])-1</f>
        <v>0.32985334327616211</v>
      </c>
      <c r="AI448">
        <v>48.110862540392702</v>
      </c>
      <c r="AJ448">
        <v>9.6782988004362007</v>
      </c>
      <c r="AK448" t="str">
        <f>IF(AND(Table2[[#This Row],[20D EMA]]&gt;Table2[[#This Row],[50D EMA]],Table2[[#This Row],[50D EMA]]&gt;Table2[[#This Row],[200D EMA]]),"Uptrend","Downtrend/NoTrend")</f>
        <v>Downtrend/NoTrend</v>
      </c>
      <c r="AL448">
        <v>-0.2</v>
      </c>
      <c r="AM448" t="s">
        <v>3173</v>
      </c>
      <c r="AN448">
        <v>-17.899999999999999</v>
      </c>
      <c r="AO448" t="s">
        <v>3173</v>
      </c>
      <c r="AP448">
        <v>0.109201740406176</v>
      </c>
      <c r="AQ448">
        <f>(Table2[[#This Row],[Sharpe Ratio]]-AVERAGE(Table2[Sharpe Ratio]))/_xlfn.STDEV.P(Table2[Sharpe Ratio])</f>
        <v>0.61621085711466406</v>
      </c>
      <c r="AR4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8">
        <f>_xlfn.RANK.AVG(Table2[[#This Row],[1Y Return vs Nifty Z-Score]],Table2[1Y Return vs Nifty Z-Score])</f>
        <v>602</v>
      </c>
      <c r="AT448">
        <f>_xlfn.RANK.AVG(Table2[[#This Row],[6M Return vs Nifty Z-Score]],Table2[6M Return vs Nifty Z-Score])</f>
        <v>477</v>
      </c>
      <c r="AU448">
        <f>_xlfn.RANK.AVG(Table2[[#This Row],[Sharpe Ratio Z-Score]],Table2[Sharpe Ratio Z-Score])</f>
        <v>192</v>
      </c>
      <c r="AV448">
        <f>(Table2[[#This Row],[Rank 1Y]]+Table2[[#This Row],[Rank 6M]]+Table2[[#This Row],[Rank Sharpe]])/3</f>
        <v>423.66666666666669</v>
      </c>
    </row>
    <row r="449" spans="1:48" x14ac:dyDescent="0.3">
      <c r="A449" t="s">
        <v>776</v>
      </c>
      <c r="B449" t="s">
        <v>777</v>
      </c>
      <c r="C449" t="s">
        <v>3126</v>
      </c>
      <c r="D449" t="s">
        <v>247</v>
      </c>
      <c r="E449">
        <v>20570.392093139999</v>
      </c>
      <c r="F449">
        <v>1868.7</v>
      </c>
      <c r="G449">
        <v>-24.750388167393002</v>
      </c>
      <c r="H449">
        <f>(Table2[[#This Row],[1Y Return vs Nifty]]-AVERAGE(Table2[1Y Return vs Nifty]))/_xlfn.STDEV.P(Table2[1Y Return vs Nifty])</f>
        <v>-0.75855178570707193</v>
      </c>
      <c r="I449">
        <v>2.6063778928671799</v>
      </c>
      <c r="J449">
        <f>(Table2[[#This Row],[1M Return vs Nifty]]-AVERAGE(Table2[1M Return vs Nifty]))/_xlfn.STDEV.P(Table2[1M Return vs Nifty])</f>
        <v>0.12882511270874922</v>
      </c>
      <c r="K449">
        <v>-2.0441848019345499</v>
      </c>
      <c r="L449">
        <f>(Table2[[#This Row],[6M Return vs Nifty]]-AVERAGE(Table2[6M Return vs Nifty]))/_xlfn.STDEV.P(Table2[6M Return vs Nifty])</f>
        <v>-0.20048709532185735</v>
      </c>
      <c r="M449">
        <v>-0.16276081628538899</v>
      </c>
      <c r="N449">
        <f>(Table2[[#This Row],[1W Return vs Nifty]]-AVERAGE(Table2[1W Return vs Nifty]))/_xlfn.STDEV.P(Table2[1W Return vs Nifty])</f>
        <v>9.4911943737656879E-2</v>
      </c>
      <c r="O449">
        <v>1831.98</v>
      </c>
      <c r="P449">
        <v>1855.6839737635901</v>
      </c>
      <c r="Q449">
        <v>1857.8544143543099</v>
      </c>
      <c r="R449">
        <v>60.907580085605197</v>
      </c>
      <c r="S449" s="1">
        <f>(Table2[[#This Row],[Close Price]]-Table2[[#This Row],[20D EMA]])/Table2[[#This Row],[20D EMA]]</f>
        <v>2.0043886941997199E-2</v>
      </c>
      <c r="T449" s="1">
        <f>(Table2[[#This Row],[Close Price]]-Table2[[#This Row],[50D EMA]])/Table2[[#This Row],[50D EMA]]</f>
        <v>7.0141394873458034E-3</v>
      </c>
      <c r="U449" s="1">
        <f>(Table2[[#This Row],[Close Price]]-Table2[[#This Row],[200D EMA]])/Table2[[#This Row],[200D EMA]]</f>
        <v>5.8376940420595061E-3</v>
      </c>
      <c r="V449">
        <v>0.77732384641173102</v>
      </c>
      <c r="W449">
        <v>1850.05</v>
      </c>
      <c r="X449">
        <v>1912.25</v>
      </c>
      <c r="Y449">
        <v>1825.55</v>
      </c>
      <c r="Z449">
        <v>1912.25</v>
      </c>
      <c r="AA449">
        <v>1742.85</v>
      </c>
      <c r="AB449">
        <v>1930.45</v>
      </c>
      <c r="AC449" s="1">
        <f>(Table2[[#This Row],[Close Price]]/Table2[[#This Row],[Day Low]])-1</f>
        <v>1.0080808626793836E-2</v>
      </c>
      <c r="AD449" s="1">
        <f>(Table2[[#This Row],[Day High]]/Table2[[#This Row],[Close Price]])-1</f>
        <v>2.3304971370471383E-2</v>
      </c>
      <c r="AE449" s="1">
        <f>(Table2[[#This Row],[Close Price]]/Table2[[#This Row],[Current Week Low]])-1</f>
        <v>2.3636712223713552E-2</v>
      </c>
      <c r="AF449" s="1">
        <f>(Table2[[#This Row],[Current Week High]]/Table2[[#This Row],[Close Price]])-1</f>
        <v>2.3304971370471383E-2</v>
      </c>
      <c r="AG449" s="1">
        <f>(Table2[[#This Row],[Close Price]]/Table2[[#This Row],[Current Month Low]])-1</f>
        <v>7.2209312333247455E-2</v>
      </c>
      <c r="AH449" s="1">
        <f>(Table2[[#This Row],[Current Month High]]/Table2[[#This Row],[Close Price]])-1</f>
        <v>3.3044362390967086E-2</v>
      </c>
      <c r="AI449">
        <v>31.586129394766299</v>
      </c>
      <c r="AJ449">
        <v>13.1516802906448</v>
      </c>
      <c r="AK449" t="str">
        <f>IF(AND(Table2[[#This Row],[20D EMA]]&gt;Table2[[#This Row],[50D EMA]],Table2[[#This Row],[50D EMA]]&gt;Table2[[#This Row],[200D EMA]]),"Uptrend","Downtrend/NoTrend")</f>
        <v>Downtrend/NoTrend</v>
      </c>
      <c r="AL449">
        <v>-0.09</v>
      </c>
      <c r="AM449" t="s">
        <v>3173</v>
      </c>
      <c r="AN449">
        <v>-2.16</v>
      </c>
      <c r="AO449" t="s">
        <v>3173</v>
      </c>
      <c r="AP449">
        <v>6.4931929486064993E-2</v>
      </c>
      <c r="AQ449">
        <f>(Table2[[#This Row],[Sharpe Ratio]]-AVERAGE(Table2[Sharpe Ratio]))/_xlfn.STDEV.P(Table2[Sharpe Ratio])</f>
        <v>0.10291352973338799</v>
      </c>
      <c r="AR4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9">
        <f>_xlfn.RANK.AVG(Table2[[#This Row],[1Y Return vs Nifty Z-Score]],Table2[1Y Return vs Nifty Z-Score])</f>
        <v>583</v>
      </c>
      <c r="AT449">
        <f>_xlfn.RANK.AVG(Table2[[#This Row],[6M Return vs Nifty Z-Score]],Table2[6M Return vs Nifty Z-Score])</f>
        <v>364</v>
      </c>
      <c r="AU449">
        <f>_xlfn.RANK.AVG(Table2[[#This Row],[Sharpe Ratio Z-Score]],Table2[Sharpe Ratio Z-Score])</f>
        <v>325</v>
      </c>
      <c r="AV449">
        <f>(Table2[[#This Row],[Rank 1Y]]+Table2[[#This Row],[Rank 6M]]+Table2[[#This Row],[Rank Sharpe]])/3</f>
        <v>424</v>
      </c>
    </row>
    <row r="450" spans="1:48" x14ac:dyDescent="0.3">
      <c r="A450" t="s">
        <v>1571</v>
      </c>
      <c r="B450" t="s">
        <v>1572</v>
      </c>
      <c r="C450" t="s">
        <v>3129</v>
      </c>
      <c r="D450" t="s">
        <v>120</v>
      </c>
      <c r="E450">
        <v>6155.453389925</v>
      </c>
      <c r="F450">
        <v>537.25</v>
      </c>
      <c r="G450">
        <v>-19.767378800703099</v>
      </c>
      <c r="H450">
        <f>(Table2[[#This Row],[1Y Return vs Nifty]]-AVERAGE(Table2[1Y Return vs Nifty]))/_xlfn.STDEV.P(Table2[1Y Return vs Nifty])</f>
        <v>-0.66055971550856685</v>
      </c>
      <c r="I450">
        <v>-3.6557413501615401</v>
      </c>
      <c r="J450">
        <f>(Table2[[#This Row],[1M Return vs Nifty]]-AVERAGE(Table2[1M Return vs Nifty]))/_xlfn.STDEV.P(Table2[1M Return vs Nifty])</f>
        <v>-0.46507086301453054</v>
      </c>
      <c r="K450">
        <v>3.5193321475533601</v>
      </c>
      <c r="L450">
        <f>(Table2[[#This Row],[6M Return vs Nifty]]-AVERAGE(Table2[6M Return vs Nifty]))/_xlfn.STDEV.P(Table2[6M Return vs Nifty])</f>
        <v>-1.746260380014783E-2</v>
      </c>
      <c r="M450">
        <v>-1.43914778673054</v>
      </c>
      <c r="N450">
        <f>(Table2[[#This Row],[1W Return vs Nifty]]-AVERAGE(Table2[1W Return vs Nifty]))/_xlfn.STDEV.P(Table2[1W Return vs Nifty])</f>
        <v>-0.17721707194595598</v>
      </c>
      <c r="O450">
        <v>566.6</v>
      </c>
      <c r="P450">
        <v>584.17590497400704</v>
      </c>
      <c r="Q450">
        <v>564.49688864728</v>
      </c>
      <c r="R450">
        <v>30.896083519204701</v>
      </c>
      <c r="S450" s="1">
        <f>(Table2[[#This Row],[Close Price]]-Table2[[#This Row],[20D EMA]])/Table2[[#This Row],[20D EMA]]</f>
        <v>-5.1800211789622345E-2</v>
      </c>
      <c r="T450" s="1">
        <f>(Table2[[#This Row],[Close Price]]-Table2[[#This Row],[50D EMA]])/Table2[[#This Row],[50D EMA]]</f>
        <v>-8.0328381527641088E-2</v>
      </c>
      <c r="U450" s="1">
        <f>(Table2[[#This Row],[Close Price]]-Table2[[#This Row],[200D EMA]])/Table2[[#This Row],[200D EMA]]</f>
        <v>-4.8267562134084563E-2</v>
      </c>
      <c r="V450">
        <v>0.71234916340912102</v>
      </c>
      <c r="W450">
        <v>532.5</v>
      </c>
      <c r="X450">
        <v>547.75</v>
      </c>
      <c r="Y450">
        <v>532.5</v>
      </c>
      <c r="Z450">
        <v>555.1</v>
      </c>
      <c r="AA450">
        <v>523.54999999999995</v>
      </c>
      <c r="AB450">
        <v>619.29999999999995</v>
      </c>
      <c r="AC450" s="1">
        <f>(Table2[[#This Row],[Close Price]]/Table2[[#This Row],[Day Low]])-1</f>
        <v>8.9201877934272922E-3</v>
      </c>
      <c r="AD450" s="1">
        <f>(Table2[[#This Row],[Day High]]/Table2[[#This Row],[Close Price]])-1</f>
        <v>1.9543973941368087E-2</v>
      </c>
      <c r="AE450" s="1">
        <f>(Table2[[#This Row],[Close Price]]/Table2[[#This Row],[Current Week Low]])-1</f>
        <v>8.9201877934272922E-3</v>
      </c>
      <c r="AF450" s="1">
        <f>(Table2[[#This Row],[Current Week High]]/Table2[[#This Row],[Close Price]])-1</f>
        <v>3.3224755700325792E-2</v>
      </c>
      <c r="AG450" s="1">
        <f>(Table2[[#This Row],[Close Price]]/Table2[[#This Row],[Current Month Low]])-1</f>
        <v>2.6167510266450256E-2</v>
      </c>
      <c r="AH450" s="1">
        <f>(Table2[[#This Row],[Current Month High]]/Table2[[#This Row],[Close Price]])-1</f>
        <v>0.15272219637040485</v>
      </c>
      <c r="AI450">
        <v>27.7617496510004</v>
      </c>
      <c r="AJ450">
        <v>15.0428265524625</v>
      </c>
      <c r="AK450" t="str">
        <f>IF(AND(Table2[[#This Row],[20D EMA]]&gt;Table2[[#This Row],[50D EMA]],Table2[[#This Row],[50D EMA]]&gt;Table2[[#This Row],[200D EMA]]),"Uptrend","Downtrend/NoTrend")</f>
        <v>Downtrend/NoTrend</v>
      </c>
      <c r="AL450">
        <v>0.03</v>
      </c>
      <c r="AM450" t="s">
        <v>3172</v>
      </c>
      <c r="AN450">
        <v>-10.74</v>
      </c>
      <c r="AO450" t="s">
        <v>3173</v>
      </c>
      <c r="AP450">
        <v>3.1129264885535E-2</v>
      </c>
      <c r="AQ450">
        <f>(Table2[[#This Row],[Sharpe Ratio]]-AVERAGE(Table2[Sharpe Ratio]))/_xlfn.STDEV.P(Table2[Sharpe Ratio])</f>
        <v>-0.28901986770372506</v>
      </c>
      <c r="AR4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0">
        <f>_xlfn.RANK.AVG(Table2[[#This Row],[1Y Return vs Nifty Z-Score]],Table2[1Y Return vs Nifty Z-Score])</f>
        <v>541</v>
      </c>
      <c r="AT450">
        <f>_xlfn.RANK.AVG(Table2[[#This Row],[6M Return vs Nifty Z-Score]],Table2[6M Return vs Nifty Z-Score])</f>
        <v>310</v>
      </c>
      <c r="AU450">
        <f>_xlfn.RANK.AVG(Table2[[#This Row],[Sharpe Ratio Z-Score]],Table2[Sharpe Ratio Z-Score])</f>
        <v>421</v>
      </c>
      <c r="AV450">
        <f>(Table2[[#This Row],[Rank 1Y]]+Table2[[#This Row],[Rank 6M]]+Table2[[#This Row],[Rank Sharpe]])/3</f>
        <v>424</v>
      </c>
    </row>
    <row r="451" spans="1:48" x14ac:dyDescent="0.3">
      <c r="A451" t="s">
        <v>60</v>
      </c>
      <c r="B451" t="s">
        <v>61</v>
      </c>
      <c r="C451" t="s">
        <v>3127</v>
      </c>
      <c r="D451" t="s">
        <v>24</v>
      </c>
      <c r="E451">
        <v>354240.82292328001</v>
      </c>
      <c r="F451">
        <v>1144.8</v>
      </c>
      <c r="G451">
        <v>-9.0312552401223396</v>
      </c>
      <c r="H451">
        <f>(Table2[[#This Row],[1Y Return vs Nifty]]-AVERAGE(Table2[1Y Return vs Nifty]))/_xlfn.STDEV.P(Table2[1Y Return vs Nifty])</f>
        <v>-0.44943127961981172</v>
      </c>
      <c r="I451">
        <v>-2.9344450349289199</v>
      </c>
      <c r="J451">
        <f>(Table2[[#This Row],[1M Return vs Nifty]]-AVERAGE(Table2[1M Return vs Nifty]))/_xlfn.STDEV.P(Table2[1M Return vs Nifty])</f>
        <v>-0.39666351363395613</v>
      </c>
      <c r="K451">
        <v>-8.9452347506517498</v>
      </c>
      <c r="L451">
        <f>(Table2[[#This Row],[6M Return vs Nifty]]-AVERAGE(Table2[6M Return vs Nifty]))/_xlfn.STDEV.P(Table2[6M Return vs Nifty])</f>
        <v>-0.42751276439007913</v>
      </c>
      <c r="M451">
        <v>-0.22803157772336399</v>
      </c>
      <c r="N451">
        <f>(Table2[[#This Row],[1W Return vs Nifty]]-AVERAGE(Table2[1W Return vs Nifty]))/_xlfn.STDEV.P(Table2[1W Return vs Nifty])</f>
        <v>8.0996047951881672E-2</v>
      </c>
      <c r="O451">
        <v>1153.9100000000001</v>
      </c>
      <c r="P451">
        <v>1169.39229061988</v>
      </c>
      <c r="Q451">
        <v>1149.7053740813301</v>
      </c>
      <c r="R451">
        <v>46.492323721714698</v>
      </c>
      <c r="S451" s="1">
        <f>(Table2[[#This Row],[Close Price]]-Table2[[#This Row],[20D EMA]])/Table2[[#This Row],[20D EMA]]</f>
        <v>-7.8948964823947511E-3</v>
      </c>
      <c r="T451" s="1">
        <f>(Table2[[#This Row],[Close Price]]-Table2[[#This Row],[50D EMA]])/Table2[[#This Row],[50D EMA]]</f>
        <v>-2.1029974985420821E-2</v>
      </c>
      <c r="U451" s="1">
        <f>(Table2[[#This Row],[Close Price]]-Table2[[#This Row],[200D EMA]])/Table2[[#This Row],[200D EMA]]</f>
        <v>-4.2666357763611979E-3</v>
      </c>
      <c r="V451">
        <v>1.1898532547007199</v>
      </c>
      <c r="W451">
        <v>1142.6500000000001</v>
      </c>
      <c r="X451">
        <v>1159.5999999999999</v>
      </c>
      <c r="Y451">
        <v>1142</v>
      </c>
      <c r="Z451">
        <v>1164.5</v>
      </c>
      <c r="AA451">
        <v>1115.75</v>
      </c>
      <c r="AB451">
        <v>1187</v>
      </c>
      <c r="AC451" s="1">
        <f>(Table2[[#This Row],[Close Price]]/Table2[[#This Row],[Day Low]])-1</f>
        <v>1.8815910383755963E-3</v>
      </c>
      <c r="AD451" s="1">
        <f>(Table2[[#This Row],[Day High]]/Table2[[#This Row],[Close Price]])-1</f>
        <v>1.2928022361984537E-2</v>
      </c>
      <c r="AE451" s="1">
        <f>(Table2[[#This Row],[Close Price]]/Table2[[#This Row],[Current Week Low]])-1</f>
        <v>2.4518388791592294E-3</v>
      </c>
      <c r="AF451" s="1">
        <f>(Table2[[#This Row],[Current Week High]]/Table2[[#This Row],[Close Price]])-1</f>
        <v>1.7208245981831016E-2</v>
      </c>
      <c r="AG451" s="1">
        <f>(Table2[[#This Row],[Close Price]]/Table2[[#This Row],[Current Month Low]])-1</f>
        <v>2.6036298453954609E-2</v>
      </c>
      <c r="AH451" s="1">
        <f>(Table2[[#This Row],[Current Month High]]/Table2[[#This Row],[Close Price]])-1</f>
        <v>3.686233403214545E-2</v>
      </c>
      <c r="AI451">
        <v>17.0204402515723</v>
      </c>
      <c r="AJ451">
        <v>14.974389876468701</v>
      </c>
      <c r="AK451" t="str">
        <f>IF(AND(Table2[[#This Row],[20D EMA]]&gt;Table2[[#This Row],[50D EMA]],Table2[[#This Row],[50D EMA]]&gt;Table2[[#This Row],[200D EMA]]),"Uptrend","Downtrend/NoTrend")</f>
        <v>Downtrend/NoTrend</v>
      </c>
      <c r="AL451">
        <v>-0.04</v>
      </c>
      <c r="AM451" t="s">
        <v>3173</v>
      </c>
      <c r="AN451">
        <v>-1.86</v>
      </c>
      <c r="AO451" t="s">
        <v>3173</v>
      </c>
      <c r="AP451">
        <v>5.9523522212907999E-2</v>
      </c>
      <c r="AQ451">
        <f>(Table2[[#This Row],[Sharpe Ratio]]-AVERAGE(Table2[Sharpe Ratio]))/_xlfn.STDEV.P(Table2[Sharpe Ratio])</f>
        <v>4.0204407173305028E-2</v>
      </c>
      <c r="AR4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1">
        <f>_xlfn.RANK.AVG(Table2[[#This Row],[1Y Return vs Nifty Z-Score]],Table2[1Y Return vs Nifty Z-Score])</f>
        <v>465</v>
      </c>
      <c r="AT451">
        <f>_xlfn.RANK.AVG(Table2[[#This Row],[6M Return vs Nifty Z-Score]],Table2[6M Return vs Nifty Z-Score])</f>
        <v>467</v>
      </c>
      <c r="AU451">
        <f>_xlfn.RANK.AVG(Table2[[#This Row],[Sharpe Ratio Z-Score]],Table2[Sharpe Ratio Z-Score])</f>
        <v>344</v>
      </c>
      <c r="AV451">
        <f>(Table2[[#This Row],[Rank 1Y]]+Table2[[#This Row],[Rank 6M]]+Table2[[#This Row],[Rank Sharpe]])/3</f>
        <v>425.33333333333331</v>
      </c>
    </row>
    <row r="452" spans="1:48" x14ac:dyDescent="0.3">
      <c r="A452" t="s">
        <v>2150</v>
      </c>
      <c r="B452" t="s">
        <v>2151</v>
      </c>
      <c r="C452" t="s">
        <v>3129</v>
      </c>
      <c r="D452" t="s">
        <v>553</v>
      </c>
      <c r="E452">
        <v>2777.7436409000002</v>
      </c>
      <c r="F452">
        <v>382.15</v>
      </c>
      <c r="G452">
        <v>-9.7086432975231407</v>
      </c>
      <c r="H452">
        <f>(Table2[[#This Row],[1Y Return vs Nifty]]-AVERAGE(Table2[1Y Return vs Nifty]))/_xlfn.STDEV.P(Table2[1Y Return vs Nifty])</f>
        <v>-0.46275227767295052</v>
      </c>
      <c r="I452">
        <v>0.30010880681949598</v>
      </c>
      <c r="J452">
        <f>(Table2[[#This Row],[1M Return vs Nifty]]-AVERAGE(Table2[1M Return vs Nifty]))/_xlfn.STDEV.P(Table2[1M Return vs Nifty])</f>
        <v>-8.9900190336784633E-2</v>
      </c>
      <c r="K452">
        <v>9.4214230193742505</v>
      </c>
      <c r="L452">
        <f>(Table2[[#This Row],[6M Return vs Nifty]]-AVERAGE(Table2[6M Return vs Nifty]))/_xlfn.STDEV.P(Table2[6M Return vs Nifty])</f>
        <v>0.17670004377287168</v>
      </c>
      <c r="M452">
        <v>1.48125922374242</v>
      </c>
      <c r="N452">
        <f>(Table2[[#This Row],[1W Return vs Nifty]]-AVERAGE(Table2[1W Return vs Nifty]))/_xlfn.STDEV.P(Table2[1W Return vs Nifty])</f>
        <v>0.4454212842559731</v>
      </c>
      <c r="O452">
        <v>387.06</v>
      </c>
      <c r="P452">
        <v>405.452045281241</v>
      </c>
      <c r="Q452">
        <v>392.931048038987</v>
      </c>
      <c r="R452">
        <v>50.101585786598697</v>
      </c>
      <c r="S452" s="1">
        <f>(Table2[[#This Row],[Close Price]]-Table2[[#This Row],[20D EMA]])/Table2[[#This Row],[20D EMA]]</f>
        <v>-1.2685371776985544E-2</v>
      </c>
      <c r="T452" s="1">
        <f>(Table2[[#This Row],[Close Price]]-Table2[[#This Row],[50D EMA]])/Table2[[#This Row],[50D EMA]]</f>
        <v>-5.7471766519460038E-2</v>
      </c>
      <c r="U452" s="1">
        <f>(Table2[[#This Row],[Close Price]]-Table2[[#This Row],[200D EMA]])/Table2[[#This Row],[200D EMA]]</f>
        <v>-2.7437506129363739E-2</v>
      </c>
      <c r="V452">
        <v>0.42057547537186601</v>
      </c>
      <c r="W452">
        <v>378</v>
      </c>
      <c r="X452">
        <v>383.25</v>
      </c>
      <c r="Y452">
        <v>376.35</v>
      </c>
      <c r="Z452">
        <v>390</v>
      </c>
      <c r="AA452">
        <v>358</v>
      </c>
      <c r="AB452">
        <v>408.9</v>
      </c>
      <c r="AC452" s="1">
        <f>(Table2[[#This Row],[Close Price]]/Table2[[#This Row],[Day Low]])-1</f>
        <v>1.0978835978835866E-2</v>
      </c>
      <c r="AD452" s="1">
        <f>(Table2[[#This Row],[Day High]]/Table2[[#This Row],[Close Price]])-1</f>
        <v>2.8784508700772093E-3</v>
      </c>
      <c r="AE452" s="1">
        <f>(Table2[[#This Row],[Close Price]]/Table2[[#This Row],[Current Week Low]])-1</f>
        <v>1.5411186395642318E-2</v>
      </c>
      <c r="AF452" s="1">
        <f>(Table2[[#This Row],[Current Week High]]/Table2[[#This Row],[Close Price]])-1</f>
        <v>2.0541672118278287E-2</v>
      </c>
      <c r="AG452" s="1">
        <f>(Table2[[#This Row],[Close Price]]/Table2[[#This Row],[Current Month Low]])-1</f>
        <v>6.7458100558659195E-2</v>
      </c>
      <c r="AH452" s="1">
        <f>(Table2[[#This Row],[Current Month High]]/Table2[[#This Row],[Close Price]])-1</f>
        <v>6.9998691613240904E-2</v>
      </c>
      <c r="AI452">
        <v>32.147062671725699</v>
      </c>
      <c r="AJ452">
        <v>29.520420267751199</v>
      </c>
      <c r="AK452" t="str">
        <f>IF(AND(Table2[[#This Row],[20D EMA]]&gt;Table2[[#This Row],[50D EMA]],Table2[[#This Row],[50D EMA]]&gt;Table2[[#This Row],[200D EMA]]),"Uptrend","Downtrend/NoTrend")</f>
        <v>Downtrend/NoTrend</v>
      </c>
      <c r="AL452">
        <v>-0.11</v>
      </c>
      <c r="AM452" t="s">
        <v>3173</v>
      </c>
      <c r="AN452">
        <v>-5.36</v>
      </c>
      <c r="AO452" t="s">
        <v>3173</v>
      </c>
      <c r="AP452">
        <v>-5.7148371416799997E-3</v>
      </c>
      <c r="AQ452">
        <f>(Table2[[#This Row],[Sharpe Ratio]]-AVERAGE(Table2[Sharpe Ratio]))/_xlfn.STDEV.P(Table2[Sharpe Ratio])</f>
        <v>-0.71621796743044275</v>
      </c>
      <c r="AR4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2">
        <f>_xlfn.RANK.AVG(Table2[[#This Row],[1Y Return vs Nifty Z-Score]],Table2[1Y Return vs Nifty Z-Score])</f>
        <v>474</v>
      </c>
      <c r="AT452">
        <f>_xlfn.RANK.AVG(Table2[[#This Row],[6M Return vs Nifty Z-Score]],Table2[6M Return vs Nifty Z-Score])</f>
        <v>245</v>
      </c>
      <c r="AU452">
        <f>_xlfn.RANK.AVG(Table2[[#This Row],[Sharpe Ratio Z-Score]],Table2[Sharpe Ratio Z-Score])</f>
        <v>564</v>
      </c>
      <c r="AV452">
        <f>(Table2[[#This Row],[Rank 1Y]]+Table2[[#This Row],[Rank 6M]]+Table2[[#This Row],[Rank Sharpe]])/3</f>
        <v>427.66666666666669</v>
      </c>
    </row>
    <row r="453" spans="1:48" x14ac:dyDescent="0.3">
      <c r="A453" t="s">
        <v>1432</v>
      </c>
      <c r="B453" t="s">
        <v>1433</v>
      </c>
      <c r="C453" t="s">
        <v>3127</v>
      </c>
      <c r="D453" t="s">
        <v>21</v>
      </c>
      <c r="E453">
        <v>7383.5941714359997</v>
      </c>
      <c r="F453">
        <v>26.59</v>
      </c>
      <c r="G453">
        <v>10.325424390854799</v>
      </c>
      <c r="H453">
        <f>(Table2[[#This Row],[1Y Return vs Nifty]]-AVERAGE(Table2[1Y Return vs Nifty]))/_xlfn.STDEV.P(Table2[1Y Return vs Nifty])</f>
        <v>-6.8777548184286219E-2</v>
      </c>
      <c r="I453">
        <v>-3.1405226359569198</v>
      </c>
      <c r="J453">
        <f>(Table2[[#This Row],[1M Return vs Nifty]]-AVERAGE(Table2[1M Return vs Nifty]))/_xlfn.STDEV.P(Table2[1M Return vs Nifty])</f>
        <v>-0.41620780098898946</v>
      </c>
      <c r="K453">
        <v>-15.0950307448443</v>
      </c>
      <c r="L453">
        <f>(Table2[[#This Row],[6M Return vs Nifty]]-AVERAGE(Table2[6M Return vs Nifty]))/_xlfn.STDEV.P(Table2[6M Return vs Nifty])</f>
        <v>-0.62982423302017632</v>
      </c>
      <c r="M453">
        <v>-7.5005357846470302</v>
      </c>
      <c r="N453">
        <f>(Table2[[#This Row],[1W Return vs Nifty]]-AVERAGE(Table2[1W Return vs Nifty]))/_xlfn.STDEV.P(Table2[1W Return vs Nifty])</f>
        <v>-1.4695207288645229</v>
      </c>
      <c r="O453">
        <v>27.18</v>
      </c>
      <c r="P453">
        <v>27.908595629780599</v>
      </c>
      <c r="Q453">
        <v>27.968122868107798</v>
      </c>
      <c r="R453">
        <v>45.166606930942699</v>
      </c>
      <c r="S453" s="1">
        <f>(Table2[[#This Row],[Close Price]]-Table2[[#This Row],[20D EMA]])/Table2[[#This Row],[20D EMA]]</f>
        <v>-2.1707137601177331E-2</v>
      </c>
      <c r="T453" s="1">
        <f>(Table2[[#This Row],[Close Price]]-Table2[[#This Row],[50D EMA]])/Table2[[#This Row],[50D EMA]]</f>
        <v>-4.72469359358791E-2</v>
      </c>
      <c r="U453" s="1">
        <f>(Table2[[#This Row],[Close Price]]-Table2[[#This Row],[200D EMA]])/Table2[[#This Row],[200D EMA]]</f>
        <v>-4.9274771660821018E-2</v>
      </c>
      <c r="V453">
        <v>0.66288338452037099</v>
      </c>
      <c r="W453">
        <v>25.71</v>
      </c>
      <c r="X453">
        <v>26.98</v>
      </c>
      <c r="Y453">
        <v>25.52</v>
      </c>
      <c r="Z453">
        <v>26.98</v>
      </c>
      <c r="AA453">
        <v>25.47</v>
      </c>
      <c r="AB453">
        <v>29.5</v>
      </c>
      <c r="AC453" s="1">
        <f>(Table2[[#This Row],[Close Price]]/Table2[[#This Row],[Day Low]])-1</f>
        <v>3.422792687670162E-2</v>
      </c>
      <c r="AD453" s="1">
        <f>(Table2[[#This Row],[Day High]]/Table2[[#This Row],[Close Price]])-1</f>
        <v>1.4667168108311479E-2</v>
      </c>
      <c r="AE453" s="1">
        <f>(Table2[[#This Row],[Close Price]]/Table2[[#This Row],[Current Week Low]])-1</f>
        <v>4.1927899686520442E-2</v>
      </c>
      <c r="AF453" s="1">
        <f>(Table2[[#This Row],[Current Week High]]/Table2[[#This Row],[Close Price]])-1</f>
        <v>1.4667168108311479E-2</v>
      </c>
      <c r="AG453" s="1">
        <f>(Table2[[#This Row],[Close Price]]/Table2[[#This Row],[Current Month Low]])-1</f>
        <v>4.3973301923831976E-2</v>
      </c>
      <c r="AH453" s="1">
        <f>(Table2[[#This Row],[Current Month High]]/Table2[[#This Row],[Close Price]])-1</f>
        <v>0.10943963896201581</v>
      </c>
      <c r="AI453">
        <v>52.323404648700198</v>
      </c>
      <c r="AJ453">
        <v>39.8554489672456</v>
      </c>
      <c r="AK453" t="str">
        <f>IF(AND(Table2[[#This Row],[20D EMA]]&gt;Table2[[#This Row],[50D EMA]],Table2[[#This Row],[50D EMA]]&gt;Table2[[#This Row],[200D EMA]]),"Uptrend","Downtrend/NoTrend")</f>
        <v>Downtrend/NoTrend</v>
      </c>
      <c r="AL453">
        <v>-0.15</v>
      </c>
      <c r="AM453" t="s">
        <v>3173</v>
      </c>
      <c r="AN453">
        <v>-6.9</v>
      </c>
      <c r="AO453" t="s">
        <v>3173</v>
      </c>
      <c r="AP453">
        <v>3.1761383342482997E-2</v>
      </c>
      <c r="AQ453">
        <f>(Table2[[#This Row],[Sharpe Ratio]]-AVERAGE(Table2[Sharpe Ratio]))/_xlfn.STDEV.P(Table2[Sharpe Ratio])</f>
        <v>-0.28169061312151533</v>
      </c>
      <c r="AR4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3">
        <f>_xlfn.RANK.AVG(Table2[[#This Row],[1Y Return vs Nifty Z-Score]],Table2[1Y Return vs Nifty Z-Score])</f>
        <v>323</v>
      </c>
      <c r="AT453">
        <f>_xlfn.RANK.AVG(Table2[[#This Row],[6M Return vs Nifty Z-Score]],Table2[6M Return vs Nifty Z-Score])</f>
        <v>544</v>
      </c>
      <c r="AU453">
        <f>_xlfn.RANK.AVG(Table2[[#This Row],[Sharpe Ratio Z-Score]],Table2[Sharpe Ratio Z-Score])</f>
        <v>417</v>
      </c>
      <c r="AV453">
        <f>(Table2[[#This Row],[Rank 1Y]]+Table2[[#This Row],[Rank 6M]]+Table2[[#This Row],[Rank Sharpe]])/3</f>
        <v>428</v>
      </c>
    </row>
    <row r="454" spans="1:48" x14ac:dyDescent="0.3">
      <c r="A454" t="s">
        <v>255</v>
      </c>
      <c r="B454" t="s">
        <v>256</v>
      </c>
      <c r="C454" t="s">
        <v>3127</v>
      </c>
      <c r="D454" t="s">
        <v>34</v>
      </c>
      <c r="E454">
        <v>99143.152282719995</v>
      </c>
      <c r="F454">
        <v>52.45</v>
      </c>
      <c r="G454">
        <v>10.080530491650601</v>
      </c>
      <c r="H454">
        <f>(Table2[[#This Row],[1Y Return vs Nifty]]-AVERAGE(Table2[1Y Return vs Nifty]))/_xlfn.STDEV.P(Table2[1Y Return vs Nifty])</f>
        <v>-7.3593445244890102E-2</v>
      </c>
      <c r="I454">
        <v>4.6957396452581204</v>
      </c>
      <c r="J454">
        <f>(Table2[[#This Row],[1M Return vs Nifty]]-AVERAGE(Table2[1M Return vs Nifty]))/_xlfn.STDEV.P(Table2[1M Return vs Nifty])</f>
        <v>0.32697904245968867</v>
      </c>
      <c r="K454">
        <v>-34.987369057996901</v>
      </c>
      <c r="L454">
        <f>(Table2[[#This Row],[6M Return vs Nifty]]-AVERAGE(Table2[6M Return vs Nifty]))/_xlfn.STDEV.P(Table2[6M Return vs Nifty])</f>
        <v>-1.284227758343792</v>
      </c>
      <c r="M454">
        <v>1.00685514689615</v>
      </c>
      <c r="N454">
        <f>(Table2[[#This Row],[1W Return vs Nifty]]-AVERAGE(Table2[1W Return vs Nifty]))/_xlfn.STDEV.P(Table2[1W Return vs Nifty])</f>
        <v>0.34427710348809509</v>
      </c>
      <c r="O454">
        <v>52.12</v>
      </c>
      <c r="P454">
        <v>54.356576434032199</v>
      </c>
      <c r="Q454">
        <v>56.337114629652497</v>
      </c>
      <c r="R454">
        <v>55.711042569268699</v>
      </c>
      <c r="S454" s="1">
        <f>(Table2[[#This Row],[Close Price]]-Table2[[#This Row],[20D EMA]])/Table2[[#This Row],[20D EMA]]</f>
        <v>6.3315425940139178E-3</v>
      </c>
      <c r="T454" s="1">
        <f>(Table2[[#This Row],[Close Price]]-Table2[[#This Row],[50D EMA]])/Table2[[#This Row],[50D EMA]]</f>
        <v>-3.5075359029390685E-2</v>
      </c>
      <c r="U454" s="1">
        <f>(Table2[[#This Row],[Close Price]]-Table2[[#This Row],[200D EMA]])/Table2[[#This Row],[200D EMA]]</f>
        <v>-6.8997403491561651E-2</v>
      </c>
      <c r="V454">
        <v>0.94870879689982401</v>
      </c>
      <c r="W454">
        <v>52.11</v>
      </c>
      <c r="X454">
        <v>52.9</v>
      </c>
      <c r="Y454">
        <v>51.46</v>
      </c>
      <c r="Z454">
        <v>54.15</v>
      </c>
      <c r="AA454">
        <v>48.57</v>
      </c>
      <c r="AB454">
        <v>56.38</v>
      </c>
      <c r="AC454" s="1">
        <f>(Table2[[#This Row],[Close Price]]/Table2[[#This Row],[Day Low]])-1</f>
        <v>6.5246593744003878E-3</v>
      </c>
      <c r="AD454" s="1">
        <f>(Table2[[#This Row],[Day High]]/Table2[[#This Row],[Close Price]])-1</f>
        <v>8.5795996186843748E-3</v>
      </c>
      <c r="AE454" s="1">
        <f>(Table2[[#This Row],[Close Price]]/Table2[[#This Row],[Current Week Low]])-1</f>
        <v>1.9238243295763846E-2</v>
      </c>
      <c r="AF454" s="1">
        <f>(Table2[[#This Row],[Current Week High]]/Table2[[#This Row],[Close Price]])-1</f>
        <v>3.2411820781696798E-2</v>
      </c>
      <c r="AG454" s="1">
        <f>(Table2[[#This Row],[Close Price]]/Table2[[#This Row],[Current Month Low]])-1</f>
        <v>7.9884702491249904E-2</v>
      </c>
      <c r="AH454" s="1">
        <f>(Table2[[#This Row],[Current Month High]]/Table2[[#This Row],[Close Price]])-1</f>
        <v>7.4928503336511021E-2</v>
      </c>
      <c r="AI454">
        <v>59.675881792182999</v>
      </c>
      <c r="AJ454">
        <v>34.6598202824133</v>
      </c>
      <c r="AK454" t="str">
        <f>IF(AND(Table2[[#This Row],[20D EMA]]&gt;Table2[[#This Row],[50D EMA]],Table2[[#This Row],[50D EMA]]&gt;Table2[[#This Row],[200D EMA]]),"Uptrend","Downtrend/NoTrend")</f>
        <v>Downtrend/NoTrend</v>
      </c>
      <c r="AL454">
        <v>-0.13</v>
      </c>
      <c r="AM454" t="s">
        <v>3173</v>
      </c>
      <c r="AN454">
        <v>-4.83</v>
      </c>
      <c r="AO454" t="s">
        <v>3173</v>
      </c>
      <c r="AP454">
        <v>9.0428856058605997E-2</v>
      </c>
      <c r="AQ454">
        <f>(Table2[[#This Row],[Sharpe Ratio]]-AVERAGE(Table2[Sharpe Ratio]))/_xlfn.STDEV.P(Table2[Sharpe Ratio])</f>
        <v>0.39854398294990512</v>
      </c>
      <c r="AR4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4">
        <f>_xlfn.RANK.AVG(Table2[[#This Row],[1Y Return vs Nifty Z-Score]],Table2[1Y Return vs Nifty Z-Score])</f>
        <v>327</v>
      </c>
      <c r="AT454">
        <f>_xlfn.RANK.AVG(Table2[[#This Row],[6M Return vs Nifty Z-Score]],Table2[6M Return vs Nifty Z-Score])</f>
        <v>707</v>
      </c>
      <c r="AU454">
        <f>_xlfn.RANK.AVG(Table2[[#This Row],[Sharpe Ratio Z-Score]],Table2[Sharpe Ratio Z-Score])</f>
        <v>251</v>
      </c>
      <c r="AV454">
        <f>(Table2[[#This Row],[Rank 1Y]]+Table2[[#This Row],[Rank 6M]]+Table2[[#This Row],[Rank Sharpe]])/3</f>
        <v>428.33333333333331</v>
      </c>
    </row>
    <row r="455" spans="1:48" x14ac:dyDescent="0.3">
      <c r="A455" t="s">
        <v>1274</v>
      </c>
      <c r="B455" t="s">
        <v>1275</v>
      </c>
      <c r="C455" t="s">
        <v>3130</v>
      </c>
      <c r="D455" t="s">
        <v>48</v>
      </c>
      <c r="E455">
        <v>9034.6615249999995</v>
      </c>
      <c r="F455">
        <v>321.25</v>
      </c>
      <c r="G455">
        <v>-13.4849365223305</v>
      </c>
      <c r="H455">
        <f>(Table2[[#This Row],[1Y Return vs Nifty]]-AVERAGE(Table2[1Y Return vs Nifty]))/_xlfn.STDEV.P(Table2[1Y Return vs Nifty])</f>
        <v>-0.53701398652084609</v>
      </c>
      <c r="I455">
        <v>12.961838720639401</v>
      </c>
      <c r="J455">
        <f>(Table2[[#This Row],[1M Return vs Nifty]]-AVERAGE(Table2[1M Return vs Nifty]))/_xlfn.STDEV.P(Table2[1M Return vs Nifty])</f>
        <v>1.1109313731764849</v>
      </c>
      <c r="K455">
        <v>13.7016980001167</v>
      </c>
      <c r="L455">
        <f>(Table2[[#This Row],[6M Return vs Nifty]]-AVERAGE(Table2[6M Return vs Nifty]))/_xlfn.STDEV.P(Table2[6M Return vs Nifty])</f>
        <v>0.31750938416601793</v>
      </c>
      <c r="M455">
        <v>-5.0806723131214504</v>
      </c>
      <c r="N455">
        <f>(Table2[[#This Row],[1W Return vs Nifty]]-AVERAGE(Table2[1W Return vs Nifty]))/_xlfn.STDEV.P(Table2[1W Return vs Nifty])</f>
        <v>-0.95359955461019497</v>
      </c>
      <c r="O455">
        <v>305.58999999999997</v>
      </c>
      <c r="P455">
        <v>312.64700081451099</v>
      </c>
      <c r="Q455">
        <v>310.796715524425</v>
      </c>
      <c r="R455">
        <v>67.327002814902997</v>
      </c>
      <c r="S455" s="1">
        <f>(Table2[[#This Row],[Close Price]]-Table2[[#This Row],[20D EMA]])/Table2[[#This Row],[20D EMA]]</f>
        <v>5.1245132366896907E-2</v>
      </c>
      <c r="T455" s="1">
        <f>(Table2[[#This Row],[Close Price]]-Table2[[#This Row],[50D EMA]])/Table2[[#This Row],[50D EMA]]</f>
        <v>2.7516653488043687E-2</v>
      </c>
      <c r="U455" s="1">
        <f>(Table2[[#This Row],[Close Price]]-Table2[[#This Row],[200D EMA]])/Table2[[#This Row],[200D EMA]]</f>
        <v>3.363383186960834E-2</v>
      </c>
      <c r="V455">
        <v>3.6816479213553501</v>
      </c>
      <c r="W455">
        <v>312.5</v>
      </c>
      <c r="X455">
        <v>323</v>
      </c>
      <c r="Y455">
        <v>311.75</v>
      </c>
      <c r="Z455">
        <v>324</v>
      </c>
      <c r="AA455">
        <v>281.14999999999998</v>
      </c>
      <c r="AB455">
        <v>324.85000000000002</v>
      </c>
      <c r="AC455" s="1">
        <f>(Table2[[#This Row],[Close Price]]/Table2[[#This Row],[Day Low]])-1</f>
        <v>2.8000000000000025E-2</v>
      </c>
      <c r="AD455" s="1">
        <f>(Table2[[#This Row],[Day High]]/Table2[[#This Row],[Close Price]])-1</f>
        <v>5.4474708171206032E-3</v>
      </c>
      <c r="AE455" s="1">
        <f>(Table2[[#This Row],[Close Price]]/Table2[[#This Row],[Current Week Low]])-1</f>
        <v>3.0473135525260542E-2</v>
      </c>
      <c r="AF455" s="1">
        <f>(Table2[[#This Row],[Current Week High]]/Table2[[#This Row],[Close Price]])-1</f>
        <v>8.5603112840466622E-3</v>
      </c>
      <c r="AG455" s="1">
        <f>(Table2[[#This Row],[Close Price]]/Table2[[#This Row],[Current Month Low]])-1</f>
        <v>0.14262849012982404</v>
      </c>
      <c r="AH455" s="1">
        <f>(Table2[[#This Row],[Current Month High]]/Table2[[#This Row],[Close Price]])-1</f>
        <v>1.120622568093399E-2</v>
      </c>
      <c r="AI455">
        <v>29.307392996108899</v>
      </c>
      <c r="AJ455">
        <v>35.691657866948198</v>
      </c>
      <c r="AK455" t="str">
        <f>IF(AND(Table2[[#This Row],[20D EMA]]&gt;Table2[[#This Row],[50D EMA]],Table2[[#This Row],[50D EMA]]&gt;Table2[[#This Row],[200D EMA]]),"Uptrend","Downtrend/NoTrend")</f>
        <v>Downtrend/NoTrend</v>
      </c>
      <c r="AL455">
        <v>-0.03</v>
      </c>
      <c r="AM455" t="s">
        <v>3173</v>
      </c>
      <c r="AN455">
        <v>6.98</v>
      </c>
      <c r="AO455" t="s">
        <v>3172</v>
      </c>
      <c r="AP455">
        <v>-8.1573959684159997E-3</v>
      </c>
      <c r="AQ455">
        <f>(Table2[[#This Row],[Sharpe Ratio]]-AVERAGE(Table2[Sharpe Ratio]))/_xlfn.STDEV.P(Table2[Sharpe Ratio])</f>
        <v>-0.74453882292263496</v>
      </c>
      <c r="AR4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5">
        <f>_xlfn.RANK.AVG(Table2[[#This Row],[1Y Return vs Nifty Z-Score]],Table2[1Y Return vs Nifty Z-Score])</f>
        <v>502</v>
      </c>
      <c r="AT455">
        <f>_xlfn.RANK.AVG(Table2[[#This Row],[6M Return vs Nifty Z-Score]],Table2[6M Return vs Nifty Z-Score])</f>
        <v>210</v>
      </c>
      <c r="AU455">
        <f>_xlfn.RANK.AVG(Table2[[#This Row],[Sharpe Ratio Z-Score]],Table2[Sharpe Ratio Z-Score])</f>
        <v>573</v>
      </c>
      <c r="AV455">
        <f>(Table2[[#This Row],[Rank 1Y]]+Table2[[#This Row],[Rank 6M]]+Table2[[#This Row],[Rank Sharpe]])/3</f>
        <v>428.33333333333331</v>
      </c>
    </row>
    <row r="456" spans="1:48" x14ac:dyDescent="0.3">
      <c r="A456" t="s">
        <v>853</v>
      </c>
      <c r="B456" t="s">
        <v>854</v>
      </c>
      <c r="C456" t="s">
        <v>3132</v>
      </c>
      <c r="D456" t="s">
        <v>208</v>
      </c>
      <c r="E456">
        <v>17601.676833860001</v>
      </c>
      <c r="F456">
        <v>1488.55</v>
      </c>
      <c r="G456">
        <v>-5.3554987747128102</v>
      </c>
      <c r="H456">
        <f>(Table2[[#This Row],[1Y Return vs Nifty]]-AVERAGE(Table2[1Y Return vs Nifty]))/_xlfn.STDEV.P(Table2[1Y Return vs Nifty])</f>
        <v>-0.37714665017503735</v>
      </c>
      <c r="I456">
        <v>-5.3813609709449599</v>
      </c>
      <c r="J456">
        <f>(Table2[[#This Row],[1M Return vs Nifty]]-AVERAGE(Table2[1M Return vs Nifty]))/_xlfn.STDEV.P(Table2[1M Return vs Nifty])</f>
        <v>-0.62872768726828498</v>
      </c>
      <c r="K456">
        <v>-35.082572042310801</v>
      </c>
      <c r="L456">
        <f>(Table2[[#This Row],[6M Return vs Nifty]]-AVERAGE(Table2[6M Return vs Nifty]))/_xlfn.STDEV.P(Table2[6M Return vs Nifty])</f>
        <v>-1.2873596761493096</v>
      </c>
      <c r="M456">
        <v>-2.2306438499213002</v>
      </c>
      <c r="N456">
        <f>(Table2[[#This Row],[1W Return vs Nifty]]-AVERAGE(Table2[1W Return vs Nifty]))/_xlfn.STDEV.P(Table2[1W Return vs Nifty])</f>
        <v>-0.3459660873941765</v>
      </c>
      <c r="O456">
        <v>1529.14</v>
      </c>
      <c r="P456">
        <v>1653.0127392680799</v>
      </c>
      <c r="Q456">
        <v>1759.50777992128</v>
      </c>
      <c r="R456">
        <v>47.135564312140801</v>
      </c>
      <c r="S456" s="1">
        <f>(Table2[[#This Row],[Close Price]]-Table2[[#This Row],[20D EMA]])/Table2[[#This Row],[20D EMA]]</f>
        <v>-2.6544332108243942E-2</v>
      </c>
      <c r="T456" s="1">
        <f>(Table2[[#This Row],[Close Price]]-Table2[[#This Row],[50D EMA]])/Table2[[#This Row],[50D EMA]]</f>
        <v>-9.9492723414158754E-2</v>
      </c>
      <c r="U456" s="1">
        <f>(Table2[[#This Row],[Close Price]]-Table2[[#This Row],[200D EMA]])/Table2[[#This Row],[200D EMA]]</f>
        <v>-0.15399635228291098</v>
      </c>
      <c r="V456">
        <v>0.76989794173937198</v>
      </c>
      <c r="W456">
        <v>1471.45</v>
      </c>
      <c r="X456">
        <v>1498.95</v>
      </c>
      <c r="Y456">
        <v>1440.05</v>
      </c>
      <c r="Z456">
        <v>1498.95</v>
      </c>
      <c r="AA456">
        <v>1388</v>
      </c>
      <c r="AB456">
        <v>1647.1</v>
      </c>
      <c r="AC456" s="1">
        <f>(Table2[[#This Row],[Close Price]]/Table2[[#This Row],[Day Low]])-1</f>
        <v>1.1621189982670144E-2</v>
      </c>
      <c r="AD456" s="1">
        <f>(Table2[[#This Row],[Day High]]/Table2[[#This Row],[Close Price]])-1</f>
        <v>6.9866648752141547E-3</v>
      </c>
      <c r="AE456" s="1">
        <f>(Table2[[#This Row],[Close Price]]/Table2[[#This Row],[Current Week Low]])-1</f>
        <v>3.3679386132426048E-2</v>
      </c>
      <c r="AF456" s="1">
        <f>(Table2[[#This Row],[Current Week High]]/Table2[[#This Row],[Close Price]])-1</f>
        <v>6.9866648752141547E-3</v>
      </c>
      <c r="AG456" s="1">
        <f>(Table2[[#This Row],[Close Price]]/Table2[[#This Row],[Current Month Low]])-1</f>
        <v>7.2442363112391828E-2</v>
      </c>
      <c r="AH456" s="1">
        <f>(Table2[[#This Row],[Current Month High]]/Table2[[#This Row],[Close Price]])-1</f>
        <v>0.10651304961203856</v>
      </c>
      <c r="AI456">
        <v>63.135265862752298</v>
      </c>
      <c r="AJ456">
        <v>20.823863636363601</v>
      </c>
      <c r="AK456" t="str">
        <f>IF(AND(Table2[[#This Row],[20D EMA]]&gt;Table2[[#This Row],[50D EMA]],Table2[[#This Row],[50D EMA]]&gt;Table2[[#This Row],[200D EMA]]),"Uptrend","Downtrend/NoTrend")</f>
        <v>Downtrend/NoTrend</v>
      </c>
      <c r="AL456">
        <v>-0.15</v>
      </c>
      <c r="AM456" t="s">
        <v>3173</v>
      </c>
      <c r="AN456">
        <v>-8.74</v>
      </c>
      <c r="AO456" t="s">
        <v>3173</v>
      </c>
      <c r="AP456">
        <v>0.127214406437412</v>
      </c>
      <c r="AQ456">
        <f>(Table2[[#This Row],[Sharpe Ratio]]-AVERAGE(Table2[Sharpe Ratio]))/_xlfn.STDEV.P(Table2[Sharpe Ratio])</f>
        <v>0.82506319103427206</v>
      </c>
      <c r="AR4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6">
        <f>_xlfn.RANK.AVG(Table2[[#This Row],[1Y Return vs Nifty Z-Score]],Table2[1Y Return vs Nifty Z-Score])</f>
        <v>440</v>
      </c>
      <c r="AT456">
        <f>_xlfn.RANK.AVG(Table2[[#This Row],[6M Return vs Nifty Z-Score]],Table2[6M Return vs Nifty Z-Score])</f>
        <v>709</v>
      </c>
      <c r="AU456">
        <f>_xlfn.RANK.AVG(Table2[[#This Row],[Sharpe Ratio Z-Score]],Table2[Sharpe Ratio Z-Score])</f>
        <v>140</v>
      </c>
      <c r="AV456">
        <f>(Table2[[#This Row],[Rank 1Y]]+Table2[[#This Row],[Rank 6M]]+Table2[[#This Row],[Rank Sharpe]])/3</f>
        <v>429.66666666666669</v>
      </c>
    </row>
    <row r="457" spans="1:48" x14ac:dyDescent="0.3">
      <c r="A457" t="s">
        <v>1941</v>
      </c>
      <c r="B457" t="s">
        <v>1942</v>
      </c>
      <c r="C457" t="s">
        <v>3137</v>
      </c>
      <c r="D457" t="s">
        <v>117</v>
      </c>
      <c r="E457">
        <v>3606.3713739279901</v>
      </c>
      <c r="F457">
        <v>200.11</v>
      </c>
      <c r="G457">
        <v>-20.674256462070499</v>
      </c>
      <c r="H457">
        <f>(Table2[[#This Row],[1Y Return vs Nifty]]-AVERAGE(Table2[1Y Return vs Nifty]))/_xlfn.STDEV.P(Table2[1Y Return vs Nifty])</f>
        <v>-0.67839368147463974</v>
      </c>
      <c r="I457">
        <v>3.3370487226364098E-2</v>
      </c>
      <c r="J457">
        <f>(Table2[[#This Row],[1M Return vs Nifty]]-AVERAGE(Table2[1M Return vs Nifty]))/_xlfn.STDEV.P(Table2[1M Return vs Nifty])</f>
        <v>-0.11519750717627245</v>
      </c>
      <c r="K457">
        <v>-12.617684590693599</v>
      </c>
      <c r="L457">
        <f>(Table2[[#This Row],[6M Return vs Nifty]]-AVERAGE(Table2[6M Return vs Nifty]))/_xlfn.STDEV.P(Table2[6M Return vs Nifty])</f>
        <v>-0.54832632004474657</v>
      </c>
      <c r="M457">
        <v>-2.6188347503837401</v>
      </c>
      <c r="N457">
        <f>(Table2[[#This Row],[1W Return vs Nifty]]-AVERAGE(Table2[1W Return vs Nifty]))/_xlfn.STDEV.P(Table2[1W Return vs Nifty])</f>
        <v>-0.42872939514193342</v>
      </c>
      <c r="O457">
        <v>203.75</v>
      </c>
      <c r="P457">
        <v>210.823462266777</v>
      </c>
      <c r="Q457">
        <v>213.42485718133599</v>
      </c>
      <c r="R457">
        <v>44.600724003769699</v>
      </c>
      <c r="S457" s="1">
        <f>(Table2[[#This Row],[Close Price]]-Table2[[#This Row],[20D EMA]])/Table2[[#This Row],[20D EMA]]</f>
        <v>-1.7865030674846558E-2</v>
      </c>
      <c r="T457" s="1">
        <f>(Table2[[#This Row],[Close Price]]-Table2[[#This Row],[50D EMA]])/Table2[[#This Row],[50D EMA]]</f>
        <v>-5.0817220017097153E-2</v>
      </c>
      <c r="U457" s="1">
        <f>(Table2[[#This Row],[Close Price]]-Table2[[#This Row],[200D EMA]])/Table2[[#This Row],[200D EMA]]</f>
        <v>-6.2386628048779903E-2</v>
      </c>
      <c r="V457">
        <v>0.52480989726331595</v>
      </c>
      <c r="W457">
        <v>198.5</v>
      </c>
      <c r="X457">
        <v>204.7</v>
      </c>
      <c r="Y457">
        <v>198.41</v>
      </c>
      <c r="Z457">
        <v>204.7</v>
      </c>
      <c r="AA457">
        <v>188.15</v>
      </c>
      <c r="AB457">
        <v>225</v>
      </c>
      <c r="AC457" s="1">
        <f>(Table2[[#This Row],[Close Price]]/Table2[[#This Row],[Day Low]])-1</f>
        <v>8.1108312342570432E-3</v>
      </c>
      <c r="AD457" s="1">
        <f>(Table2[[#This Row],[Day High]]/Table2[[#This Row],[Close Price]])-1</f>
        <v>2.293738443855875E-2</v>
      </c>
      <c r="AE457" s="1">
        <f>(Table2[[#This Row],[Close Price]]/Table2[[#This Row],[Current Week Low]])-1</f>
        <v>8.5681165263848946E-3</v>
      </c>
      <c r="AF457" s="1">
        <f>(Table2[[#This Row],[Current Week High]]/Table2[[#This Row],[Close Price]])-1</f>
        <v>2.293738443855875E-2</v>
      </c>
      <c r="AG457" s="1">
        <f>(Table2[[#This Row],[Close Price]]/Table2[[#This Row],[Current Month Low]])-1</f>
        <v>6.3566303481265019E-2</v>
      </c>
      <c r="AH457" s="1">
        <f>(Table2[[#This Row],[Current Month High]]/Table2[[#This Row],[Close Price]])-1</f>
        <v>0.12438159012543104</v>
      </c>
      <c r="AI457">
        <v>37.399430313327599</v>
      </c>
      <c r="AJ457">
        <v>14.3485714285714</v>
      </c>
      <c r="AK457" t="str">
        <f>IF(AND(Table2[[#This Row],[20D EMA]]&gt;Table2[[#This Row],[50D EMA]],Table2[[#This Row],[50D EMA]]&gt;Table2[[#This Row],[200D EMA]]),"Uptrend","Downtrend/NoTrend")</f>
        <v>Downtrend/NoTrend</v>
      </c>
      <c r="AL457">
        <v>-0.01</v>
      </c>
      <c r="AM457" t="s">
        <v>3173</v>
      </c>
      <c r="AN457">
        <v>-6.96</v>
      </c>
      <c r="AO457" t="s">
        <v>3173</v>
      </c>
      <c r="AP457">
        <v>9.5018456658073E-2</v>
      </c>
      <c r="AQ457">
        <f>(Table2[[#This Row],[Sharpe Ratio]]-AVERAGE(Table2[Sharpe Ratio]))/_xlfn.STDEV.P(Table2[Sharpe Ratio])</f>
        <v>0.45175924799147554</v>
      </c>
      <c r="AR4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7">
        <f>_xlfn.RANK.AVG(Table2[[#This Row],[1Y Return vs Nifty Z-Score]],Table2[1Y Return vs Nifty Z-Score])</f>
        <v>550</v>
      </c>
      <c r="AT457">
        <f>_xlfn.RANK.AVG(Table2[[#This Row],[6M Return vs Nifty Z-Score]],Table2[6M Return vs Nifty Z-Score])</f>
        <v>509</v>
      </c>
      <c r="AU457">
        <f>_xlfn.RANK.AVG(Table2[[#This Row],[Sharpe Ratio Z-Score]],Table2[Sharpe Ratio Z-Score])</f>
        <v>230</v>
      </c>
      <c r="AV457">
        <f>(Table2[[#This Row],[Rank 1Y]]+Table2[[#This Row],[Rank 6M]]+Table2[[#This Row],[Rank Sharpe]])/3</f>
        <v>429.66666666666669</v>
      </c>
    </row>
    <row r="458" spans="1:48" x14ac:dyDescent="0.3">
      <c r="A458" t="s">
        <v>600</v>
      </c>
      <c r="B458" t="s">
        <v>601</v>
      </c>
      <c r="C458" t="s">
        <v>3134</v>
      </c>
      <c r="D458" t="s">
        <v>69</v>
      </c>
      <c r="E458">
        <v>32322.468417065</v>
      </c>
      <c r="F458">
        <v>4183.1499999999996</v>
      </c>
      <c r="G458">
        <v>-4.1775958681279102</v>
      </c>
      <c r="H458">
        <f>(Table2[[#This Row],[1Y Return vs Nifty]]-AVERAGE(Table2[1Y Return vs Nifty]))/_xlfn.STDEV.P(Table2[1Y Return vs Nifty])</f>
        <v>-0.35398290798328524</v>
      </c>
      <c r="I458">
        <v>4.2047668390447903</v>
      </c>
      <c r="J458">
        <f>(Table2[[#This Row],[1M Return vs Nifty]]-AVERAGE(Table2[1M Return vs Nifty]))/_xlfn.STDEV.P(Table2[1M Return vs Nifty])</f>
        <v>0.28041544913235461</v>
      </c>
      <c r="K458">
        <v>-0.587287709618179</v>
      </c>
      <c r="L458">
        <f>(Table2[[#This Row],[6M Return vs Nifty]]-AVERAGE(Table2[6M Return vs Nifty]))/_xlfn.STDEV.P(Table2[6M Return vs Nifty])</f>
        <v>-0.15255916557137744</v>
      </c>
      <c r="M458">
        <v>4.5473728100071602</v>
      </c>
      <c r="N458">
        <f>(Table2[[#This Row],[1W Return vs Nifty]]-AVERAGE(Table2[1W Return vs Nifty]))/_xlfn.STDEV.P(Table2[1W Return vs Nifty])</f>
        <v>1.0991246606805847</v>
      </c>
      <c r="O458">
        <v>4135.72</v>
      </c>
      <c r="P458">
        <v>4256.1479429656201</v>
      </c>
      <c r="Q458">
        <v>4184.2924566104703</v>
      </c>
      <c r="R458">
        <v>59.736429700200098</v>
      </c>
      <c r="S458" s="1">
        <f>(Table2[[#This Row],[Close Price]]-Table2[[#This Row],[20D EMA]])/Table2[[#This Row],[20D EMA]]</f>
        <v>1.1468377936610645E-2</v>
      </c>
      <c r="T458" s="1">
        <f>(Table2[[#This Row],[Close Price]]-Table2[[#This Row],[50D EMA]])/Table2[[#This Row],[50D EMA]]</f>
        <v>-1.7151176120714595E-2</v>
      </c>
      <c r="U458" s="1">
        <f>(Table2[[#This Row],[Close Price]]-Table2[[#This Row],[200D EMA]])/Table2[[#This Row],[200D EMA]]</f>
        <v>-2.73034598398047E-4</v>
      </c>
      <c r="V458">
        <v>0.71599496498895498</v>
      </c>
      <c r="W458">
        <v>4145</v>
      </c>
      <c r="X458">
        <v>4227.05</v>
      </c>
      <c r="Y458">
        <v>4145</v>
      </c>
      <c r="Z458">
        <v>4292.7</v>
      </c>
      <c r="AA458">
        <v>3891.45</v>
      </c>
      <c r="AB458">
        <v>4350</v>
      </c>
      <c r="AC458" s="1">
        <f>(Table2[[#This Row],[Close Price]]/Table2[[#This Row],[Day Low]])-1</f>
        <v>9.2038600723762798E-3</v>
      </c>
      <c r="AD458" s="1">
        <f>(Table2[[#This Row],[Day High]]/Table2[[#This Row],[Close Price]])-1</f>
        <v>1.0494483822000245E-2</v>
      </c>
      <c r="AE458" s="1">
        <f>(Table2[[#This Row],[Close Price]]/Table2[[#This Row],[Current Week Low]])-1</f>
        <v>9.2038600723762798E-3</v>
      </c>
      <c r="AF458" s="1">
        <f>(Table2[[#This Row],[Current Week High]]/Table2[[#This Row],[Close Price]])-1</f>
        <v>2.6188398694763526E-2</v>
      </c>
      <c r="AG458" s="1">
        <f>(Table2[[#This Row],[Close Price]]/Table2[[#This Row],[Current Month Low]])-1</f>
        <v>7.4959205437561849E-2</v>
      </c>
      <c r="AH458" s="1">
        <f>(Table2[[#This Row],[Current Month High]]/Table2[[#This Row],[Close Price]])-1</f>
        <v>3.988621015263627E-2</v>
      </c>
      <c r="AI458">
        <v>17.029033144878799</v>
      </c>
      <c r="AJ458">
        <v>18.7703184225096</v>
      </c>
      <c r="AK458" t="str">
        <f>IF(AND(Table2[[#This Row],[20D EMA]]&gt;Table2[[#This Row],[50D EMA]],Table2[[#This Row],[50D EMA]]&gt;Table2[[#This Row],[200D EMA]]),"Uptrend","Downtrend/NoTrend")</f>
        <v>Downtrend/NoTrend</v>
      </c>
      <c r="AL458">
        <v>-0.04</v>
      </c>
      <c r="AM458" t="s">
        <v>3173</v>
      </c>
      <c r="AN458">
        <v>0.78</v>
      </c>
      <c r="AO458" t="s">
        <v>3172</v>
      </c>
      <c r="AP458">
        <v>2.3094319562549999E-3</v>
      </c>
      <c r="AQ458">
        <f>(Table2[[#This Row],[Sharpe Ratio]]-AVERAGE(Table2[Sharpe Ratio]))/_xlfn.STDEV.P(Table2[Sharpe Ratio])</f>
        <v>-0.62317858468740317</v>
      </c>
      <c r="AR4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8">
        <f>_xlfn.RANK.AVG(Table2[[#This Row],[1Y Return vs Nifty Z-Score]],Table2[1Y Return vs Nifty Z-Score])</f>
        <v>433</v>
      </c>
      <c r="AT458">
        <f>_xlfn.RANK.AVG(Table2[[#This Row],[6M Return vs Nifty Z-Score]],Table2[6M Return vs Nifty Z-Score])</f>
        <v>352</v>
      </c>
      <c r="AU458">
        <f>_xlfn.RANK.AVG(Table2[[#This Row],[Sharpe Ratio Z-Score]],Table2[Sharpe Ratio Z-Score])</f>
        <v>505</v>
      </c>
      <c r="AV458">
        <f>(Table2[[#This Row],[Rank 1Y]]+Table2[[#This Row],[Rank 6M]]+Table2[[#This Row],[Rank Sharpe]])/3</f>
        <v>430</v>
      </c>
    </row>
    <row r="459" spans="1:48" x14ac:dyDescent="0.3">
      <c r="A459" t="s">
        <v>1178</v>
      </c>
      <c r="B459" t="s">
        <v>1179</v>
      </c>
      <c r="C459" t="s">
        <v>3132</v>
      </c>
      <c r="D459" t="s">
        <v>417</v>
      </c>
      <c r="E459">
        <v>10164.772901565</v>
      </c>
      <c r="F459">
        <v>370.95</v>
      </c>
      <c r="G459">
        <v>-15.343740609246099</v>
      </c>
      <c r="H459">
        <f>(Table2[[#This Row],[1Y Return vs Nifty]]-AVERAGE(Table2[1Y Return vs Nifty]))/_xlfn.STDEV.P(Table2[1Y Return vs Nifty])</f>
        <v>-0.57356781316783445</v>
      </c>
      <c r="I459">
        <v>-2.86661790055379</v>
      </c>
      <c r="J459">
        <f>(Table2[[#This Row],[1M Return vs Nifty]]-AVERAGE(Table2[1M Return vs Nifty]))/_xlfn.STDEV.P(Table2[1M Return vs Nifty])</f>
        <v>-0.39023082518027086</v>
      </c>
      <c r="K459">
        <v>-17.247009781907401</v>
      </c>
      <c r="L459">
        <f>(Table2[[#This Row],[6M Return vs Nifty]]-AVERAGE(Table2[6M Return vs Nifty]))/_xlfn.STDEV.P(Table2[6M Return vs Nifty])</f>
        <v>-0.70061845771650011</v>
      </c>
      <c r="M459">
        <v>-5.9038307130796897</v>
      </c>
      <c r="N459">
        <f>(Table2[[#This Row],[1W Return vs Nifty]]-AVERAGE(Table2[1W Return vs Nifty]))/_xlfn.STDEV.P(Table2[1W Return vs Nifty])</f>
        <v>-1.1290990624547552</v>
      </c>
      <c r="O459">
        <v>377.44</v>
      </c>
      <c r="P459">
        <v>392.87881291714598</v>
      </c>
      <c r="Q459">
        <v>398.69913159362198</v>
      </c>
      <c r="R459">
        <v>46.575374525226998</v>
      </c>
      <c r="S459" s="1">
        <f>(Table2[[#This Row],[Close Price]]-Table2[[#This Row],[20D EMA]])/Table2[[#This Row],[20D EMA]]</f>
        <v>-1.7194785926239957E-2</v>
      </c>
      <c r="T459" s="1">
        <f>(Table2[[#This Row],[Close Price]]-Table2[[#This Row],[50D EMA]])/Table2[[#This Row],[50D EMA]]</f>
        <v>-5.5815717712857545E-2</v>
      </c>
      <c r="U459" s="1">
        <f>(Table2[[#This Row],[Close Price]]-Table2[[#This Row],[200D EMA]])/Table2[[#This Row],[200D EMA]]</f>
        <v>-6.9599177411566501E-2</v>
      </c>
      <c r="V459">
        <v>0.67144167593557802</v>
      </c>
      <c r="W459">
        <v>365.65</v>
      </c>
      <c r="X459">
        <v>372.45</v>
      </c>
      <c r="Y459">
        <v>363.5</v>
      </c>
      <c r="Z459">
        <v>372.45</v>
      </c>
      <c r="AA459">
        <v>355.15</v>
      </c>
      <c r="AB459">
        <v>401.5</v>
      </c>
      <c r="AC459" s="1">
        <f>(Table2[[#This Row],[Close Price]]/Table2[[#This Row],[Day Low]])-1</f>
        <v>1.4494735402707626E-2</v>
      </c>
      <c r="AD459" s="1">
        <f>(Table2[[#This Row],[Day High]]/Table2[[#This Row],[Close Price]])-1</f>
        <v>4.0436716538616579E-3</v>
      </c>
      <c r="AE459" s="1">
        <f>(Table2[[#This Row],[Close Price]]/Table2[[#This Row],[Current Week Low]])-1</f>
        <v>2.0495185694635376E-2</v>
      </c>
      <c r="AF459" s="1">
        <f>(Table2[[#This Row],[Current Week High]]/Table2[[#This Row],[Close Price]])-1</f>
        <v>4.0436716538616579E-3</v>
      </c>
      <c r="AG459" s="1">
        <f>(Table2[[#This Row],[Close Price]]/Table2[[#This Row],[Current Month Low]])-1</f>
        <v>4.4488244403773081E-2</v>
      </c>
      <c r="AH459" s="1">
        <f>(Table2[[#This Row],[Current Month High]]/Table2[[#This Row],[Close Price]])-1</f>
        <v>8.2356112683650062E-2</v>
      </c>
      <c r="AI459">
        <v>49.332794177112802</v>
      </c>
      <c r="AJ459">
        <v>10.1886231991682</v>
      </c>
      <c r="AK459" t="str">
        <f>IF(AND(Table2[[#This Row],[20D EMA]]&gt;Table2[[#This Row],[50D EMA]],Table2[[#This Row],[50D EMA]]&gt;Table2[[#This Row],[200D EMA]]),"Uptrend","Downtrend/NoTrend")</f>
        <v>Downtrend/NoTrend</v>
      </c>
      <c r="AL459">
        <v>-0.03</v>
      </c>
      <c r="AM459" t="s">
        <v>3173</v>
      </c>
      <c r="AN459">
        <v>-5.22</v>
      </c>
      <c r="AO459" t="s">
        <v>3173</v>
      </c>
      <c r="AP459">
        <v>0.104662076562048</v>
      </c>
      <c r="AQ459">
        <f>(Table2[[#This Row],[Sharpe Ratio]]-AVERAGE(Table2[Sharpe Ratio]))/_xlfn.STDEV.P(Table2[Sharpe Ratio])</f>
        <v>0.56357459619623884</v>
      </c>
      <c r="AR4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9">
        <f>_xlfn.RANK.AVG(Table2[[#This Row],[1Y Return vs Nifty Z-Score]],Table2[1Y Return vs Nifty Z-Score])</f>
        <v>512</v>
      </c>
      <c r="AT459">
        <f>_xlfn.RANK.AVG(Table2[[#This Row],[6M Return vs Nifty Z-Score]],Table2[6M Return vs Nifty Z-Score])</f>
        <v>573</v>
      </c>
      <c r="AU459">
        <f>_xlfn.RANK.AVG(Table2[[#This Row],[Sharpe Ratio Z-Score]],Table2[Sharpe Ratio Z-Score])</f>
        <v>207</v>
      </c>
      <c r="AV459">
        <f>(Table2[[#This Row],[Rank 1Y]]+Table2[[#This Row],[Rank 6M]]+Table2[[#This Row],[Rank Sharpe]])/3</f>
        <v>430.66666666666669</v>
      </c>
    </row>
    <row r="460" spans="1:48" x14ac:dyDescent="0.3">
      <c r="A460" t="s">
        <v>124</v>
      </c>
      <c r="B460" t="s">
        <v>125</v>
      </c>
      <c r="C460" t="s">
        <v>3137</v>
      </c>
      <c r="D460" t="s">
        <v>126</v>
      </c>
      <c r="E460">
        <v>208920.89795499999</v>
      </c>
      <c r="F460">
        <v>494.45</v>
      </c>
      <c r="G460">
        <v>43.497572226511501</v>
      </c>
      <c r="H460">
        <f>(Table2[[#This Row],[1Y Return vs Nifty]]-AVERAGE(Table2[1Y Return vs Nifty]))/_xlfn.STDEV.P(Table2[1Y Return vs Nifty])</f>
        <v>0.58356066756869052</v>
      </c>
      <c r="I460">
        <v>-3.6070096213887899</v>
      </c>
      <c r="J460">
        <f>(Table2[[#This Row],[1M Return vs Nifty]]-AVERAGE(Table2[1M Return vs Nifty]))/_xlfn.STDEV.P(Table2[1M Return vs Nifty])</f>
        <v>-0.46044917241986577</v>
      </c>
      <c r="K460">
        <v>-35.443809457092698</v>
      </c>
      <c r="L460">
        <f>(Table2[[#This Row],[6M Return vs Nifty]]-AVERAGE(Table2[6M Return vs Nifty]))/_xlfn.STDEV.P(Table2[6M Return vs Nifty])</f>
        <v>-1.2992433991179544</v>
      </c>
      <c r="M460">
        <v>-2.894389129156</v>
      </c>
      <c r="N460">
        <f>(Table2[[#This Row],[1W Return vs Nifty]]-AVERAGE(Table2[1W Return vs Nifty]))/_xlfn.STDEV.P(Table2[1W Return vs Nifty])</f>
        <v>-0.48747830405350934</v>
      </c>
      <c r="O460">
        <v>505.91</v>
      </c>
      <c r="P460">
        <v>517.93989261671902</v>
      </c>
      <c r="Q460">
        <v>498.26262227615803</v>
      </c>
      <c r="R460">
        <v>42.135174982096999</v>
      </c>
      <c r="S460" s="1">
        <f>(Table2[[#This Row],[Close Price]]-Table2[[#This Row],[20D EMA]])/Table2[[#This Row],[20D EMA]]</f>
        <v>-2.2652250400268893E-2</v>
      </c>
      <c r="T460" s="1">
        <f>(Table2[[#This Row],[Close Price]]-Table2[[#This Row],[50D EMA]])/Table2[[#This Row],[50D EMA]]</f>
        <v>-4.5352545636220765E-2</v>
      </c>
      <c r="U460" s="1">
        <f>(Table2[[#This Row],[Close Price]]-Table2[[#This Row],[200D EMA]])/Table2[[#This Row],[200D EMA]]</f>
        <v>-7.6518328000227216E-3</v>
      </c>
      <c r="V460">
        <v>0.63925195269914503</v>
      </c>
      <c r="W460">
        <v>493.2</v>
      </c>
      <c r="X460">
        <v>499.7</v>
      </c>
      <c r="Y460">
        <v>493.2</v>
      </c>
      <c r="Z460">
        <v>501.5</v>
      </c>
      <c r="AA460">
        <v>483.2</v>
      </c>
      <c r="AB460">
        <v>565</v>
      </c>
      <c r="AC460" s="1">
        <f>(Table2[[#This Row],[Close Price]]/Table2[[#This Row],[Day Low]])-1</f>
        <v>2.5344687753445783E-3</v>
      </c>
      <c r="AD460" s="1">
        <f>(Table2[[#This Row],[Day High]]/Table2[[#This Row],[Close Price]])-1</f>
        <v>1.0617858226312116E-2</v>
      </c>
      <c r="AE460" s="1">
        <f>(Table2[[#This Row],[Close Price]]/Table2[[#This Row],[Current Week Low]])-1</f>
        <v>2.5344687753445783E-3</v>
      </c>
      <c r="AF460" s="1">
        <f>(Table2[[#This Row],[Current Week High]]/Table2[[#This Row],[Close Price]])-1</f>
        <v>1.4258266761047578E-2</v>
      </c>
      <c r="AG460" s="1">
        <f>(Table2[[#This Row],[Close Price]]/Table2[[#This Row],[Current Month Low]])-1</f>
        <v>2.3282284768211925E-2</v>
      </c>
      <c r="AH460" s="1">
        <f>(Table2[[#This Row],[Current Month High]]/Table2[[#This Row],[Close Price]])-1</f>
        <v>0.14268379006977461</v>
      </c>
      <c r="AI460">
        <v>63.353220750328603</v>
      </c>
      <c r="AJ460">
        <v>73.735066760365399</v>
      </c>
      <c r="AK460" t="str">
        <f>IF(AND(Table2[[#This Row],[20D EMA]]&gt;Table2[[#This Row],[50D EMA]],Table2[[#This Row],[50D EMA]]&gt;Table2[[#This Row],[200D EMA]]),"Uptrend","Downtrend/NoTrend")</f>
        <v>Downtrend/NoTrend</v>
      </c>
      <c r="AL460">
        <v>0.03</v>
      </c>
      <c r="AM460" t="s">
        <v>3172</v>
      </c>
      <c r="AN460">
        <v>-3.63</v>
      </c>
      <c r="AO460" t="s">
        <v>3173</v>
      </c>
      <c r="AP460">
        <v>2.5929584170033999E-2</v>
      </c>
      <c r="AQ460">
        <f>(Table2[[#This Row],[Sharpe Ratio]]-AVERAGE(Table2[Sharpe Ratio]))/_xlfn.STDEV.P(Table2[Sharpe Ratio])</f>
        <v>-0.34930885830544806</v>
      </c>
      <c r="AR4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0">
        <f>_xlfn.RANK.AVG(Table2[[#This Row],[1Y Return vs Nifty Z-Score]],Table2[1Y Return vs Nifty Z-Score])</f>
        <v>146</v>
      </c>
      <c r="AT460">
        <f>_xlfn.RANK.AVG(Table2[[#This Row],[6M Return vs Nifty Z-Score]],Table2[6M Return vs Nifty Z-Score])</f>
        <v>710</v>
      </c>
      <c r="AU460">
        <f>_xlfn.RANK.AVG(Table2[[#This Row],[Sharpe Ratio Z-Score]],Table2[Sharpe Ratio Z-Score])</f>
        <v>437</v>
      </c>
      <c r="AV460">
        <f>(Table2[[#This Row],[Rank 1Y]]+Table2[[#This Row],[Rank 6M]]+Table2[[#This Row],[Rank Sharpe]])/3</f>
        <v>431</v>
      </c>
    </row>
    <row r="461" spans="1:48" x14ac:dyDescent="0.3">
      <c r="A461" t="s">
        <v>1894</v>
      </c>
      <c r="B461" t="s">
        <v>1895</v>
      </c>
      <c r="C461" t="s">
        <v>3141</v>
      </c>
      <c r="D461" t="s">
        <v>498</v>
      </c>
      <c r="E461">
        <v>3870.9194156499998</v>
      </c>
      <c r="F461">
        <v>337.85</v>
      </c>
      <c r="G461">
        <v>-27.442358787862702</v>
      </c>
      <c r="H461">
        <f>(Table2[[#This Row],[1Y Return vs Nifty]]-AVERAGE(Table2[1Y Return vs Nifty]))/_xlfn.STDEV.P(Table2[1Y Return vs Nifty])</f>
        <v>-0.81149003137378861</v>
      </c>
      <c r="I461">
        <v>-7.6174987412752904</v>
      </c>
      <c r="J461">
        <f>(Table2[[#This Row],[1M Return vs Nifty]]-AVERAGE(Table2[1M Return vs Nifty]))/_xlfn.STDEV.P(Table2[1M Return vs Nifty])</f>
        <v>-0.84080177455757421</v>
      </c>
      <c r="K461">
        <v>-13.345373060523899</v>
      </c>
      <c r="L461">
        <f>(Table2[[#This Row],[6M Return vs Nifty]]-AVERAGE(Table2[6M Return vs Nifty]))/_xlfn.STDEV.P(Table2[6M Return vs Nifty])</f>
        <v>-0.57226528048759384</v>
      </c>
      <c r="M461">
        <v>-2.5627602716189801</v>
      </c>
      <c r="N461">
        <f>(Table2[[#This Row],[1W Return vs Nifty]]-AVERAGE(Table2[1W Return vs Nifty]))/_xlfn.STDEV.P(Table2[1W Return vs Nifty])</f>
        <v>-0.41677417069624362</v>
      </c>
      <c r="O461">
        <v>355.16</v>
      </c>
      <c r="P461">
        <v>369.97860520775299</v>
      </c>
      <c r="Q461">
        <v>367.63278993995101</v>
      </c>
      <c r="R461">
        <v>36.725932406671298</v>
      </c>
      <c r="S461" s="1">
        <f>(Table2[[#This Row],[Close Price]]-Table2[[#This Row],[20D EMA]])/Table2[[#This Row],[20D EMA]]</f>
        <v>-4.8738596688816312E-2</v>
      </c>
      <c r="T461" s="1">
        <f>(Table2[[#This Row],[Close Price]]-Table2[[#This Row],[50D EMA]])/Table2[[#This Row],[50D EMA]]</f>
        <v>-8.6839089491977217E-2</v>
      </c>
      <c r="U461" s="1">
        <f>(Table2[[#This Row],[Close Price]]-Table2[[#This Row],[200D EMA]])/Table2[[#This Row],[200D EMA]]</f>
        <v>-8.101233283575085E-2</v>
      </c>
      <c r="V461">
        <v>0.435986259075132</v>
      </c>
      <c r="W461">
        <v>334.9</v>
      </c>
      <c r="X461">
        <v>339.9</v>
      </c>
      <c r="Y461">
        <v>334.6</v>
      </c>
      <c r="Z461">
        <v>341.4</v>
      </c>
      <c r="AA461">
        <v>321.35000000000002</v>
      </c>
      <c r="AB461">
        <v>383.9</v>
      </c>
      <c r="AC461" s="1">
        <f>(Table2[[#This Row],[Close Price]]/Table2[[#This Row],[Day Low]])-1</f>
        <v>8.8085995819648932E-3</v>
      </c>
      <c r="AD461" s="1">
        <f>(Table2[[#This Row],[Day High]]/Table2[[#This Row],[Close Price]])-1</f>
        <v>6.0677815598637608E-3</v>
      </c>
      <c r="AE461" s="1">
        <f>(Table2[[#This Row],[Close Price]]/Table2[[#This Row],[Current Week Low]])-1</f>
        <v>9.7130902570232713E-3</v>
      </c>
      <c r="AF461" s="1">
        <f>(Table2[[#This Row],[Current Week High]]/Table2[[#This Row],[Close Price]])-1</f>
        <v>1.05076217256177E-2</v>
      </c>
      <c r="AG461" s="1">
        <f>(Table2[[#This Row],[Close Price]]/Table2[[#This Row],[Current Month Low]])-1</f>
        <v>5.1345884549556464E-2</v>
      </c>
      <c r="AH461" s="1">
        <f>(Table2[[#This Row],[Current Month High]]/Table2[[#This Row],[Close Price]])-1</f>
        <v>0.13630309308864863</v>
      </c>
      <c r="AI461">
        <v>35.814710670415799</v>
      </c>
      <c r="AJ461">
        <v>11.2080315997366</v>
      </c>
      <c r="AK461" t="str">
        <f>IF(AND(Table2[[#This Row],[20D EMA]]&gt;Table2[[#This Row],[50D EMA]],Table2[[#This Row],[50D EMA]]&gt;Table2[[#This Row],[200D EMA]]),"Uptrend","Downtrend/NoTrend")</f>
        <v>Downtrend/NoTrend</v>
      </c>
      <c r="AL461">
        <v>0.05</v>
      </c>
      <c r="AM461" t="s">
        <v>3172</v>
      </c>
      <c r="AN461">
        <v>-10.87</v>
      </c>
      <c r="AO461" t="s">
        <v>3173</v>
      </c>
      <c r="AP461">
        <v>0.113357937705014</v>
      </c>
      <c r="AQ461">
        <f>(Table2[[#This Row],[Sharpe Ratio]]-AVERAGE(Table2[Sharpe Ratio]))/_xlfn.STDEV.P(Table2[Sharpe Ratio])</f>
        <v>0.66440091985093097</v>
      </c>
      <c r="AR4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1">
        <f>_xlfn.RANK.AVG(Table2[[#This Row],[1Y Return vs Nifty Z-Score]],Table2[1Y Return vs Nifty Z-Score])</f>
        <v>601</v>
      </c>
      <c r="AT461">
        <f>_xlfn.RANK.AVG(Table2[[#This Row],[6M Return vs Nifty Z-Score]],Table2[6M Return vs Nifty Z-Score])</f>
        <v>518</v>
      </c>
      <c r="AU461">
        <f>_xlfn.RANK.AVG(Table2[[#This Row],[Sharpe Ratio Z-Score]],Table2[Sharpe Ratio Z-Score])</f>
        <v>175</v>
      </c>
      <c r="AV461">
        <f>(Table2[[#This Row],[Rank 1Y]]+Table2[[#This Row],[Rank 6M]]+Table2[[#This Row],[Rank Sharpe]])/3</f>
        <v>431.33333333333331</v>
      </c>
    </row>
    <row r="462" spans="1:48" x14ac:dyDescent="0.3">
      <c r="A462" t="s">
        <v>1164</v>
      </c>
      <c r="B462" t="s">
        <v>1165</v>
      </c>
      <c r="C462" t="s">
        <v>3130</v>
      </c>
      <c r="D462" t="s">
        <v>48</v>
      </c>
      <c r="E462">
        <v>10342.141705573</v>
      </c>
      <c r="F462">
        <v>184.01</v>
      </c>
      <c r="G462">
        <v>5.2963491557451601</v>
      </c>
      <c r="H462">
        <f>(Table2[[#This Row],[1Y Return vs Nifty]]-AVERAGE(Table2[1Y Return vs Nifty]))/_xlfn.STDEV.P(Table2[1Y Return vs Nifty])</f>
        <v>-0.1676755146955933</v>
      </c>
      <c r="I462">
        <v>4.2391502247939297</v>
      </c>
      <c r="J462">
        <f>(Table2[[#This Row],[1M Return vs Nifty]]-AVERAGE(Table2[1M Return vs Nifty]))/_xlfn.STDEV.P(Table2[1M Return vs Nifty])</f>
        <v>0.28367635069549357</v>
      </c>
      <c r="K462">
        <v>-37.250820146473004</v>
      </c>
      <c r="L462">
        <f>(Table2[[#This Row],[6M Return vs Nifty]]-AVERAGE(Table2[6M Return vs Nifty]))/_xlfn.STDEV.P(Table2[6M Return vs Nifty])</f>
        <v>-1.3586891086575947</v>
      </c>
      <c r="M462">
        <v>-2.0370519319245299</v>
      </c>
      <c r="N462">
        <f>(Table2[[#This Row],[1W Return vs Nifty]]-AVERAGE(Table2[1W Return vs Nifty]))/_xlfn.STDEV.P(Table2[1W Return vs Nifty])</f>
        <v>-0.3046917878998856</v>
      </c>
      <c r="O462">
        <v>185.53</v>
      </c>
      <c r="P462">
        <v>195.25739085548199</v>
      </c>
      <c r="Q462">
        <v>207.626705994704</v>
      </c>
      <c r="R462">
        <v>49.922895998659598</v>
      </c>
      <c r="S462" s="1">
        <f>(Table2[[#This Row],[Close Price]]-Table2[[#This Row],[20D EMA]])/Table2[[#This Row],[20D EMA]]</f>
        <v>-8.1927451086078271E-3</v>
      </c>
      <c r="T462" s="1">
        <f>(Table2[[#This Row],[Close Price]]-Table2[[#This Row],[50D EMA]])/Table2[[#This Row],[50D EMA]]</f>
        <v>-5.7602894344760819E-2</v>
      </c>
      <c r="U462" s="1">
        <f>(Table2[[#This Row],[Close Price]]-Table2[[#This Row],[200D EMA]])/Table2[[#This Row],[200D EMA]]</f>
        <v>-0.1137459937129013</v>
      </c>
      <c r="V462">
        <v>0.47525317456139199</v>
      </c>
      <c r="W462">
        <v>182.5</v>
      </c>
      <c r="X462">
        <v>185.9</v>
      </c>
      <c r="Y462">
        <v>182.5</v>
      </c>
      <c r="Z462">
        <v>189.11</v>
      </c>
      <c r="AA462">
        <v>176</v>
      </c>
      <c r="AB462">
        <v>199.24</v>
      </c>
      <c r="AC462" s="1">
        <f>(Table2[[#This Row],[Close Price]]/Table2[[#This Row],[Day Low]])-1</f>
        <v>8.2739726027396543E-3</v>
      </c>
      <c r="AD462" s="1">
        <f>(Table2[[#This Row],[Day High]]/Table2[[#This Row],[Close Price]])-1</f>
        <v>1.0271180914080746E-2</v>
      </c>
      <c r="AE462" s="1">
        <f>(Table2[[#This Row],[Close Price]]/Table2[[#This Row],[Current Week Low]])-1</f>
        <v>8.2739726027396543E-3</v>
      </c>
      <c r="AF462" s="1">
        <f>(Table2[[#This Row],[Current Week High]]/Table2[[#This Row],[Close Price]])-1</f>
        <v>2.7715885006249774E-2</v>
      </c>
      <c r="AG462" s="1">
        <f>(Table2[[#This Row],[Close Price]]/Table2[[#This Row],[Current Month Low]])-1</f>
        <v>4.5511363636363544E-2</v>
      </c>
      <c r="AH462" s="1">
        <f>(Table2[[#This Row],[Current Month High]]/Table2[[#This Row],[Close Price]])-1</f>
        <v>8.2767240910820217E-2</v>
      </c>
      <c r="AI462">
        <v>65.1540677137112</v>
      </c>
      <c r="AJ462">
        <v>28.588399720475199</v>
      </c>
      <c r="AK462" t="str">
        <f>IF(AND(Table2[[#This Row],[20D EMA]]&gt;Table2[[#This Row],[50D EMA]],Table2[[#This Row],[50D EMA]]&gt;Table2[[#This Row],[200D EMA]]),"Uptrend","Downtrend/NoTrend")</f>
        <v>Downtrend/NoTrend</v>
      </c>
      <c r="AL462">
        <v>-0.09</v>
      </c>
      <c r="AM462" t="s">
        <v>3173</v>
      </c>
      <c r="AN462">
        <v>-6.84</v>
      </c>
      <c r="AO462" t="s">
        <v>3173</v>
      </c>
      <c r="AP462">
        <v>0.100079929834065</v>
      </c>
      <c r="AQ462">
        <f>(Table2[[#This Row],[Sharpe Ratio]]-AVERAGE(Table2[Sharpe Ratio]))/_xlfn.STDEV.P(Table2[Sharpe Ratio])</f>
        <v>0.51044575692048622</v>
      </c>
      <c r="AR4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2">
        <f>_xlfn.RANK.AVG(Table2[[#This Row],[1Y Return vs Nifty Z-Score]],Table2[1Y Return vs Nifty Z-Score])</f>
        <v>364</v>
      </c>
      <c r="AT462">
        <f>_xlfn.RANK.AVG(Table2[[#This Row],[6M Return vs Nifty Z-Score]],Table2[6M Return vs Nifty Z-Score])</f>
        <v>716</v>
      </c>
      <c r="AU462">
        <f>_xlfn.RANK.AVG(Table2[[#This Row],[Sharpe Ratio Z-Score]],Table2[Sharpe Ratio Z-Score])</f>
        <v>218</v>
      </c>
      <c r="AV462">
        <f>(Table2[[#This Row],[Rank 1Y]]+Table2[[#This Row],[Rank 6M]]+Table2[[#This Row],[Rank Sharpe]])/3</f>
        <v>432.66666666666669</v>
      </c>
    </row>
    <row r="463" spans="1:48" x14ac:dyDescent="0.3">
      <c r="A463" t="s">
        <v>1360</v>
      </c>
      <c r="B463" t="s">
        <v>1361</v>
      </c>
      <c r="C463" t="s">
        <v>3126</v>
      </c>
      <c r="D463" t="s">
        <v>247</v>
      </c>
      <c r="E463">
        <v>8108.1383441999997</v>
      </c>
      <c r="F463">
        <v>687.9</v>
      </c>
      <c r="G463">
        <v>-14.4653736960171</v>
      </c>
      <c r="H463">
        <f>(Table2[[#This Row],[1Y Return vs Nifty]]-AVERAGE(Table2[1Y Return vs Nifty]))/_xlfn.STDEV.P(Table2[1Y Return vs Nifty])</f>
        <v>-0.55629451787833417</v>
      </c>
      <c r="I463">
        <v>-1.9179322266969101</v>
      </c>
      <c r="J463">
        <f>(Table2[[#This Row],[1M Return vs Nifty]]-AVERAGE(Table2[1M Return vs Nifty]))/_xlfn.STDEV.P(Table2[1M Return vs Nifty])</f>
        <v>-0.30025799297060718</v>
      </c>
      <c r="K463">
        <v>-11.124894320624801</v>
      </c>
      <c r="L463">
        <f>(Table2[[#This Row],[6M Return vs Nifty]]-AVERAGE(Table2[6M Return vs Nifty]))/_xlfn.STDEV.P(Table2[6M Return vs Nifty])</f>
        <v>-0.49921760291339218</v>
      </c>
      <c r="M463">
        <v>-2.1805342450721401</v>
      </c>
      <c r="N463">
        <f>(Table2[[#This Row],[1W Return vs Nifty]]-AVERAGE(Table2[1W Return vs Nifty]))/_xlfn.STDEV.P(Table2[1W Return vs Nifty])</f>
        <v>-0.33528258955249851</v>
      </c>
      <c r="O463">
        <v>730.14</v>
      </c>
      <c r="P463">
        <v>740.695946351472</v>
      </c>
      <c r="Q463">
        <v>726.16365452537502</v>
      </c>
      <c r="R463">
        <v>33.185933828025497</v>
      </c>
      <c r="S463" s="1">
        <f>(Table2[[#This Row],[Close Price]]-Table2[[#This Row],[20D EMA]])/Table2[[#This Row],[20D EMA]]</f>
        <v>-5.7851918810091232E-2</v>
      </c>
      <c r="T463" s="1">
        <f>(Table2[[#This Row],[Close Price]]-Table2[[#This Row],[50D EMA]])/Table2[[#This Row],[50D EMA]]</f>
        <v>-7.1278837978707543E-2</v>
      </c>
      <c r="U463" s="1">
        <f>(Table2[[#This Row],[Close Price]]-Table2[[#This Row],[200D EMA]])/Table2[[#This Row],[200D EMA]]</f>
        <v>-5.2692880298979443E-2</v>
      </c>
      <c r="V463">
        <v>1.71654465479286</v>
      </c>
      <c r="W463">
        <v>682.5</v>
      </c>
      <c r="X463">
        <v>730.45</v>
      </c>
      <c r="Y463">
        <v>682.5</v>
      </c>
      <c r="Z463">
        <v>730.45</v>
      </c>
      <c r="AA463">
        <v>670.1</v>
      </c>
      <c r="AB463">
        <v>854</v>
      </c>
      <c r="AC463" s="1">
        <f>(Table2[[#This Row],[Close Price]]/Table2[[#This Row],[Day Low]])-1</f>
        <v>7.9120879120879728E-3</v>
      </c>
      <c r="AD463" s="1">
        <f>(Table2[[#This Row],[Day High]]/Table2[[#This Row],[Close Price]])-1</f>
        <v>6.1854920773368294E-2</v>
      </c>
      <c r="AE463" s="1">
        <f>(Table2[[#This Row],[Close Price]]/Table2[[#This Row],[Current Week Low]])-1</f>
        <v>7.9120879120879728E-3</v>
      </c>
      <c r="AF463" s="1">
        <f>(Table2[[#This Row],[Current Week High]]/Table2[[#This Row],[Close Price]])-1</f>
        <v>6.1854920773368294E-2</v>
      </c>
      <c r="AG463" s="1">
        <f>(Table2[[#This Row],[Close Price]]/Table2[[#This Row],[Current Month Low]])-1</f>
        <v>2.6563199522459335E-2</v>
      </c>
      <c r="AH463" s="1">
        <f>(Table2[[#This Row],[Current Month High]]/Table2[[#This Row],[Close Price]])-1</f>
        <v>0.24145951446431169</v>
      </c>
      <c r="AI463">
        <v>33.987498182875399</v>
      </c>
      <c r="AJ463">
        <v>8.2369601132877097</v>
      </c>
      <c r="AK463" t="str">
        <f>IF(AND(Table2[[#This Row],[20D EMA]]&gt;Table2[[#This Row],[50D EMA]],Table2[[#This Row],[50D EMA]]&gt;Table2[[#This Row],[200D EMA]]),"Uptrend","Downtrend/NoTrend")</f>
        <v>Downtrend/NoTrend</v>
      </c>
      <c r="AL463">
        <v>-0.12</v>
      </c>
      <c r="AM463" t="s">
        <v>3173</v>
      </c>
      <c r="AN463">
        <v>-17.420000000000002</v>
      </c>
      <c r="AO463" t="s">
        <v>3173</v>
      </c>
      <c r="AP463">
        <v>7.1718333339705995E-2</v>
      </c>
      <c r="AQ463">
        <f>(Table2[[#This Row],[Sharpe Ratio]]-AVERAGE(Table2[Sharpe Ratio]))/_xlfn.STDEV.P(Table2[Sharpe Ratio])</f>
        <v>0.18160017619072469</v>
      </c>
      <c r="AR4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3">
        <f>_xlfn.RANK.AVG(Table2[[#This Row],[1Y Return vs Nifty Z-Score]],Table2[1Y Return vs Nifty Z-Score])</f>
        <v>506</v>
      </c>
      <c r="AT463">
        <f>_xlfn.RANK.AVG(Table2[[#This Row],[6M Return vs Nifty Z-Score]],Table2[6M Return vs Nifty Z-Score])</f>
        <v>491</v>
      </c>
      <c r="AU463">
        <f>_xlfn.RANK.AVG(Table2[[#This Row],[Sharpe Ratio Z-Score]],Table2[Sharpe Ratio Z-Score])</f>
        <v>301</v>
      </c>
      <c r="AV463">
        <f>(Table2[[#This Row],[Rank 1Y]]+Table2[[#This Row],[Rank 6M]]+Table2[[#This Row],[Rank Sharpe]])/3</f>
        <v>432.66666666666669</v>
      </c>
    </row>
    <row r="464" spans="1:48" x14ac:dyDescent="0.3">
      <c r="A464" t="s">
        <v>22</v>
      </c>
      <c r="B464" t="s">
        <v>23</v>
      </c>
      <c r="C464" t="s">
        <v>3127</v>
      </c>
      <c r="D464" t="s">
        <v>24</v>
      </c>
      <c r="E464">
        <v>1364681.99645459</v>
      </c>
      <c r="F464">
        <v>1785.55</v>
      </c>
      <c r="G464">
        <v>-5.4182127433304599</v>
      </c>
      <c r="H464">
        <f>(Table2[[#This Row],[1Y Return vs Nifty]]-AVERAGE(Table2[1Y Return vs Nifty]))/_xlfn.STDEV.P(Table2[1Y Return vs Nifty])</f>
        <v>-0.37837993535733871</v>
      </c>
      <c r="I464">
        <v>2.5640331342963298</v>
      </c>
      <c r="J464">
        <f>(Table2[[#This Row],[1M Return vs Nifty]]-AVERAGE(Table2[1M Return vs Nifty]))/_xlfn.STDEV.P(Table2[1M Return vs Nifty])</f>
        <v>0.12480915888669479</v>
      </c>
      <c r="K464">
        <v>11.488260183311001</v>
      </c>
      <c r="L464">
        <f>(Table2[[#This Row],[6M Return vs Nifty]]-AVERAGE(Table2[6M Return vs Nifty]))/_xlfn.STDEV.P(Table2[6M Return vs Nifty])</f>
        <v>0.24469333370479407</v>
      </c>
      <c r="M464">
        <v>1.9051758741365401</v>
      </c>
      <c r="N464">
        <f>(Table2[[#This Row],[1W Return vs Nifty]]-AVERAGE(Table2[1W Return vs Nifty]))/_xlfn.STDEV.P(Table2[1W Return vs Nifty])</f>
        <v>0.53580141463556585</v>
      </c>
      <c r="O464">
        <v>1737.65</v>
      </c>
      <c r="P464">
        <v>1712.1618206297901</v>
      </c>
      <c r="Q464">
        <v>1633.1598345658299</v>
      </c>
      <c r="R464">
        <v>68.881871844428105</v>
      </c>
      <c r="S464" s="1">
        <f>(Table2[[#This Row],[Close Price]]-Table2[[#This Row],[20D EMA]])/Table2[[#This Row],[20D EMA]]</f>
        <v>2.7565965528155763E-2</v>
      </c>
      <c r="T464" s="1">
        <f>(Table2[[#This Row],[Close Price]]-Table2[[#This Row],[50D EMA]])/Table2[[#This Row],[50D EMA]]</f>
        <v>4.2862875743377597E-2</v>
      </c>
      <c r="U464" s="1">
        <f>(Table2[[#This Row],[Close Price]]-Table2[[#This Row],[200D EMA]])/Table2[[#This Row],[200D EMA]]</f>
        <v>9.3310013024342151E-2</v>
      </c>
      <c r="V464">
        <v>1.89377504899783</v>
      </c>
      <c r="W464">
        <v>1769.8</v>
      </c>
      <c r="X464">
        <v>1810</v>
      </c>
      <c r="Y464">
        <v>1764.9</v>
      </c>
      <c r="Z464">
        <v>1810</v>
      </c>
      <c r="AA464">
        <v>1672.1</v>
      </c>
      <c r="AB464">
        <v>1810</v>
      </c>
      <c r="AC464" s="1">
        <f>(Table2[[#This Row],[Close Price]]/Table2[[#This Row],[Day Low]])-1</f>
        <v>8.8993106565713465E-3</v>
      </c>
      <c r="AD464" s="1">
        <f>(Table2[[#This Row],[Day High]]/Table2[[#This Row],[Close Price]])-1</f>
        <v>1.3693259779899769E-2</v>
      </c>
      <c r="AE464" s="1">
        <f>(Table2[[#This Row],[Close Price]]/Table2[[#This Row],[Current Week Low]])-1</f>
        <v>1.1700379624907775E-2</v>
      </c>
      <c r="AF464" s="1">
        <f>(Table2[[#This Row],[Current Week High]]/Table2[[#This Row],[Close Price]])-1</f>
        <v>1.3693259779899769E-2</v>
      </c>
      <c r="AG464" s="1">
        <f>(Table2[[#This Row],[Close Price]]/Table2[[#This Row],[Current Month Low]])-1</f>
        <v>6.7848812870043629E-2</v>
      </c>
      <c r="AH464" s="1">
        <f>(Table2[[#This Row],[Current Month High]]/Table2[[#This Row],[Close Price]])-1</f>
        <v>1.3693259779899769E-2</v>
      </c>
      <c r="AI464">
        <v>1.36932597798997</v>
      </c>
      <c r="AJ464">
        <v>30.948626746360599</v>
      </c>
      <c r="AK464" t="str">
        <f>IF(AND(Table2[[#This Row],[20D EMA]]&gt;Table2[[#This Row],[50D EMA]],Table2[[#This Row],[50D EMA]]&gt;Table2[[#This Row],[200D EMA]]),"Uptrend","Downtrend/NoTrend")</f>
        <v>Uptrend</v>
      </c>
      <c r="AL464">
        <v>7.0000000000000007E-2</v>
      </c>
      <c r="AM464" t="s">
        <v>3172</v>
      </c>
      <c r="AN464">
        <v>1.73</v>
      </c>
      <c r="AO464" t="s">
        <v>3172</v>
      </c>
      <c r="AP464">
        <v>-4.0512789926525003E-2</v>
      </c>
      <c r="AQ464">
        <f>(Table2[[#This Row],[Sharpe Ratio]]-AVERAGE(Table2[Sharpe Ratio]))/_xlfn.STDEV.P(Table2[Sharpe Ratio])</f>
        <v>-1.1196914811310967</v>
      </c>
      <c r="AR4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-0.59276750926138067</v>
      </c>
      <c r="AS464">
        <f>_xlfn.RANK.AVG(Table2[[#This Row],[1Y Return vs Nifty Z-Score]],Table2[1Y Return vs Nifty Z-Score])</f>
        <v>442</v>
      </c>
      <c r="AT464">
        <f>_xlfn.RANK.AVG(Table2[[#This Row],[6M Return vs Nifty Z-Score]],Table2[6M Return vs Nifty Z-Score])</f>
        <v>222</v>
      </c>
      <c r="AU464">
        <f>_xlfn.RANK.AVG(Table2[[#This Row],[Sharpe Ratio Z-Score]],Table2[Sharpe Ratio Z-Score])</f>
        <v>639</v>
      </c>
      <c r="AV464">
        <f>(Table2[[#This Row],[Rank 1Y]]+Table2[[#This Row],[Rank 6M]]+Table2[[#This Row],[Rank Sharpe]])/3</f>
        <v>434.33333333333331</v>
      </c>
    </row>
    <row r="465" spans="1:48" x14ac:dyDescent="0.3">
      <c r="A465" t="s">
        <v>140</v>
      </c>
      <c r="B465" t="s">
        <v>141</v>
      </c>
      <c r="C465" t="s">
        <v>3126</v>
      </c>
      <c r="D465" t="s">
        <v>21</v>
      </c>
      <c r="E465">
        <v>184401.74838788001</v>
      </c>
      <c r="F465">
        <v>6227.15</v>
      </c>
      <c r="G465">
        <v>-10.6197337921332</v>
      </c>
      <c r="H465">
        <f>(Table2[[#This Row],[1Y Return vs Nifty]]-AVERAGE(Table2[1Y Return vs Nifty]))/_xlfn.STDEV.P(Table2[1Y Return vs Nifty])</f>
        <v>-0.48066909001166103</v>
      </c>
      <c r="I465">
        <v>2.7215180856332299</v>
      </c>
      <c r="J465">
        <f>(Table2[[#This Row],[1M Return vs Nifty]]-AVERAGE(Table2[1M Return vs Nifty]))/_xlfn.STDEV.P(Table2[1M Return vs Nifty])</f>
        <v>0.13974494583135941</v>
      </c>
      <c r="K465">
        <v>21.901163761550102</v>
      </c>
      <c r="L465">
        <f>(Table2[[#This Row],[6M Return vs Nifty]]-AVERAGE(Table2[6M Return vs Nifty]))/_xlfn.STDEV.P(Table2[6M Return vs Nifty])</f>
        <v>0.58724938232925639</v>
      </c>
      <c r="M465">
        <v>1.80658729238636</v>
      </c>
      <c r="N465">
        <f>(Table2[[#This Row],[1W Return vs Nifty]]-AVERAGE(Table2[1W Return vs Nifty]))/_xlfn.STDEV.P(Table2[1W Return vs Nifty])</f>
        <v>0.51478207306397095</v>
      </c>
      <c r="O465">
        <v>5997.92</v>
      </c>
      <c r="P465">
        <v>5997.0440902186701</v>
      </c>
      <c r="Q465">
        <v>5653.6830332133004</v>
      </c>
      <c r="R465">
        <v>70.900247750122602</v>
      </c>
      <c r="S465" s="1">
        <f>(Table2[[#This Row],[Close Price]]-Table2[[#This Row],[20D EMA]])/Table2[[#This Row],[20D EMA]]</f>
        <v>3.8218248992984163E-2</v>
      </c>
      <c r="T465" s="1">
        <f>(Table2[[#This Row],[Close Price]]-Table2[[#This Row],[50D EMA]])/Table2[[#This Row],[50D EMA]]</f>
        <v>3.8369887951405598E-2</v>
      </c>
      <c r="U465" s="1">
        <f>(Table2[[#This Row],[Close Price]]-Table2[[#This Row],[200D EMA]])/Table2[[#This Row],[200D EMA]]</f>
        <v>0.10143245799557431</v>
      </c>
      <c r="V465">
        <v>0.48914894328679398</v>
      </c>
      <c r="W465">
        <v>6123.75</v>
      </c>
      <c r="X465">
        <v>6264.4</v>
      </c>
      <c r="Y465">
        <v>6089.15</v>
      </c>
      <c r="Z465">
        <v>6264.4</v>
      </c>
      <c r="AA465">
        <v>5572.65</v>
      </c>
      <c r="AB465">
        <v>6264.4</v>
      </c>
      <c r="AC465" s="1">
        <f>(Table2[[#This Row],[Close Price]]/Table2[[#This Row],[Day Low]])-1</f>
        <v>1.6885078587466795E-2</v>
      </c>
      <c r="AD465" s="1">
        <f>(Table2[[#This Row],[Day High]]/Table2[[#This Row],[Close Price]])-1</f>
        <v>5.9818697156805989E-3</v>
      </c>
      <c r="AE465" s="1">
        <f>(Table2[[#This Row],[Close Price]]/Table2[[#This Row],[Current Week Low]])-1</f>
        <v>2.2663261703193438E-2</v>
      </c>
      <c r="AF465" s="1">
        <f>(Table2[[#This Row],[Current Week High]]/Table2[[#This Row],[Close Price]])-1</f>
        <v>5.9818697156805989E-3</v>
      </c>
      <c r="AG465" s="1">
        <f>(Table2[[#This Row],[Close Price]]/Table2[[#This Row],[Current Month Low]])-1</f>
        <v>0.11744861062510648</v>
      </c>
      <c r="AH465" s="1">
        <f>(Table2[[#This Row],[Current Month High]]/Table2[[#This Row],[Close Price]])-1</f>
        <v>5.9818697156805989E-3</v>
      </c>
      <c r="AI465">
        <v>5.5852195627213099</v>
      </c>
      <c r="AJ465">
        <v>37.965681115751401</v>
      </c>
      <c r="AK465" t="str">
        <f>IF(AND(Table2[[#This Row],[20D EMA]]&gt;Table2[[#This Row],[50D EMA]],Table2[[#This Row],[50D EMA]]&gt;Table2[[#This Row],[200D EMA]]),"Uptrend","Downtrend/NoTrend")</f>
        <v>Uptrend</v>
      </c>
      <c r="AL465">
        <v>-0.02</v>
      </c>
      <c r="AM465" t="s">
        <v>3173</v>
      </c>
      <c r="AN465">
        <v>3.96</v>
      </c>
      <c r="AO465" t="s">
        <v>3172</v>
      </c>
      <c r="AP465">
        <v>-5.5696822187674001E-2</v>
      </c>
      <c r="AQ465">
        <f>(Table2[[#This Row],[Sharpe Ratio]]-AVERAGE(Table2[Sharpe Ratio]))/_xlfn.STDEV.P(Table2[Sharpe Ratio])</f>
        <v>-1.2957465176566358</v>
      </c>
      <c r="AR4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-0.53463920644371021</v>
      </c>
      <c r="AS465">
        <f>_xlfn.RANK.AVG(Table2[[#This Row],[1Y Return vs Nifty Z-Score]],Table2[1Y Return vs Nifty Z-Score])</f>
        <v>482</v>
      </c>
      <c r="AT465">
        <f>_xlfn.RANK.AVG(Table2[[#This Row],[6M Return vs Nifty Z-Score]],Table2[6M Return vs Nifty Z-Score])</f>
        <v>153</v>
      </c>
      <c r="AU465">
        <f>_xlfn.RANK.AVG(Table2[[#This Row],[Sharpe Ratio Z-Score]],Table2[Sharpe Ratio Z-Score])</f>
        <v>671</v>
      </c>
      <c r="AV465">
        <f>(Table2[[#This Row],[Rank 1Y]]+Table2[[#This Row],[Rank 6M]]+Table2[[#This Row],[Rank Sharpe]])/3</f>
        <v>435.33333333333331</v>
      </c>
    </row>
    <row r="466" spans="1:48" x14ac:dyDescent="0.3">
      <c r="A466" t="s">
        <v>1569</v>
      </c>
      <c r="B466" t="s">
        <v>1570</v>
      </c>
      <c r="C466" t="s">
        <v>3132</v>
      </c>
      <c r="D466" t="s">
        <v>208</v>
      </c>
      <c r="E466">
        <v>6175.661141175</v>
      </c>
      <c r="F466">
        <v>450.55</v>
      </c>
      <c r="G466">
        <v>-1.72702809044657</v>
      </c>
      <c r="H466">
        <f>(Table2[[#This Row],[1Y Return vs Nifty]]-AVERAGE(Table2[1Y Return vs Nifty]))/_xlfn.STDEV.P(Table2[1Y Return vs Nifty])</f>
        <v>-0.30579190691834812</v>
      </c>
      <c r="I466">
        <v>-8.7469365867739306</v>
      </c>
      <c r="J466">
        <f>(Table2[[#This Row],[1M Return vs Nifty]]-AVERAGE(Table2[1M Return vs Nifty]))/_xlfn.STDEV.P(Table2[1M Return vs Nifty])</f>
        <v>-0.94791704420338041</v>
      </c>
      <c r="K466">
        <v>3.9402060239616801</v>
      </c>
      <c r="L466">
        <f>(Table2[[#This Row],[6M Return vs Nifty]]-AVERAGE(Table2[6M Return vs Nifty]))/_xlfn.STDEV.P(Table2[6M Return vs Nifty])</f>
        <v>-3.6170043486185651E-3</v>
      </c>
      <c r="M466">
        <v>-6.98332951170811</v>
      </c>
      <c r="N466">
        <f>(Table2[[#This Row],[1W Return vs Nifty]]-AVERAGE(Table2[1W Return vs Nifty]))/_xlfn.STDEV.P(Table2[1W Return vs Nifty])</f>
        <v>-1.3592510087723695</v>
      </c>
      <c r="O466">
        <v>476.22</v>
      </c>
      <c r="P466">
        <v>495.20032969879799</v>
      </c>
      <c r="Q466">
        <v>477.73285513322702</v>
      </c>
      <c r="R466">
        <v>34.619719259648498</v>
      </c>
      <c r="S466" s="1">
        <f>(Table2[[#This Row],[Close Price]]-Table2[[#This Row],[20D EMA]])/Table2[[#This Row],[20D EMA]]</f>
        <v>-5.390365797320569E-2</v>
      </c>
      <c r="T466" s="1">
        <f>(Table2[[#This Row],[Close Price]]-Table2[[#This Row],[50D EMA]])/Table2[[#This Row],[50D EMA]]</f>
        <v>-9.0166195418238546E-2</v>
      </c>
      <c r="U466" s="1">
        <f>(Table2[[#This Row],[Close Price]]-Table2[[#This Row],[200D EMA]])/Table2[[#This Row],[200D EMA]]</f>
        <v>-5.6899697898413183E-2</v>
      </c>
      <c r="V466">
        <v>0.85459545008283799</v>
      </c>
      <c r="W466">
        <v>442.15</v>
      </c>
      <c r="X466">
        <v>452</v>
      </c>
      <c r="Y466">
        <v>440.05</v>
      </c>
      <c r="Z466">
        <v>454.55</v>
      </c>
      <c r="AA466">
        <v>425</v>
      </c>
      <c r="AB466">
        <v>535.5</v>
      </c>
      <c r="AC466" s="1">
        <f>(Table2[[#This Row],[Close Price]]/Table2[[#This Row],[Day Low]])-1</f>
        <v>1.8998077575483441E-2</v>
      </c>
      <c r="AD466" s="1">
        <f>(Table2[[#This Row],[Day High]]/Table2[[#This Row],[Close Price]])-1</f>
        <v>3.2182887581844177E-3</v>
      </c>
      <c r="AE466" s="1">
        <f>(Table2[[#This Row],[Close Price]]/Table2[[#This Row],[Current Week Low]])-1</f>
        <v>2.3860924894898217E-2</v>
      </c>
      <c r="AF466" s="1">
        <f>(Table2[[#This Row],[Current Week High]]/Table2[[#This Row],[Close Price]])-1</f>
        <v>8.8780379536121945E-3</v>
      </c>
      <c r="AG466" s="1">
        <f>(Table2[[#This Row],[Close Price]]/Table2[[#This Row],[Current Month Low]])-1</f>
        <v>6.0117647058823609E-2</v>
      </c>
      <c r="AH466" s="1">
        <f>(Table2[[#This Row],[Current Month High]]/Table2[[#This Row],[Close Price]])-1</f>
        <v>0.18854733103984023</v>
      </c>
      <c r="AI466">
        <v>41.959826878259797</v>
      </c>
      <c r="AJ466">
        <v>25.9927293064876</v>
      </c>
      <c r="AK466" t="str">
        <f>IF(AND(Table2[[#This Row],[20D EMA]]&gt;Table2[[#This Row],[50D EMA]],Table2[[#This Row],[50D EMA]]&gt;Table2[[#This Row],[200D EMA]]),"Uptrend","Downtrend/NoTrend")</f>
        <v>Downtrend/NoTrend</v>
      </c>
      <c r="AL466">
        <v>-0.05</v>
      </c>
      <c r="AM466" t="s">
        <v>3173</v>
      </c>
      <c r="AN466">
        <v>-14.81</v>
      </c>
      <c r="AO466" t="s">
        <v>3173</v>
      </c>
      <c r="AP466">
        <v>-1.5354421701439001E-2</v>
      </c>
      <c r="AQ466">
        <f>(Table2[[#This Row],[Sharpe Ratio]]-AVERAGE(Table2[Sharpe Ratio]))/_xlfn.STDEV.P(Table2[Sharpe Ratio])</f>
        <v>-0.82798652683358065</v>
      </c>
      <c r="AR4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6">
        <f>_xlfn.RANK.AVG(Table2[[#This Row],[1Y Return vs Nifty Z-Score]],Table2[1Y Return vs Nifty Z-Score])</f>
        <v>413</v>
      </c>
      <c r="AT466">
        <f>_xlfn.RANK.AVG(Table2[[#This Row],[6M Return vs Nifty Z-Score]],Table2[6M Return vs Nifty Z-Score])</f>
        <v>301</v>
      </c>
      <c r="AU466">
        <f>_xlfn.RANK.AVG(Table2[[#This Row],[Sharpe Ratio Z-Score]],Table2[Sharpe Ratio Z-Score])</f>
        <v>592</v>
      </c>
      <c r="AV466">
        <f>(Table2[[#This Row],[Rank 1Y]]+Table2[[#This Row],[Rank 6M]]+Table2[[#This Row],[Rank Sharpe]])/3</f>
        <v>435.33333333333331</v>
      </c>
    </row>
    <row r="467" spans="1:48" x14ac:dyDescent="0.3">
      <c r="A467" t="s">
        <v>691</v>
      </c>
      <c r="B467" t="s">
        <v>692</v>
      </c>
      <c r="C467" t="s">
        <v>3131</v>
      </c>
      <c r="D467" t="s">
        <v>250</v>
      </c>
      <c r="E467">
        <v>25806.352875870001</v>
      </c>
      <c r="F467">
        <v>3097.95</v>
      </c>
      <c r="G467">
        <v>-5.21520736758933</v>
      </c>
      <c r="H467">
        <f>(Table2[[#This Row],[1Y Return vs Nifty]]-AVERAGE(Table2[1Y Return vs Nifty]))/_xlfn.STDEV.P(Table2[1Y Return vs Nifty])</f>
        <v>-0.37438778612252538</v>
      </c>
      <c r="I467">
        <v>-1.35780440471469</v>
      </c>
      <c r="J467">
        <f>(Table2[[#This Row],[1M Return vs Nifty]]-AVERAGE(Table2[1M Return vs Nifty]))/_xlfn.STDEV.P(Table2[1M Return vs Nifty])</f>
        <v>-0.24713577564199019</v>
      </c>
      <c r="K467">
        <v>12.2975639063089</v>
      </c>
      <c r="L467">
        <f>(Table2[[#This Row],[6M Return vs Nifty]]-AVERAGE(Table2[6M Return vs Nifty]))/_xlfn.STDEV.P(Table2[6M Return vs Nifty])</f>
        <v>0.27131721276064036</v>
      </c>
      <c r="M467">
        <v>1.1453194097577399</v>
      </c>
      <c r="N467">
        <f>(Table2[[#This Row],[1W Return vs Nifty]]-AVERAGE(Table2[1W Return vs Nifty]))/_xlfn.STDEV.P(Table2[1W Return vs Nifty])</f>
        <v>0.37379804379253923</v>
      </c>
      <c r="O467">
        <v>3082.22</v>
      </c>
      <c r="P467">
        <v>3157.6990691357701</v>
      </c>
      <c r="Q467">
        <v>2930.0997471691899</v>
      </c>
      <c r="R467">
        <v>59.610304073646702</v>
      </c>
      <c r="S467" s="1">
        <f>(Table2[[#This Row],[Close Price]]-Table2[[#This Row],[20D EMA]])/Table2[[#This Row],[20D EMA]]</f>
        <v>5.1034643860594052E-3</v>
      </c>
      <c r="T467" s="1">
        <f>(Table2[[#This Row],[Close Price]]-Table2[[#This Row],[50D EMA]])/Table2[[#This Row],[50D EMA]]</f>
        <v>-1.8921710976126344E-2</v>
      </c>
      <c r="U467" s="1">
        <f>(Table2[[#This Row],[Close Price]]-Table2[[#This Row],[200D EMA]])/Table2[[#This Row],[200D EMA]]</f>
        <v>5.7284825539803692E-2</v>
      </c>
      <c r="V467">
        <v>0.67041632497973402</v>
      </c>
      <c r="W467">
        <v>3086.2</v>
      </c>
      <c r="X467">
        <v>3143.6</v>
      </c>
      <c r="Y467">
        <v>3045.2</v>
      </c>
      <c r="Z467">
        <v>3143.6</v>
      </c>
      <c r="AA467">
        <v>2918</v>
      </c>
      <c r="AB467">
        <v>3148.45</v>
      </c>
      <c r="AC467" s="1">
        <f>(Table2[[#This Row],[Close Price]]/Table2[[#This Row],[Day Low]])-1</f>
        <v>3.8072710777006247E-3</v>
      </c>
      <c r="AD467" s="1">
        <f>(Table2[[#This Row],[Day High]]/Table2[[#This Row],[Close Price]])-1</f>
        <v>1.4735550928840047E-2</v>
      </c>
      <c r="AE467" s="1">
        <f>(Table2[[#This Row],[Close Price]]/Table2[[#This Row],[Current Week Low]])-1</f>
        <v>1.7322343360042014E-2</v>
      </c>
      <c r="AF467" s="1">
        <f>(Table2[[#This Row],[Current Week High]]/Table2[[#This Row],[Close Price]])-1</f>
        <v>1.4735550928840047E-2</v>
      </c>
      <c r="AG467" s="1">
        <f>(Table2[[#This Row],[Close Price]]/Table2[[#This Row],[Current Month Low]])-1</f>
        <v>6.166895133653183E-2</v>
      </c>
      <c r="AH467" s="1">
        <f>(Table2[[#This Row],[Current Month High]]/Table2[[#This Row],[Close Price]])-1</f>
        <v>1.6301102341871321E-2</v>
      </c>
      <c r="AI467">
        <v>17.9473522813473</v>
      </c>
      <c r="AJ467">
        <v>59.3841642228738</v>
      </c>
      <c r="AK467" t="str">
        <f>IF(AND(Table2[[#This Row],[20D EMA]]&gt;Table2[[#This Row],[50D EMA]],Table2[[#This Row],[50D EMA]]&gt;Table2[[#This Row],[200D EMA]]),"Uptrend","Downtrend/NoTrend")</f>
        <v>Downtrend/NoTrend</v>
      </c>
      <c r="AL467">
        <v>-0.04</v>
      </c>
      <c r="AM467" t="s">
        <v>3173</v>
      </c>
      <c r="AN467">
        <v>-0.08</v>
      </c>
      <c r="AO467" t="s">
        <v>3173</v>
      </c>
      <c r="AP467">
        <v>-4.7586441791230998E-2</v>
      </c>
      <c r="AQ467">
        <f>(Table2[[#This Row],[Sharpe Ratio]]-AVERAGE(Table2[Sharpe Ratio]))/_xlfn.STDEV.P(Table2[Sharpe Ratio])</f>
        <v>-1.2017086960573462</v>
      </c>
      <c r="AR4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7">
        <f>_xlfn.RANK.AVG(Table2[[#This Row],[1Y Return vs Nifty Z-Score]],Table2[1Y Return vs Nifty Z-Score])</f>
        <v>438</v>
      </c>
      <c r="AT467">
        <f>_xlfn.RANK.AVG(Table2[[#This Row],[6M Return vs Nifty Z-Score]],Table2[6M Return vs Nifty Z-Score])</f>
        <v>217</v>
      </c>
      <c r="AU467">
        <f>_xlfn.RANK.AVG(Table2[[#This Row],[Sharpe Ratio Z-Score]],Table2[Sharpe Ratio Z-Score])</f>
        <v>658</v>
      </c>
      <c r="AV467">
        <f>(Table2[[#This Row],[Rank 1Y]]+Table2[[#This Row],[Rank 6M]]+Table2[[#This Row],[Rank Sharpe]])/3</f>
        <v>437.66666666666669</v>
      </c>
    </row>
    <row r="468" spans="1:48" x14ac:dyDescent="0.3">
      <c r="A468" t="s">
        <v>764</v>
      </c>
      <c r="B468" t="s">
        <v>765</v>
      </c>
      <c r="C468" t="s">
        <v>3141</v>
      </c>
      <c r="D468" t="s">
        <v>166</v>
      </c>
      <c r="E468">
        <v>21749.507671150001</v>
      </c>
      <c r="F468">
        <v>7387.3</v>
      </c>
      <c r="G468">
        <v>-7.7096115712347197</v>
      </c>
      <c r="H468">
        <f>(Table2[[#This Row],[1Y Return vs Nifty]]-AVERAGE(Table2[1Y Return vs Nifty]))/_xlfn.STDEV.P(Table2[1Y Return vs Nifty])</f>
        <v>-0.42344084098150825</v>
      </c>
      <c r="I468">
        <v>4.9170672693918401E-2</v>
      </c>
      <c r="J468">
        <f>(Table2[[#This Row],[1M Return vs Nifty]]-AVERAGE(Table2[1M Return vs Nifty]))/_xlfn.STDEV.P(Table2[1M Return vs Nifty])</f>
        <v>-0.11369902619871707</v>
      </c>
      <c r="K468">
        <v>20.1045060099474</v>
      </c>
      <c r="L468">
        <f>(Table2[[#This Row],[6M Return vs Nifty]]-AVERAGE(Table2[6M Return vs Nifty]))/_xlfn.STDEV.P(Table2[6M Return vs Nifty])</f>
        <v>0.5281442561274049</v>
      </c>
      <c r="M468">
        <v>0.31330036394911098</v>
      </c>
      <c r="N468">
        <f>(Table2[[#This Row],[1W Return vs Nifty]]-AVERAGE(Table2[1W Return vs Nifty]))/_xlfn.STDEV.P(Table2[1W Return vs Nifty])</f>
        <v>0.19640942324985511</v>
      </c>
      <c r="O468">
        <v>7498.55</v>
      </c>
      <c r="P468">
        <v>7589.81753930173</v>
      </c>
      <c r="Q468">
        <v>7182.4922383624198</v>
      </c>
      <c r="R468">
        <v>46.116008558510899</v>
      </c>
      <c r="S468" s="1">
        <f>(Table2[[#This Row],[Close Price]]-Table2[[#This Row],[20D EMA]])/Table2[[#This Row],[20D EMA]]</f>
        <v>-1.4836201665655359E-2</v>
      </c>
      <c r="T468" s="1">
        <f>(Table2[[#This Row],[Close Price]]-Table2[[#This Row],[50D EMA]])/Table2[[#This Row],[50D EMA]]</f>
        <v>-2.6682794184846981E-2</v>
      </c>
      <c r="U468" s="1">
        <f>(Table2[[#This Row],[Close Price]]-Table2[[#This Row],[200D EMA]])/Table2[[#This Row],[200D EMA]]</f>
        <v>2.8514860140562537E-2</v>
      </c>
      <c r="V468">
        <v>0.62457823089781705</v>
      </c>
      <c r="W468">
        <v>7359.3</v>
      </c>
      <c r="X468">
        <v>7489</v>
      </c>
      <c r="Y468">
        <v>7279.9</v>
      </c>
      <c r="Z468">
        <v>7536.9</v>
      </c>
      <c r="AA468">
        <v>7148</v>
      </c>
      <c r="AB468">
        <v>8097</v>
      </c>
      <c r="AC468" s="1">
        <f>(Table2[[#This Row],[Close Price]]/Table2[[#This Row],[Day Low]])-1</f>
        <v>3.8047096870625907E-3</v>
      </c>
      <c r="AD468" s="1">
        <f>(Table2[[#This Row],[Day High]]/Table2[[#This Row],[Close Price]])-1</f>
        <v>1.3766870169073853E-2</v>
      </c>
      <c r="AE468" s="1">
        <f>(Table2[[#This Row],[Close Price]]/Table2[[#This Row],[Current Week Low]])-1</f>
        <v>1.4752949903158008E-2</v>
      </c>
      <c r="AF468" s="1">
        <f>(Table2[[#This Row],[Current Week High]]/Table2[[#This Row],[Close Price]])-1</f>
        <v>2.0250971261489337E-2</v>
      </c>
      <c r="AG468" s="1">
        <f>(Table2[[#This Row],[Close Price]]/Table2[[#This Row],[Current Month Low]])-1</f>
        <v>3.3477895914941325E-2</v>
      </c>
      <c r="AH468" s="1">
        <f>(Table2[[#This Row],[Current Month High]]/Table2[[#This Row],[Close Price]])-1</f>
        <v>9.6070282782613425E-2</v>
      </c>
      <c r="AI468">
        <v>10.730578154400099</v>
      </c>
      <c r="AJ468">
        <v>42.753896248200398</v>
      </c>
      <c r="AK468" t="str">
        <f>IF(AND(Table2[[#This Row],[20D EMA]]&gt;Table2[[#This Row],[50D EMA]],Table2[[#This Row],[50D EMA]]&gt;Table2[[#This Row],[200D EMA]]),"Uptrend","Downtrend/NoTrend")</f>
        <v>Downtrend/NoTrend</v>
      </c>
      <c r="AL468">
        <v>0.04</v>
      </c>
      <c r="AM468" t="s">
        <v>3172</v>
      </c>
      <c r="AN468">
        <v>-7.5</v>
      </c>
      <c r="AO468" t="s">
        <v>3173</v>
      </c>
      <c r="AP468">
        <v>-8.8740908139569002E-2</v>
      </c>
      <c r="AQ468">
        <f>(Table2[[#This Row],[Sharpe Ratio]]-AVERAGE(Table2[Sharpe Ratio]))/_xlfn.STDEV.P(Table2[Sharpe Ratio])</f>
        <v>-1.6788843863833258</v>
      </c>
      <c r="AR4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8">
        <f>_xlfn.RANK.AVG(Table2[[#This Row],[1Y Return vs Nifty Z-Score]],Table2[1Y Return vs Nifty Z-Score])</f>
        <v>456</v>
      </c>
      <c r="AT468">
        <f>_xlfn.RANK.AVG(Table2[[#This Row],[6M Return vs Nifty Z-Score]],Table2[6M Return vs Nifty Z-Score])</f>
        <v>161</v>
      </c>
      <c r="AU468">
        <f>_xlfn.RANK.AVG(Table2[[#This Row],[Sharpe Ratio Z-Score]],Table2[Sharpe Ratio Z-Score])</f>
        <v>701</v>
      </c>
      <c r="AV468">
        <f>(Table2[[#This Row],[Rank 1Y]]+Table2[[#This Row],[Rank 6M]]+Table2[[#This Row],[Rank Sharpe]])/3</f>
        <v>439.33333333333331</v>
      </c>
    </row>
    <row r="469" spans="1:48" x14ac:dyDescent="0.3">
      <c r="A469" t="s">
        <v>2240</v>
      </c>
      <c r="B469" t="s">
        <v>2241</v>
      </c>
      <c r="C469" t="s">
        <v>3125</v>
      </c>
      <c r="D469" t="s">
        <v>72</v>
      </c>
      <c r="E469">
        <v>2486.9619709479998</v>
      </c>
      <c r="F469">
        <v>187.96</v>
      </c>
      <c r="G469">
        <v>-3.7898587284550098</v>
      </c>
      <c r="H469">
        <f>(Table2[[#This Row],[1Y Return vs Nifty]]-AVERAGE(Table2[1Y Return vs Nifty]))/_xlfn.STDEV.P(Table2[1Y Return vs Nifty])</f>
        <v>-0.34635796445751499</v>
      </c>
      <c r="I469">
        <v>-3.7941552320834102</v>
      </c>
      <c r="J469">
        <f>(Table2[[#This Row],[1M Return vs Nifty]]-AVERAGE(Table2[1M Return vs Nifty]))/_xlfn.STDEV.P(Table2[1M Return vs Nifty])</f>
        <v>-0.47819796013091781</v>
      </c>
      <c r="K469">
        <v>-5.7029679680826</v>
      </c>
      <c r="L469">
        <f>(Table2[[#This Row],[6M Return vs Nifty]]-AVERAGE(Table2[6M Return vs Nifty]))/_xlfn.STDEV.P(Table2[6M Return vs Nifty])</f>
        <v>-0.32085105478352027</v>
      </c>
      <c r="M469">
        <v>-1.92828475048638</v>
      </c>
      <c r="N469">
        <f>(Table2[[#This Row],[1W Return vs Nifty]]-AVERAGE(Table2[1W Return vs Nifty]))/_xlfn.STDEV.P(Table2[1W Return vs Nifty])</f>
        <v>-0.28150234245049988</v>
      </c>
      <c r="O469">
        <v>196.31</v>
      </c>
      <c r="P469">
        <v>211.54638493111099</v>
      </c>
      <c r="Q469">
        <v>211.794564103732</v>
      </c>
      <c r="R469">
        <v>39.571136395740901</v>
      </c>
      <c r="S469" s="1">
        <f>(Table2[[#This Row],[Close Price]]-Table2[[#This Row],[20D EMA]])/Table2[[#This Row],[20D EMA]]</f>
        <v>-4.2534766440833344E-2</v>
      </c>
      <c r="T469" s="1">
        <f>(Table2[[#This Row],[Close Price]]-Table2[[#This Row],[50D EMA]])/Table2[[#This Row],[50D EMA]]</f>
        <v>-0.11149509805517013</v>
      </c>
      <c r="U469" s="1">
        <f>(Table2[[#This Row],[Close Price]]-Table2[[#This Row],[200D EMA]])/Table2[[#This Row],[200D EMA]]</f>
        <v>-0.11253624097764088</v>
      </c>
      <c r="V469">
        <v>0.68518050788904294</v>
      </c>
      <c r="W469">
        <v>185.95</v>
      </c>
      <c r="X469">
        <v>195.58</v>
      </c>
      <c r="Y469">
        <v>185.72</v>
      </c>
      <c r="Z469">
        <v>195.58</v>
      </c>
      <c r="AA469">
        <v>172.53</v>
      </c>
      <c r="AB469">
        <v>214.99</v>
      </c>
      <c r="AC469" s="1">
        <f>(Table2[[#This Row],[Close Price]]/Table2[[#This Row],[Day Low]])-1</f>
        <v>1.0809357354127469E-2</v>
      </c>
      <c r="AD469" s="1">
        <f>(Table2[[#This Row],[Day High]]/Table2[[#This Row],[Close Price]])-1</f>
        <v>4.0540540540540571E-2</v>
      </c>
      <c r="AE469" s="1">
        <f>(Table2[[#This Row],[Close Price]]/Table2[[#This Row],[Current Week Low]])-1</f>
        <v>1.2061167348696999E-2</v>
      </c>
      <c r="AF469" s="1">
        <f>(Table2[[#This Row],[Current Week High]]/Table2[[#This Row],[Close Price]])-1</f>
        <v>4.0540540540540571E-2</v>
      </c>
      <c r="AG469" s="1">
        <f>(Table2[[#This Row],[Close Price]]/Table2[[#This Row],[Current Month Low]])-1</f>
        <v>8.9433721671593469E-2</v>
      </c>
      <c r="AH469" s="1">
        <f>(Table2[[#This Row],[Current Month High]]/Table2[[#This Row],[Close Price]])-1</f>
        <v>0.1438071930197915</v>
      </c>
      <c r="AI469">
        <v>56.176846137475998</v>
      </c>
      <c r="AJ469">
        <v>19.910685805422599</v>
      </c>
      <c r="AK469" t="str">
        <f>IF(AND(Table2[[#This Row],[20D EMA]]&gt;Table2[[#This Row],[50D EMA]],Table2[[#This Row],[50D EMA]]&gt;Table2[[#This Row],[200D EMA]]),"Uptrend","Downtrend/NoTrend")</f>
        <v>Downtrend/NoTrend</v>
      </c>
      <c r="AL469">
        <v>-0.13</v>
      </c>
      <c r="AM469" t="s">
        <v>3173</v>
      </c>
      <c r="AN469">
        <v>-11.85</v>
      </c>
      <c r="AO469" t="s">
        <v>3173</v>
      </c>
      <c r="AP469">
        <v>1.5568511134181E-2</v>
      </c>
      <c r="AQ469">
        <f>(Table2[[#This Row],[Sharpe Ratio]]-AVERAGE(Table2[Sharpe Ratio]))/_xlfn.STDEV.P(Table2[Sharpe Ratio])</f>
        <v>-0.46944289519354171</v>
      </c>
      <c r="AR4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9">
        <f>_xlfn.RANK.AVG(Table2[[#This Row],[1Y Return vs Nifty Z-Score]],Table2[1Y Return vs Nifty Z-Score])</f>
        <v>432</v>
      </c>
      <c r="AT469">
        <f>_xlfn.RANK.AVG(Table2[[#This Row],[6M Return vs Nifty Z-Score]],Table2[6M Return vs Nifty Z-Score])</f>
        <v>428</v>
      </c>
      <c r="AU469">
        <f>_xlfn.RANK.AVG(Table2[[#This Row],[Sharpe Ratio Z-Score]],Table2[Sharpe Ratio Z-Score])</f>
        <v>459</v>
      </c>
      <c r="AV469">
        <f>(Table2[[#This Row],[Rank 1Y]]+Table2[[#This Row],[Rank 6M]]+Table2[[#This Row],[Rank Sharpe]])/3</f>
        <v>439.66666666666669</v>
      </c>
    </row>
    <row r="470" spans="1:48" x14ac:dyDescent="0.3">
      <c r="A470" t="s">
        <v>394</v>
      </c>
      <c r="B470" t="s">
        <v>395</v>
      </c>
      <c r="C470" t="s">
        <v>3141</v>
      </c>
      <c r="D470" t="s">
        <v>280</v>
      </c>
      <c r="E470">
        <v>57899.458994699999</v>
      </c>
      <c r="F470">
        <v>6789</v>
      </c>
      <c r="G470">
        <v>-6.42529916124687</v>
      </c>
      <c r="H470">
        <f>(Table2[[#This Row],[1Y Return vs Nifty]]-AVERAGE(Table2[1Y Return vs Nifty]))/_xlfn.STDEV.P(Table2[1Y Return vs Nifty])</f>
        <v>-0.39818453047211388</v>
      </c>
      <c r="I470">
        <v>-14.529785001243001</v>
      </c>
      <c r="J470">
        <f>(Table2[[#This Row],[1M Return vs Nifty]]-AVERAGE(Table2[1M Return vs Nifty]))/_xlfn.STDEV.P(Table2[1M Return vs Nifty])</f>
        <v>-1.4963592357816189</v>
      </c>
      <c r="K470">
        <v>-27.393672543546401</v>
      </c>
      <c r="L470">
        <f>(Table2[[#This Row],[6M Return vs Nifty]]-AVERAGE(Table2[6M Return vs Nifty]))/_xlfn.STDEV.P(Table2[6M Return vs Nifty])</f>
        <v>-1.0344159116385514</v>
      </c>
      <c r="M470">
        <v>-3.3837850463833998</v>
      </c>
      <c r="N470">
        <f>(Table2[[#This Row],[1W Return vs Nifty]]-AVERAGE(Table2[1W Return vs Nifty]))/_xlfn.STDEV.P(Table2[1W Return vs Nifty])</f>
        <v>-0.59181878411044997</v>
      </c>
      <c r="O470">
        <v>7114.41</v>
      </c>
      <c r="P470">
        <v>7533.3127282425803</v>
      </c>
      <c r="Q470">
        <v>7409.3991911134399</v>
      </c>
      <c r="R470">
        <v>43.3881397281029</v>
      </c>
      <c r="S470" s="1">
        <f>(Table2[[#This Row],[Close Price]]-Table2[[#This Row],[20D EMA]])/Table2[[#This Row],[20D EMA]]</f>
        <v>-4.5739562381139104E-2</v>
      </c>
      <c r="T470" s="1">
        <f>(Table2[[#This Row],[Close Price]]-Table2[[#This Row],[50D EMA]])/Table2[[#This Row],[50D EMA]]</f>
        <v>-9.8802844789933258E-2</v>
      </c>
      <c r="U470" s="1">
        <f>(Table2[[#This Row],[Close Price]]-Table2[[#This Row],[200D EMA]])/Table2[[#This Row],[200D EMA]]</f>
        <v>-8.3731376203555585E-2</v>
      </c>
      <c r="V470">
        <v>0.83725690019414101</v>
      </c>
      <c r="W470">
        <v>6588.35</v>
      </c>
      <c r="X470">
        <v>6809</v>
      </c>
      <c r="Y470">
        <v>6551.5</v>
      </c>
      <c r="Z470">
        <v>6864</v>
      </c>
      <c r="AA470">
        <v>6351</v>
      </c>
      <c r="AB470">
        <v>8040</v>
      </c>
      <c r="AC470" s="1">
        <f>(Table2[[#This Row],[Close Price]]/Table2[[#This Row],[Day Low]])-1</f>
        <v>3.0455273323366283E-2</v>
      </c>
      <c r="AD470" s="1">
        <f>(Table2[[#This Row],[Day High]]/Table2[[#This Row],[Close Price]])-1</f>
        <v>2.9459419649433549E-3</v>
      </c>
      <c r="AE470" s="1">
        <f>(Table2[[#This Row],[Close Price]]/Table2[[#This Row],[Current Week Low]])-1</f>
        <v>3.625124017400605E-2</v>
      </c>
      <c r="AF470" s="1">
        <f>(Table2[[#This Row],[Current Week High]]/Table2[[#This Row],[Close Price]])-1</f>
        <v>1.1047282368537248E-2</v>
      </c>
      <c r="AG470" s="1">
        <f>(Table2[[#This Row],[Close Price]]/Table2[[#This Row],[Current Month Low]])-1</f>
        <v>6.8965517241379226E-2</v>
      </c>
      <c r="AH470" s="1">
        <f>(Table2[[#This Row],[Current Month High]]/Table2[[#This Row],[Close Price]])-1</f>
        <v>0.18426866990720292</v>
      </c>
      <c r="AI470">
        <v>46.3404035940491</v>
      </c>
      <c r="AJ470">
        <v>27.492957746478801</v>
      </c>
      <c r="AK470" t="str">
        <f>IF(AND(Table2[[#This Row],[20D EMA]]&gt;Table2[[#This Row],[50D EMA]],Table2[[#This Row],[50D EMA]]&gt;Table2[[#This Row],[200D EMA]]),"Uptrend","Downtrend/NoTrend")</f>
        <v>Downtrend/NoTrend</v>
      </c>
      <c r="AL470">
        <v>7.0000000000000007E-2</v>
      </c>
      <c r="AM470" t="s">
        <v>3172</v>
      </c>
      <c r="AN470">
        <v>-14.51</v>
      </c>
      <c r="AO470" t="s">
        <v>3173</v>
      </c>
      <c r="AP470">
        <v>0.108812961966043</v>
      </c>
      <c r="AQ470">
        <f>(Table2[[#This Row],[Sharpe Ratio]]-AVERAGE(Table2[Sharpe Ratio]))/_xlfn.STDEV.P(Table2[Sharpe Ratio])</f>
        <v>0.6117030688473083</v>
      </c>
      <c r="AR4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0">
        <f>_xlfn.RANK.AVG(Table2[[#This Row],[1Y Return vs Nifty Z-Score]],Table2[1Y Return vs Nifty Z-Score])</f>
        <v>449</v>
      </c>
      <c r="AT470">
        <f>_xlfn.RANK.AVG(Table2[[#This Row],[6M Return vs Nifty Z-Score]],Table2[6M Return vs Nifty Z-Score])</f>
        <v>680</v>
      </c>
      <c r="AU470">
        <f>_xlfn.RANK.AVG(Table2[[#This Row],[Sharpe Ratio Z-Score]],Table2[Sharpe Ratio Z-Score])</f>
        <v>193</v>
      </c>
      <c r="AV470">
        <f>(Table2[[#This Row],[Rank 1Y]]+Table2[[#This Row],[Rank 6M]]+Table2[[#This Row],[Rank Sharpe]])/3</f>
        <v>440.66666666666669</v>
      </c>
    </row>
    <row r="471" spans="1:48" x14ac:dyDescent="0.3">
      <c r="A471" t="s">
        <v>1352</v>
      </c>
      <c r="B471" t="s">
        <v>1353</v>
      </c>
      <c r="C471" t="s">
        <v>3140</v>
      </c>
      <c r="D471" t="s">
        <v>134</v>
      </c>
      <c r="E471">
        <v>8251.0612785119993</v>
      </c>
      <c r="F471">
        <v>129.76</v>
      </c>
      <c r="G471">
        <v>27.828154717455501</v>
      </c>
      <c r="H471">
        <f>(Table2[[#This Row],[1Y Return vs Nifty]]-AVERAGE(Table2[1Y Return vs Nifty]))/_xlfn.STDEV.P(Table2[1Y Return vs Nifty])</f>
        <v>0.27541782706323836</v>
      </c>
      <c r="I471">
        <v>12.2535836116108</v>
      </c>
      <c r="J471">
        <f>(Table2[[#This Row],[1M Return vs Nifty]]-AVERAGE(Table2[1M Return vs Nifty]))/_xlfn.STDEV.P(Table2[1M Return vs Nifty])</f>
        <v>1.0437608446839459</v>
      </c>
      <c r="K471">
        <v>-11.1562119369332</v>
      </c>
      <c r="L471">
        <f>(Table2[[#This Row],[6M Return vs Nifty]]-AVERAGE(Table2[6M Return vs Nifty]))/_xlfn.STDEV.P(Table2[6M Return vs Nifty])</f>
        <v>-0.50024786683683442</v>
      </c>
      <c r="M471">
        <v>-3.38778040467857</v>
      </c>
      <c r="N471">
        <f>(Table2[[#This Row],[1W Return vs Nifty]]-AVERAGE(Table2[1W Return vs Nifty]))/_xlfn.STDEV.P(Table2[1W Return vs Nifty])</f>
        <v>-0.59267060487119372</v>
      </c>
      <c r="O471">
        <v>119.59</v>
      </c>
      <c r="P471">
        <v>121.783374450031</v>
      </c>
      <c r="Q471">
        <v>120.84879171281</v>
      </c>
      <c r="R471">
        <v>71.583591756930701</v>
      </c>
      <c r="S471" s="1">
        <f>(Table2[[#This Row],[Close Price]]-Table2[[#This Row],[20D EMA]])/Table2[[#This Row],[20D EMA]]</f>
        <v>8.5040555230370324E-2</v>
      </c>
      <c r="T471" s="1">
        <f>(Table2[[#This Row],[Close Price]]-Table2[[#This Row],[50D EMA]])/Table2[[#This Row],[50D EMA]]</f>
        <v>6.5498476996479343E-2</v>
      </c>
      <c r="U471" s="1">
        <f>(Table2[[#This Row],[Close Price]]-Table2[[#This Row],[200D EMA]])/Table2[[#This Row],[200D EMA]]</f>
        <v>7.3738497182222168E-2</v>
      </c>
      <c r="V471">
        <v>0.975957776782578</v>
      </c>
      <c r="W471">
        <v>122.2</v>
      </c>
      <c r="X471">
        <v>132.80000000000001</v>
      </c>
      <c r="Y471">
        <v>119.5</v>
      </c>
      <c r="Z471">
        <v>132.80000000000001</v>
      </c>
      <c r="AA471">
        <v>105.22</v>
      </c>
      <c r="AB471">
        <v>132.80000000000001</v>
      </c>
      <c r="AC471" s="1">
        <f>(Table2[[#This Row],[Close Price]]/Table2[[#This Row],[Day Low]])-1</f>
        <v>6.1865793780687239E-2</v>
      </c>
      <c r="AD471" s="1">
        <f>(Table2[[#This Row],[Day High]]/Table2[[#This Row],[Close Price]])-1</f>
        <v>2.3427866831073008E-2</v>
      </c>
      <c r="AE471" s="1">
        <f>(Table2[[#This Row],[Close Price]]/Table2[[#This Row],[Current Week Low]])-1</f>
        <v>8.585774058577389E-2</v>
      </c>
      <c r="AF471" s="1">
        <f>(Table2[[#This Row],[Current Week High]]/Table2[[#This Row],[Close Price]])-1</f>
        <v>2.3427866831073008E-2</v>
      </c>
      <c r="AG471" s="1">
        <f>(Table2[[#This Row],[Close Price]]/Table2[[#This Row],[Current Month Low]])-1</f>
        <v>0.23322562250522716</v>
      </c>
      <c r="AH471" s="1">
        <f>(Table2[[#This Row],[Current Month High]]/Table2[[#This Row],[Close Price]])-1</f>
        <v>2.3427866831073008E-2</v>
      </c>
      <c r="AI471">
        <v>26.664611590628802</v>
      </c>
      <c r="AJ471">
        <v>62.912743251726198</v>
      </c>
      <c r="AK471" t="str">
        <f>IF(AND(Table2[[#This Row],[20D EMA]]&gt;Table2[[#This Row],[50D EMA]],Table2[[#This Row],[50D EMA]]&gt;Table2[[#This Row],[200D EMA]]),"Uptrend","Downtrend/NoTrend")</f>
        <v>Downtrend/NoTrend</v>
      </c>
      <c r="AL471">
        <v>-0.01</v>
      </c>
      <c r="AM471" t="s">
        <v>3173</v>
      </c>
      <c r="AN471">
        <v>9.92</v>
      </c>
      <c r="AO471" t="s">
        <v>3172</v>
      </c>
      <c r="AP471">
        <v>-1.9989587410897999E-2</v>
      </c>
      <c r="AQ471">
        <f>(Table2[[#This Row],[Sharpe Ratio]]-AVERAGE(Table2[Sharpe Ratio]))/_xlfn.STDEV.P(Table2[Sharpe Ratio])</f>
        <v>-0.88173010786960893</v>
      </c>
      <c r="AR4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1">
        <f>_xlfn.RANK.AVG(Table2[[#This Row],[1Y Return vs Nifty Z-Score]],Table2[1Y Return vs Nifty Z-Score])</f>
        <v>228</v>
      </c>
      <c r="AT471">
        <f>_xlfn.RANK.AVG(Table2[[#This Row],[6M Return vs Nifty Z-Score]],Table2[6M Return vs Nifty Z-Score])</f>
        <v>492</v>
      </c>
      <c r="AU471">
        <f>_xlfn.RANK.AVG(Table2[[#This Row],[Sharpe Ratio Z-Score]],Table2[Sharpe Ratio Z-Score])</f>
        <v>602</v>
      </c>
      <c r="AV471">
        <f>(Table2[[#This Row],[Rank 1Y]]+Table2[[#This Row],[Rank 6M]]+Table2[[#This Row],[Rank Sharpe]])/3</f>
        <v>440.66666666666669</v>
      </c>
    </row>
    <row r="472" spans="1:48" x14ac:dyDescent="0.3">
      <c r="A472" t="s">
        <v>380</v>
      </c>
      <c r="B472" t="s">
        <v>381</v>
      </c>
      <c r="C472" t="s">
        <v>3132</v>
      </c>
      <c r="D472" t="s">
        <v>117</v>
      </c>
      <c r="E472">
        <v>61557.800979879998</v>
      </c>
      <c r="F472">
        <v>1322.15</v>
      </c>
      <c r="G472">
        <v>-1.95097915265637</v>
      </c>
      <c r="H472">
        <f>(Table2[[#This Row],[1Y Return vs Nifty]]-AVERAGE(Table2[1Y Return vs Nifty]))/_xlfn.STDEV.P(Table2[1Y Return vs Nifty])</f>
        <v>-0.31019595808385303</v>
      </c>
      <c r="I472">
        <v>-5.9006038611308096</v>
      </c>
      <c r="J472">
        <f>(Table2[[#This Row],[1M Return vs Nifty]]-AVERAGE(Table2[1M Return vs Nifty]))/_xlfn.STDEV.P(Table2[1M Return vs Nifty])</f>
        <v>-0.67797239995043312</v>
      </c>
      <c r="K472">
        <v>-21.283819525063201</v>
      </c>
      <c r="L472">
        <f>(Table2[[#This Row],[6M Return vs Nifty]]-AVERAGE(Table2[6M Return vs Nifty]))/_xlfn.STDEV.P(Table2[6M Return vs Nifty])</f>
        <v>-0.83341845766598854</v>
      </c>
      <c r="M472">
        <v>-2.5130612956151399</v>
      </c>
      <c r="N472">
        <f>(Table2[[#This Row],[1W Return vs Nifty]]-AVERAGE(Table2[1W Return vs Nifty]))/_xlfn.STDEV.P(Table2[1W Return vs Nifty])</f>
        <v>-0.40617821999040737</v>
      </c>
      <c r="O472">
        <v>1368.22</v>
      </c>
      <c r="P472">
        <v>1434.93443261468</v>
      </c>
      <c r="Q472">
        <v>1417.3706396371699</v>
      </c>
      <c r="R472">
        <v>37.950273590306097</v>
      </c>
      <c r="S472" s="1">
        <f>(Table2[[#This Row],[Close Price]]-Table2[[#This Row],[20D EMA]])/Table2[[#This Row],[20D EMA]]</f>
        <v>-3.3671485579804372E-2</v>
      </c>
      <c r="T472" s="1">
        <f>(Table2[[#This Row],[Close Price]]-Table2[[#This Row],[50D EMA]])/Table2[[#This Row],[50D EMA]]</f>
        <v>-7.8599014736282127E-2</v>
      </c>
      <c r="U472" s="1">
        <f>(Table2[[#This Row],[Close Price]]-Table2[[#This Row],[200D EMA]])/Table2[[#This Row],[200D EMA]]</f>
        <v>-6.7181185340162805E-2</v>
      </c>
      <c r="V472">
        <v>1.0339144459751699</v>
      </c>
      <c r="W472">
        <v>1315.25</v>
      </c>
      <c r="X472">
        <v>1333.6</v>
      </c>
      <c r="Y472">
        <v>1314.55</v>
      </c>
      <c r="Z472">
        <v>1350</v>
      </c>
      <c r="AA472">
        <v>1286.5999999999999</v>
      </c>
      <c r="AB472">
        <v>1482.9</v>
      </c>
      <c r="AC472" s="1">
        <f>(Table2[[#This Row],[Close Price]]/Table2[[#This Row],[Day Low]])-1</f>
        <v>5.2461509218779678E-3</v>
      </c>
      <c r="AD472" s="1">
        <f>(Table2[[#This Row],[Day High]]/Table2[[#This Row],[Close Price]])-1</f>
        <v>8.6601368982337501E-3</v>
      </c>
      <c r="AE472" s="1">
        <f>(Table2[[#This Row],[Close Price]]/Table2[[#This Row],[Current Week Low]])-1</f>
        <v>5.7814461222471802E-3</v>
      </c>
      <c r="AF472" s="1">
        <f>(Table2[[#This Row],[Current Week High]]/Table2[[#This Row],[Close Price]])-1</f>
        <v>2.1064175774306859E-2</v>
      </c>
      <c r="AG472" s="1">
        <f>(Table2[[#This Row],[Close Price]]/Table2[[#This Row],[Current Month Low]])-1</f>
        <v>2.7630965334991542E-2</v>
      </c>
      <c r="AH472" s="1">
        <f>(Table2[[#This Row],[Current Month High]]/Table2[[#This Row],[Close Price]])-1</f>
        <v>0.12158227130053323</v>
      </c>
      <c r="AI472">
        <v>36.482244828498999</v>
      </c>
      <c r="AJ472">
        <v>24.379115710253899</v>
      </c>
      <c r="AK472" t="str">
        <f>IF(AND(Table2[[#This Row],[20D EMA]]&gt;Table2[[#This Row],[50D EMA]],Table2[[#This Row],[50D EMA]]&gt;Table2[[#This Row],[200D EMA]]),"Uptrend","Downtrend/NoTrend")</f>
        <v>Downtrend/NoTrend</v>
      </c>
      <c r="AL472">
        <v>-0.09</v>
      </c>
      <c r="AM472" t="s">
        <v>3173</v>
      </c>
      <c r="AN472">
        <v>-10.119999999999999</v>
      </c>
      <c r="AO472" t="s">
        <v>3173</v>
      </c>
      <c r="AP472">
        <v>7.3412395073174999E-2</v>
      </c>
      <c r="AQ472">
        <f>(Table2[[#This Row],[Sharpe Ratio]]-AVERAGE(Table2[Sharpe Ratio]))/_xlfn.STDEV.P(Table2[Sharpe Ratio])</f>
        <v>0.20124239607229882</v>
      </c>
      <c r="AR4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2">
        <f>_xlfn.RANK.AVG(Table2[[#This Row],[1Y Return vs Nifty Z-Score]],Table2[1Y Return vs Nifty Z-Score])</f>
        <v>417</v>
      </c>
      <c r="AT472">
        <f>_xlfn.RANK.AVG(Table2[[#This Row],[6M Return vs Nifty Z-Score]],Table2[6M Return vs Nifty Z-Score])</f>
        <v>617</v>
      </c>
      <c r="AU472">
        <f>_xlfn.RANK.AVG(Table2[[#This Row],[Sharpe Ratio Z-Score]],Table2[Sharpe Ratio Z-Score])</f>
        <v>290</v>
      </c>
      <c r="AV472">
        <f>(Table2[[#This Row],[Rank 1Y]]+Table2[[#This Row],[Rank 6M]]+Table2[[#This Row],[Rank Sharpe]])/3</f>
        <v>441.33333333333331</v>
      </c>
    </row>
    <row r="473" spans="1:48" x14ac:dyDescent="0.3">
      <c r="A473" t="s">
        <v>164</v>
      </c>
      <c r="B473" t="s">
        <v>165</v>
      </c>
      <c r="C473" t="s">
        <v>3141</v>
      </c>
      <c r="D473" t="s">
        <v>166</v>
      </c>
      <c r="E473">
        <v>153196.930773525</v>
      </c>
      <c r="F473">
        <v>3012.05</v>
      </c>
      <c r="G473">
        <v>-1.16649181342917</v>
      </c>
      <c r="H473">
        <f>(Table2[[#This Row],[1Y Return vs Nifty]]-AVERAGE(Table2[1Y Return vs Nifty]))/_xlfn.STDEV.P(Table2[1Y Return vs Nifty])</f>
        <v>-0.29476882705550911</v>
      </c>
      <c r="I473">
        <v>-6.3925200175199404</v>
      </c>
      <c r="J473">
        <f>(Table2[[#This Row],[1M Return vs Nifty]]-AVERAGE(Table2[1M Return vs Nifty]))/_xlfn.STDEV.P(Table2[1M Return vs Nifty])</f>
        <v>-0.72462546009424944</v>
      </c>
      <c r="K473">
        <v>-5.6499960039534498</v>
      </c>
      <c r="L473">
        <f>(Table2[[#This Row],[6M Return vs Nifty]]-AVERAGE(Table2[6M Return vs Nifty]))/_xlfn.STDEV.P(Table2[6M Return vs Nifty])</f>
        <v>-0.31910842204101797</v>
      </c>
      <c r="M473">
        <v>-3.5990670144689201</v>
      </c>
      <c r="N473">
        <f>(Table2[[#This Row],[1W Return vs Nifty]]-AVERAGE(Table2[1W Return vs Nifty]))/_xlfn.STDEV.P(Table2[1W Return vs Nifty])</f>
        <v>-0.63771745859246209</v>
      </c>
      <c r="O473">
        <v>3055.99</v>
      </c>
      <c r="P473">
        <v>3112.7466100305201</v>
      </c>
      <c r="Q473">
        <v>3022.3347760975898</v>
      </c>
      <c r="R473">
        <v>44.952150772498598</v>
      </c>
      <c r="S473" s="1">
        <f>(Table2[[#This Row],[Close Price]]-Table2[[#This Row],[20D EMA]])/Table2[[#This Row],[20D EMA]]</f>
        <v>-1.4378319300782922E-2</v>
      </c>
      <c r="T473" s="1">
        <f>(Table2[[#This Row],[Close Price]]-Table2[[#This Row],[50D EMA]])/Table2[[#This Row],[50D EMA]]</f>
        <v>-3.2349761367030307E-2</v>
      </c>
      <c r="U473" s="1">
        <f>(Table2[[#This Row],[Close Price]]-Table2[[#This Row],[200D EMA]])/Table2[[#This Row],[200D EMA]]</f>
        <v>-3.4029241826311718E-3</v>
      </c>
      <c r="V473">
        <v>0.77008910826704402</v>
      </c>
      <c r="W473">
        <v>2990.15</v>
      </c>
      <c r="X473">
        <v>3028.85</v>
      </c>
      <c r="Y473">
        <v>2962.15</v>
      </c>
      <c r="Z473">
        <v>3031.05</v>
      </c>
      <c r="AA473">
        <v>2916.9</v>
      </c>
      <c r="AB473">
        <v>3220</v>
      </c>
      <c r="AC473" s="1">
        <f>(Table2[[#This Row],[Close Price]]/Table2[[#This Row],[Day Low]])-1</f>
        <v>7.3240472885975905E-3</v>
      </c>
      <c r="AD473" s="1">
        <f>(Table2[[#This Row],[Day High]]/Table2[[#This Row],[Close Price]])-1</f>
        <v>5.5775966534419297E-3</v>
      </c>
      <c r="AE473" s="1">
        <f>(Table2[[#This Row],[Close Price]]/Table2[[#This Row],[Current Week Low]])-1</f>
        <v>1.6845872086153735E-2</v>
      </c>
      <c r="AF473" s="1">
        <f>(Table2[[#This Row],[Current Week High]]/Table2[[#This Row],[Close Price]])-1</f>
        <v>6.3079962152021718E-3</v>
      </c>
      <c r="AG473" s="1">
        <f>(Table2[[#This Row],[Close Price]]/Table2[[#This Row],[Current Month Low]])-1</f>
        <v>3.2620247523055257E-2</v>
      </c>
      <c r="AH473" s="1">
        <f>(Table2[[#This Row],[Current Month High]]/Table2[[#This Row],[Close Price]])-1</f>
        <v>6.9039358576384879E-2</v>
      </c>
      <c r="AI473">
        <v>13.3779319732408</v>
      </c>
      <c r="AJ473">
        <v>21.367986299989902</v>
      </c>
      <c r="AK473" t="str">
        <f>IF(AND(Table2[[#This Row],[20D EMA]]&gt;Table2[[#This Row],[50D EMA]],Table2[[#This Row],[50D EMA]]&gt;Table2[[#This Row],[200D EMA]]),"Uptrend","Downtrend/NoTrend")</f>
        <v>Downtrend/NoTrend</v>
      </c>
      <c r="AL473">
        <v>0.06</v>
      </c>
      <c r="AM473" t="s">
        <v>3172</v>
      </c>
      <c r="AN473">
        <v>-5.31</v>
      </c>
      <c r="AO473" t="s">
        <v>3173</v>
      </c>
      <c r="AP473">
        <v>6.6192601435880001E-3</v>
      </c>
      <c r="AQ473">
        <f>(Table2[[#This Row],[Sharpe Ratio]]-AVERAGE(Table2[Sharpe Ratio]))/_xlfn.STDEV.P(Table2[Sharpe Ratio])</f>
        <v>-0.57320721042464251</v>
      </c>
      <c r="AR4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3">
        <f>_xlfn.RANK.AVG(Table2[[#This Row],[1Y Return vs Nifty Z-Score]],Table2[1Y Return vs Nifty Z-Score])</f>
        <v>409</v>
      </c>
      <c r="AT473">
        <f>_xlfn.RANK.AVG(Table2[[#This Row],[6M Return vs Nifty Z-Score]],Table2[6M Return vs Nifty Z-Score])</f>
        <v>425</v>
      </c>
      <c r="AU473">
        <f>_xlfn.RANK.AVG(Table2[[#This Row],[Sharpe Ratio Z-Score]],Table2[Sharpe Ratio Z-Score])</f>
        <v>492</v>
      </c>
      <c r="AV473">
        <f>(Table2[[#This Row],[Rank 1Y]]+Table2[[#This Row],[Rank 6M]]+Table2[[#This Row],[Rank Sharpe]])/3</f>
        <v>442</v>
      </c>
    </row>
    <row r="474" spans="1:48" x14ac:dyDescent="0.3">
      <c r="A474" t="s">
        <v>867</v>
      </c>
      <c r="B474" t="s">
        <v>868</v>
      </c>
      <c r="C474" t="s">
        <v>3127</v>
      </c>
      <c r="D474" t="s">
        <v>54</v>
      </c>
      <c r="E474">
        <v>17453.254987603999</v>
      </c>
      <c r="F474">
        <v>211.57</v>
      </c>
      <c r="G474">
        <v>-9.5325749593934308</v>
      </c>
      <c r="H474">
        <f>(Table2[[#This Row],[1Y Return vs Nifty]]-AVERAGE(Table2[1Y Return vs Nifty]))/_xlfn.STDEV.P(Table2[1Y Return vs Nifty])</f>
        <v>-0.45928985172106002</v>
      </c>
      <c r="I474">
        <v>5.3181743316273096</v>
      </c>
      <c r="J474">
        <f>(Table2[[#This Row],[1M Return vs Nifty]]-AVERAGE(Table2[1M Return vs Nifty]))/_xlfn.STDEV.P(Table2[1M Return vs Nifty])</f>
        <v>0.38601040884524057</v>
      </c>
      <c r="K474">
        <v>-9.9808089768850206</v>
      </c>
      <c r="L474">
        <f>(Table2[[#This Row],[6M Return vs Nifty]]-AVERAGE(Table2[6M Return vs Nifty]))/_xlfn.STDEV.P(Table2[6M Return vs Nifty])</f>
        <v>-0.46158032415670802</v>
      </c>
      <c r="M474">
        <v>-7.0298541963778896E-2</v>
      </c>
      <c r="N474">
        <f>(Table2[[#This Row],[1W Return vs Nifty]]-AVERAGE(Table2[1W Return vs Nifty]))/_xlfn.STDEV.P(Table2[1W Return vs Nifty])</f>
        <v>0.1146251406611828</v>
      </c>
      <c r="O474">
        <v>197.21</v>
      </c>
      <c r="P474">
        <v>200.48526967913301</v>
      </c>
      <c r="Q474">
        <v>207.26334886569299</v>
      </c>
      <c r="R474">
        <v>71.262760861619398</v>
      </c>
      <c r="S474" s="1">
        <f>(Table2[[#This Row],[Close Price]]-Table2[[#This Row],[20D EMA]])/Table2[[#This Row],[20D EMA]]</f>
        <v>7.2815780132853225E-2</v>
      </c>
      <c r="T474" s="1">
        <f>(Table2[[#This Row],[Close Price]]-Table2[[#This Row],[50D EMA]])/Table2[[#This Row],[50D EMA]]</f>
        <v>5.5289500014677175E-2</v>
      </c>
      <c r="U474" s="1">
        <f>(Table2[[#This Row],[Close Price]]-Table2[[#This Row],[200D EMA]])/Table2[[#This Row],[200D EMA]]</f>
        <v>2.0778643005993889E-2</v>
      </c>
      <c r="V474">
        <v>0.973176948866042</v>
      </c>
      <c r="W474">
        <v>192.99</v>
      </c>
      <c r="X474">
        <v>214.4</v>
      </c>
      <c r="Y474">
        <v>189.66</v>
      </c>
      <c r="Z474">
        <v>214.4</v>
      </c>
      <c r="AA474">
        <v>184.84</v>
      </c>
      <c r="AB474">
        <v>214.5</v>
      </c>
      <c r="AC474" s="1">
        <f>(Table2[[#This Row],[Close Price]]/Table2[[#This Row],[Day Low]])-1</f>
        <v>9.6274418363645697E-2</v>
      </c>
      <c r="AD474" s="1">
        <f>(Table2[[#This Row],[Day High]]/Table2[[#This Row],[Close Price]])-1</f>
        <v>1.3376187550219854E-2</v>
      </c>
      <c r="AE474" s="1">
        <f>(Table2[[#This Row],[Close Price]]/Table2[[#This Row],[Current Week Low]])-1</f>
        <v>0.11552251397237168</v>
      </c>
      <c r="AF474" s="1">
        <f>(Table2[[#This Row],[Current Week High]]/Table2[[#This Row],[Close Price]])-1</f>
        <v>1.3376187550219854E-2</v>
      </c>
      <c r="AG474" s="1">
        <f>(Table2[[#This Row],[Close Price]]/Table2[[#This Row],[Current Month Low]])-1</f>
        <v>0.14461155594027253</v>
      </c>
      <c r="AH474" s="1">
        <f>(Table2[[#This Row],[Current Month High]]/Table2[[#This Row],[Close Price]])-1</f>
        <v>1.3848844354114487E-2</v>
      </c>
      <c r="AI474">
        <v>36.715980526539603</v>
      </c>
      <c r="AJ474">
        <v>18.866228439799901</v>
      </c>
      <c r="AK474" t="str">
        <f>IF(AND(Table2[[#This Row],[20D EMA]]&gt;Table2[[#This Row],[50D EMA]],Table2[[#This Row],[50D EMA]]&gt;Table2[[#This Row],[200D EMA]]),"Uptrend","Downtrend/NoTrend")</f>
        <v>Downtrend/NoTrend</v>
      </c>
      <c r="AL474">
        <v>-0.02</v>
      </c>
      <c r="AM474" t="s">
        <v>3173</v>
      </c>
      <c r="AN474">
        <v>0.72</v>
      </c>
      <c r="AO474" t="s">
        <v>3172</v>
      </c>
      <c r="AP474">
        <v>5.0171332589794997E-2</v>
      </c>
      <c r="AQ474">
        <f>(Table2[[#This Row],[Sharpe Ratio]]-AVERAGE(Table2[Sharpe Ratio]))/_xlfn.STDEV.P(Table2[Sharpe Ratio])</f>
        <v>-6.823188019574819E-2</v>
      </c>
      <c r="AR4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4">
        <f>_xlfn.RANK.AVG(Table2[[#This Row],[1Y Return vs Nifty Z-Score]],Table2[1Y Return vs Nifty Z-Score])</f>
        <v>472</v>
      </c>
      <c r="AT474">
        <f>_xlfn.RANK.AVG(Table2[[#This Row],[6M Return vs Nifty Z-Score]],Table2[6M Return vs Nifty Z-Score])</f>
        <v>480</v>
      </c>
      <c r="AU474">
        <f>_xlfn.RANK.AVG(Table2[[#This Row],[Sharpe Ratio Z-Score]],Table2[Sharpe Ratio Z-Score])</f>
        <v>380</v>
      </c>
      <c r="AV474">
        <f>(Table2[[#This Row],[Rank 1Y]]+Table2[[#This Row],[Rank 6M]]+Table2[[#This Row],[Rank Sharpe]])/3</f>
        <v>444</v>
      </c>
    </row>
    <row r="475" spans="1:48" x14ac:dyDescent="0.3">
      <c r="A475" t="s">
        <v>734</v>
      </c>
      <c r="B475" t="s">
        <v>735</v>
      </c>
      <c r="C475" t="s">
        <v>3135</v>
      </c>
      <c r="D475" t="s">
        <v>271</v>
      </c>
      <c r="E475">
        <v>23042.461764600001</v>
      </c>
      <c r="F475">
        <v>1816.2</v>
      </c>
      <c r="G475">
        <v>-5.3658549923759997</v>
      </c>
      <c r="H475">
        <f>(Table2[[#This Row],[1Y Return vs Nifty]]-AVERAGE(Table2[1Y Return vs Nifty]))/_xlfn.STDEV.P(Table2[1Y Return vs Nifty])</f>
        <v>-0.37735030767065159</v>
      </c>
      <c r="I475">
        <v>-16.907639281900099</v>
      </c>
      <c r="J475">
        <f>(Table2[[#This Row],[1M Return vs Nifty]]-AVERAGE(Table2[1M Return vs Nifty]))/_xlfn.STDEV.P(Table2[1M Return vs Nifty])</f>
        <v>-1.7218736396650562</v>
      </c>
      <c r="K475">
        <v>13.3856968196807</v>
      </c>
      <c r="L475">
        <f>(Table2[[#This Row],[6M Return vs Nifty]]-AVERAGE(Table2[6M Return vs Nifty]))/_xlfn.STDEV.P(Table2[6M Return vs Nifty])</f>
        <v>0.30711380958708501</v>
      </c>
      <c r="M475">
        <v>-3.9003285471369602</v>
      </c>
      <c r="N475">
        <f>(Table2[[#This Row],[1W Return vs Nifty]]-AVERAGE(Table2[1W Return vs Nifty]))/_xlfn.STDEV.P(Table2[1W Return vs Nifty])</f>
        <v>-0.70194719945208428</v>
      </c>
      <c r="O475">
        <v>1925.56</v>
      </c>
      <c r="P475">
        <v>2038.2263550038399</v>
      </c>
      <c r="Q475">
        <v>1873.37864904451</v>
      </c>
      <c r="R475">
        <v>39.112906097975703</v>
      </c>
      <c r="S475" s="1">
        <f>(Table2[[#This Row],[Close Price]]-Table2[[#This Row],[20D EMA]])/Table2[[#This Row],[20D EMA]]</f>
        <v>-5.679386775795088E-2</v>
      </c>
      <c r="T475" s="1">
        <f>(Table2[[#This Row],[Close Price]]-Table2[[#This Row],[50D EMA]])/Table2[[#This Row],[50D EMA]]</f>
        <v>-0.10893115696338916</v>
      </c>
      <c r="U475" s="1">
        <f>(Table2[[#This Row],[Close Price]]-Table2[[#This Row],[200D EMA]])/Table2[[#This Row],[200D EMA]]</f>
        <v>-3.0521672206349257E-2</v>
      </c>
      <c r="V475">
        <v>0.708400530839152</v>
      </c>
      <c r="W475">
        <v>1764.15</v>
      </c>
      <c r="X475">
        <v>1827.7</v>
      </c>
      <c r="Y475">
        <v>1764.15</v>
      </c>
      <c r="Z475">
        <v>1865.95</v>
      </c>
      <c r="AA475">
        <v>1709</v>
      </c>
      <c r="AB475">
        <v>2122.9</v>
      </c>
      <c r="AC475" s="1">
        <f>(Table2[[#This Row],[Close Price]]/Table2[[#This Row],[Day Low]])-1</f>
        <v>2.950429385256359E-2</v>
      </c>
      <c r="AD475" s="1">
        <f>(Table2[[#This Row],[Day High]]/Table2[[#This Row],[Close Price]])-1</f>
        <v>6.3319017729324134E-3</v>
      </c>
      <c r="AE475" s="1">
        <f>(Table2[[#This Row],[Close Price]]/Table2[[#This Row],[Current Week Low]])-1</f>
        <v>2.950429385256359E-2</v>
      </c>
      <c r="AF475" s="1">
        <f>(Table2[[#This Row],[Current Week High]]/Table2[[#This Row],[Close Price]])-1</f>
        <v>2.7392357669860257E-2</v>
      </c>
      <c r="AG475" s="1">
        <f>(Table2[[#This Row],[Close Price]]/Table2[[#This Row],[Current Month Low]])-1</f>
        <v>6.2726740784084356E-2</v>
      </c>
      <c r="AH475" s="1">
        <f>(Table2[[#This Row],[Current Month High]]/Table2[[#This Row],[Close Price]])-1</f>
        <v>0.16886906728333884</v>
      </c>
      <c r="AI475">
        <v>34.880519766545497</v>
      </c>
      <c r="AJ475">
        <v>53.123682657448803</v>
      </c>
      <c r="AK475" t="str">
        <f>IF(AND(Table2[[#This Row],[20D EMA]]&gt;Table2[[#This Row],[50D EMA]],Table2[[#This Row],[50D EMA]]&gt;Table2[[#This Row],[200D EMA]]),"Uptrend","Downtrend/NoTrend")</f>
        <v>Downtrend/NoTrend</v>
      </c>
      <c r="AL475">
        <v>-0.14000000000000001</v>
      </c>
      <c r="AM475" t="s">
        <v>3173</v>
      </c>
      <c r="AN475">
        <v>-11.48</v>
      </c>
      <c r="AO475" t="s">
        <v>3173</v>
      </c>
      <c r="AP475">
        <v>-6.4491151795315005E-2</v>
      </c>
      <c r="AQ475">
        <f>(Table2[[#This Row],[Sharpe Ratio]]-AVERAGE(Table2[Sharpe Ratio]))/_xlfn.STDEV.P(Table2[Sharpe Ratio])</f>
        <v>-1.3977145584024679</v>
      </c>
      <c r="AR4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5">
        <f>_xlfn.RANK.AVG(Table2[[#This Row],[1Y Return vs Nifty Z-Score]],Table2[1Y Return vs Nifty Z-Score])</f>
        <v>441</v>
      </c>
      <c r="AT475">
        <f>_xlfn.RANK.AVG(Table2[[#This Row],[6M Return vs Nifty Z-Score]],Table2[6M Return vs Nifty Z-Score])</f>
        <v>213</v>
      </c>
      <c r="AU475">
        <f>_xlfn.RANK.AVG(Table2[[#This Row],[Sharpe Ratio Z-Score]],Table2[Sharpe Ratio Z-Score])</f>
        <v>679</v>
      </c>
      <c r="AV475">
        <f>(Table2[[#This Row],[Rank 1Y]]+Table2[[#This Row],[Rank 6M]]+Table2[[#This Row],[Rank Sharpe]])/3</f>
        <v>444.33333333333331</v>
      </c>
    </row>
    <row r="476" spans="1:48" x14ac:dyDescent="0.3">
      <c r="A476" t="s">
        <v>426</v>
      </c>
      <c r="B476" t="s">
        <v>427</v>
      </c>
      <c r="C476" t="s">
        <v>3127</v>
      </c>
      <c r="D476" t="s">
        <v>34</v>
      </c>
      <c r="E476">
        <v>52379.052769055997</v>
      </c>
      <c r="F476">
        <v>43.81</v>
      </c>
      <c r="G476">
        <v>-6.1741816835913204</v>
      </c>
      <c r="H476">
        <f>(Table2[[#This Row],[1Y Return vs Nifty]]-AVERAGE(Table2[1Y Return vs Nifty]))/_xlfn.STDEV.P(Table2[1Y Return vs Nifty])</f>
        <v>-0.3932462452537499</v>
      </c>
      <c r="I476">
        <v>2.5590842198646602</v>
      </c>
      <c r="J476">
        <f>(Table2[[#This Row],[1M Return vs Nifty]]-AVERAGE(Table2[1M Return vs Nifty]))/_xlfn.STDEV.P(Table2[1M Return vs Nifty])</f>
        <v>0.12433980653949389</v>
      </c>
      <c r="K476">
        <v>-33.570381490607801</v>
      </c>
      <c r="L476">
        <f>(Table2[[#This Row],[6M Return vs Nifty]]-AVERAGE(Table2[6M Return vs Nifty]))/_xlfn.STDEV.P(Table2[6M Return vs Nifty])</f>
        <v>-1.2376127428116033</v>
      </c>
      <c r="M476">
        <v>3.3307460889371598</v>
      </c>
      <c r="N476">
        <f>(Table2[[#This Row],[1W Return vs Nifty]]-AVERAGE(Table2[1W Return vs Nifty]))/_xlfn.STDEV.P(Table2[1W Return vs Nifty])</f>
        <v>0.83973668530530021</v>
      </c>
      <c r="O476">
        <v>43.85</v>
      </c>
      <c r="P476">
        <v>45.744806294698101</v>
      </c>
      <c r="Q476">
        <v>48.099023413001497</v>
      </c>
      <c r="R476">
        <v>52.839702380437402</v>
      </c>
      <c r="S476" s="1">
        <f>(Table2[[#This Row],[Close Price]]-Table2[[#This Row],[20D EMA]])/Table2[[#This Row],[20D EMA]]</f>
        <v>-9.1220068415049369E-4</v>
      </c>
      <c r="T476" s="1">
        <f>(Table2[[#This Row],[Close Price]]-Table2[[#This Row],[50D EMA]])/Table2[[#This Row],[50D EMA]]</f>
        <v>-4.2295649526498183E-2</v>
      </c>
      <c r="U476" s="1">
        <f>(Table2[[#This Row],[Close Price]]-Table2[[#This Row],[200D EMA]])/Table2[[#This Row],[200D EMA]]</f>
        <v>-8.9170696381376882E-2</v>
      </c>
      <c r="V476">
        <v>1.1228652195980799</v>
      </c>
      <c r="W476">
        <v>43.38</v>
      </c>
      <c r="X476">
        <v>44.62</v>
      </c>
      <c r="Y476">
        <v>42.7</v>
      </c>
      <c r="Z476">
        <v>45.4</v>
      </c>
      <c r="AA476">
        <v>40.200000000000003</v>
      </c>
      <c r="AB476">
        <v>47.79</v>
      </c>
      <c r="AC476" s="1">
        <f>(Table2[[#This Row],[Close Price]]/Table2[[#This Row],[Day Low]])-1</f>
        <v>9.912402028584566E-3</v>
      </c>
      <c r="AD476" s="1">
        <f>(Table2[[#This Row],[Day High]]/Table2[[#This Row],[Close Price]])-1</f>
        <v>1.8488929468157833E-2</v>
      </c>
      <c r="AE476" s="1">
        <f>(Table2[[#This Row],[Close Price]]/Table2[[#This Row],[Current Week Low]])-1</f>
        <v>2.5995316159250548E-2</v>
      </c>
      <c r="AF476" s="1">
        <f>(Table2[[#This Row],[Current Week High]]/Table2[[#This Row],[Close Price]])-1</f>
        <v>3.6293083770828405E-2</v>
      </c>
      <c r="AG476" s="1">
        <f>(Table2[[#This Row],[Close Price]]/Table2[[#This Row],[Current Month Low]])-1</f>
        <v>8.9800995024875707E-2</v>
      </c>
      <c r="AH476" s="1">
        <f>(Table2[[#This Row],[Current Month High]]/Table2[[#This Row],[Close Price]])-1</f>
        <v>9.0846838621319259E-2</v>
      </c>
      <c r="AI476">
        <v>61.264551472266596</v>
      </c>
      <c r="AJ476">
        <v>19.210884353741498</v>
      </c>
      <c r="AK476" t="str">
        <f>IF(AND(Table2[[#This Row],[20D EMA]]&gt;Table2[[#This Row],[50D EMA]],Table2[[#This Row],[50D EMA]]&gt;Table2[[#This Row],[200D EMA]]),"Uptrend","Downtrend/NoTrend")</f>
        <v>Downtrend/NoTrend</v>
      </c>
      <c r="AL476">
        <v>-0.13</v>
      </c>
      <c r="AM476" t="s">
        <v>3173</v>
      </c>
      <c r="AN476">
        <v>-6.13</v>
      </c>
      <c r="AO476" t="s">
        <v>3173</v>
      </c>
      <c r="AP476">
        <v>0.111310873838757</v>
      </c>
      <c r="AQ476">
        <f>(Table2[[#This Row],[Sharpe Ratio]]-AVERAGE(Table2[Sharpe Ratio]))/_xlfn.STDEV.P(Table2[Sharpe Ratio])</f>
        <v>0.64066572899085072</v>
      </c>
      <c r="AR4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6">
        <f>_xlfn.RANK.AVG(Table2[[#This Row],[1Y Return vs Nifty Z-Score]],Table2[1Y Return vs Nifty Z-Score])</f>
        <v>447</v>
      </c>
      <c r="AT476">
        <f>_xlfn.RANK.AVG(Table2[[#This Row],[6M Return vs Nifty Z-Score]],Table2[6M Return vs Nifty Z-Score])</f>
        <v>702</v>
      </c>
      <c r="AU476">
        <f>_xlfn.RANK.AVG(Table2[[#This Row],[Sharpe Ratio Z-Score]],Table2[Sharpe Ratio Z-Score])</f>
        <v>185</v>
      </c>
      <c r="AV476">
        <f>(Table2[[#This Row],[Rank 1Y]]+Table2[[#This Row],[Rank 6M]]+Table2[[#This Row],[Rank Sharpe]])/3</f>
        <v>444.66666666666669</v>
      </c>
    </row>
    <row r="477" spans="1:48" x14ac:dyDescent="0.3">
      <c r="A477" t="s">
        <v>1021</v>
      </c>
      <c r="B477" t="s">
        <v>1022</v>
      </c>
      <c r="C477" t="s">
        <v>565</v>
      </c>
      <c r="D477" t="s">
        <v>565</v>
      </c>
      <c r="E477">
        <v>13601.336718</v>
      </c>
      <c r="F477">
        <v>470.35</v>
      </c>
      <c r="G477">
        <v>-9.2437364016770207</v>
      </c>
      <c r="H477">
        <f>(Table2[[#This Row],[1Y Return vs Nifty]]-AVERAGE(Table2[1Y Return vs Nifty]))/_xlfn.STDEV.P(Table2[1Y Return vs Nifty])</f>
        <v>-0.4536097724474818</v>
      </c>
      <c r="I477">
        <v>5.1420495789390799</v>
      </c>
      <c r="J477">
        <f>(Table2[[#This Row],[1M Return vs Nifty]]-AVERAGE(Table2[1M Return vs Nifty]))/_xlfn.STDEV.P(Table2[1M Return vs Nifty])</f>
        <v>0.36930683330038921</v>
      </c>
      <c r="K477">
        <v>-3.0621954688129001</v>
      </c>
      <c r="L477">
        <f>(Table2[[#This Row],[6M Return vs Nifty]]-AVERAGE(Table2[6M Return vs Nifty]))/_xlfn.STDEV.P(Table2[6M Return vs Nifty])</f>
        <v>-0.23397686202172088</v>
      </c>
      <c r="M477">
        <v>-1.24486868620143</v>
      </c>
      <c r="N477">
        <f>(Table2[[#This Row],[1W Return vs Nifty]]-AVERAGE(Table2[1W Return vs Nifty]))/_xlfn.STDEV.P(Table2[1W Return vs Nifty])</f>
        <v>-0.13579626335179912</v>
      </c>
      <c r="O477">
        <v>460.1</v>
      </c>
      <c r="P477">
        <v>467.27170009246998</v>
      </c>
      <c r="Q477">
        <v>460.52989831634898</v>
      </c>
      <c r="R477">
        <v>60.586045512359703</v>
      </c>
      <c r="S477" s="1">
        <f>(Table2[[#This Row],[Close Price]]-Table2[[#This Row],[20D EMA]])/Table2[[#This Row],[20D EMA]]</f>
        <v>2.2277765703108018E-2</v>
      </c>
      <c r="T477" s="1">
        <f>(Table2[[#This Row],[Close Price]]-Table2[[#This Row],[50D EMA]])/Table2[[#This Row],[50D EMA]]</f>
        <v>6.587815840165075E-3</v>
      </c>
      <c r="U477" s="1">
        <f>(Table2[[#This Row],[Close Price]]-Table2[[#This Row],[200D EMA]])/Table2[[#This Row],[200D EMA]]</f>
        <v>2.1323483490545025E-2</v>
      </c>
      <c r="V477">
        <v>0.74020245846675903</v>
      </c>
      <c r="W477">
        <v>453.5</v>
      </c>
      <c r="X477">
        <v>471.9</v>
      </c>
      <c r="Y477">
        <v>443.5</v>
      </c>
      <c r="Z477">
        <v>471.9</v>
      </c>
      <c r="AA477">
        <v>433.55</v>
      </c>
      <c r="AB477">
        <v>490</v>
      </c>
      <c r="AC477" s="1">
        <f>(Table2[[#This Row],[Close Price]]/Table2[[#This Row],[Day Low]])-1</f>
        <v>3.7155457552370486E-2</v>
      </c>
      <c r="AD477" s="1">
        <f>(Table2[[#This Row],[Day High]]/Table2[[#This Row],[Close Price]])-1</f>
        <v>3.2954183055171615E-3</v>
      </c>
      <c r="AE477" s="1">
        <f>(Table2[[#This Row],[Close Price]]/Table2[[#This Row],[Current Week Low]])-1</f>
        <v>6.0541149943630357E-2</v>
      </c>
      <c r="AF477" s="1">
        <f>(Table2[[#This Row],[Current Week High]]/Table2[[#This Row],[Close Price]])-1</f>
        <v>3.2954183055171615E-3</v>
      </c>
      <c r="AG477" s="1">
        <f>(Table2[[#This Row],[Close Price]]/Table2[[#This Row],[Current Month Low]])-1</f>
        <v>8.4880636604774518E-2</v>
      </c>
      <c r="AH477" s="1">
        <f>(Table2[[#This Row],[Current Month High]]/Table2[[#This Row],[Close Price]])-1</f>
        <v>4.1777399808653026E-2</v>
      </c>
      <c r="AI477">
        <v>25.863718507494401</v>
      </c>
      <c r="AJ477">
        <v>25.460122699386499</v>
      </c>
      <c r="AK477" t="str">
        <f>IF(AND(Table2[[#This Row],[20D EMA]]&gt;Table2[[#This Row],[50D EMA]],Table2[[#This Row],[50D EMA]]&gt;Table2[[#This Row],[200D EMA]]),"Uptrend","Downtrend/NoTrend")</f>
        <v>Downtrend/NoTrend</v>
      </c>
      <c r="AL477">
        <v>0.03</v>
      </c>
      <c r="AM477" t="s">
        <v>3172</v>
      </c>
      <c r="AN477">
        <v>-1.68</v>
      </c>
      <c r="AO477" t="s">
        <v>3173</v>
      </c>
      <c r="AP477">
        <v>8.3199064338810007E-3</v>
      </c>
      <c r="AQ477">
        <f>(Table2[[#This Row],[Sharpe Ratio]]-AVERAGE(Table2[Sharpe Ratio]))/_xlfn.STDEV.P(Table2[Sharpe Ratio])</f>
        <v>-0.5534886442621717</v>
      </c>
      <c r="AR4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7">
        <f>_xlfn.RANK.AVG(Table2[[#This Row],[1Y Return vs Nifty Z-Score]],Table2[1Y Return vs Nifty Z-Score])</f>
        <v>471</v>
      </c>
      <c r="AT477">
        <f>_xlfn.RANK.AVG(Table2[[#This Row],[6M Return vs Nifty Z-Score]],Table2[6M Return vs Nifty Z-Score])</f>
        <v>378</v>
      </c>
      <c r="AU477">
        <f>_xlfn.RANK.AVG(Table2[[#This Row],[Sharpe Ratio Z-Score]],Table2[Sharpe Ratio Z-Score])</f>
        <v>485</v>
      </c>
      <c r="AV477">
        <f>(Table2[[#This Row],[Rank 1Y]]+Table2[[#This Row],[Rank 6M]]+Table2[[#This Row],[Rank Sharpe]])/3</f>
        <v>444.66666666666669</v>
      </c>
    </row>
    <row r="478" spans="1:48" x14ac:dyDescent="0.3">
      <c r="A478" t="s">
        <v>575</v>
      </c>
      <c r="B478" t="s">
        <v>576</v>
      </c>
      <c r="C478" t="s">
        <v>3127</v>
      </c>
      <c r="D478" t="s">
        <v>54</v>
      </c>
      <c r="E478">
        <v>33371.759679000003</v>
      </c>
      <c r="F478">
        <v>270.3</v>
      </c>
      <c r="G478">
        <v>-21.413702766309701</v>
      </c>
      <c r="H478">
        <f>(Table2[[#This Row],[1Y Return vs Nifty]]-AVERAGE(Table2[1Y Return vs Nifty]))/_xlfn.STDEV.P(Table2[1Y Return vs Nifty])</f>
        <v>-0.69293506978456509</v>
      </c>
      <c r="I478">
        <v>1.67514438881027E-2</v>
      </c>
      <c r="J478">
        <f>(Table2[[#This Row],[1M Return vs Nifty]]-AVERAGE(Table2[1M Return vs Nifty]))/_xlfn.STDEV.P(Table2[1M Return vs Nifty])</f>
        <v>-0.11677364818795183</v>
      </c>
      <c r="K478">
        <v>-5.0000814769085604</v>
      </c>
      <c r="L478">
        <f>(Table2[[#This Row],[6M Return vs Nifty]]-AVERAGE(Table2[6M Return vs Nifty]))/_xlfn.STDEV.P(Table2[6M Return vs Nifty])</f>
        <v>-0.29772801160550888</v>
      </c>
      <c r="M478">
        <v>1.60928457933929</v>
      </c>
      <c r="N478">
        <f>(Table2[[#This Row],[1W Return vs Nifty]]-AVERAGE(Table2[1W Return vs Nifty]))/_xlfn.STDEV.P(Table2[1W Return vs Nifty])</f>
        <v>0.4727166224314876</v>
      </c>
      <c r="O478">
        <v>269.86</v>
      </c>
      <c r="P478">
        <v>282.75078740197802</v>
      </c>
      <c r="Q478">
        <v>288.99206519291698</v>
      </c>
      <c r="R478">
        <v>55.563909453469897</v>
      </c>
      <c r="S478" s="1">
        <f>(Table2[[#This Row],[Close Price]]-Table2[[#This Row],[20D EMA]])/Table2[[#This Row],[20D EMA]]</f>
        <v>1.6304750611428062E-3</v>
      </c>
      <c r="T478" s="1">
        <f>(Table2[[#This Row],[Close Price]]-Table2[[#This Row],[50D EMA]])/Table2[[#This Row],[50D EMA]]</f>
        <v>-4.4034492410721764E-2</v>
      </c>
      <c r="U478" s="1">
        <f>(Table2[[#This Row],[Close Price]]-Table2[[#This Row],[200D EMA]])/Table2[[#This Row],[200D EMA]]</f>
        <v>-6.4680202137865142E-2</v>
      </c>
      <c r="V478">
        <v>0.347027967964463</v>
      </c>
      <c r="W478">
        <v>269.7</v>
      </c>
      <c r="X478">
        <v>275</v>
      </c>
      <c r="Y478">
        <v>264.55</v>
      </c>
      <c r="Z478">
        <v>278.5</v>
      </c>
      <c r="AA478">
        <v>254.3</v>
      </c>
      <c r="AB478">
        <v>280</v>
      </c>
      <c r="AC478" s="1">
        <f>(Table2[[#This Row],[Close Price]]/Table2[[#This Row],[Day Low]])-1</f>
        <v>2.2246941045607205E-3</v>
      </c>
      <c r="AD478" s="1">
        <f>(Table2[[#This Row],[Day High]]/Table2[[#This Row],[Close Price]])-1</f>
        <v>1.7388087310395761E-2</v>
      </c>
      <c r="AE478" s="1">
        <f>(Table2[[#This Row],[Close Price]]/Table2[[#This Row],[Current Week Low]])-1</f>
        <v>2.1735021735021842E-2</v>
      </c>
      <c r="AF478" s="1">
        <f>(Table2[[#This Row],[Current Week High]]/Table2[[#This Row],[Close Price]])-1</f>
        <v>3.0336662967073602E-2</v>
      </c>
      <c r="AG478" s="1">
        <f>(Table2[[#This Row],[Close Price]]/Table2[[#This Row],[Current Month Low]])-1</f>
        <v>6.2917813605977146E-2</v>
      </c>
      <c r="AH478" s="1">
        <f>(Table2[[#This Row],[Current Month High]]/Table2[[#This Row],[Close Price]])-1</f>
        <v>3.588605253422128E-2</v>
      </c>
      <c r="AI478">
        <v>26.896041435442001</v>
      </c>
      <c r="AJ478">
        <v>9.7887896019496399</v>
      </c>
      <c r="AK478" t="str">
        <f>IF(AND(Table2[[#This Row],[20D EMA]]&gt;Table2[[#This Row],[50D EMA]],Table2[[#This Row],[50D EMA]]&gt;Table2[[#This Row],[200D EMA]]),"Uptrend","Downtrend/NoTrend")</f>
        <v>Downtrend/NoTrend</v>
      </c>
      <c r="AL478">
        <v>-0.19</v>
      </c>
      <c r="AM478" t="s">
        <v>3173</v>
      </c>
      <c r="AN478">
        <v>-2.5099999999999998</v>
      </c>
      <c r="AO478" t="s">
        <v>3173</v>
      </c>
      <c r="AP478">
        <v>5.2862560157805001E-2</v>
      </c>
      <c r="AQ478">
        <f>(Table2[[#This Row],[Sharpe Ratio]]-AVERAGE(Table2[Sharpe Ratio]))/_xlfn.STDEV.P(Table2[Sharpe Ratio])</f>
        <v>-3.7027773168338218E-2</v>
      </c>
      <c r="AR4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8">
        <f>_xlfn.RANK.AVG(Table2[[#This Row],[1Y Return vs Nifty Z-Score]],Table2[1Y Return vs Nifty Z-Score])</f>
        <v>557</v>
      </c>
      <c r="AT478">
        <f>_xlfn.RANK.AVG(Table2[[#This Row],[6M Return vs Nifty Z-Score]],Table2[6M Return vs Nifty Z-Score])</f>
        <v>413</v>
      </c>
      <c r="AU478">
        <f>_xlfn.RANK.AVG(Table2[[#This Row],[Sharpe Ratio Z-Score]],Table2[Sharpe Ratio Z-Score])</f>
        <v>365</v>
      </c>
      <c r="AV478">
        <f>(Table2[[#This Row],[Rank 1Y]]+Table2[[#This Row],[Rank 6M]]+Table2[[#This Row],[Rank Sharpe]])/3</f>
        <v>445</v>
      </c>
    </row>
    <row r="479" spans="1:48" x14ac:dyDescent="0.3">
      <c r="A479" t="s">
        <v>420</v>
      </c>
      <c r="B479" t="s">
        <v>421</v>
      </c>
      <c r="C479" t="s">
        <v>3132</v>
      </c>
      <c r="D479" t="s">
        <v>417</v>
      </c>
      <c r="E479">
        <v>52663.629796759997</v>
      </c>
      <c r="F479">
        <v>124173.2</v>
      </c>
      <c r="G479">
        <v>-10.6218243325873</v>
      </c>
      <c r="H479">
        <f>(Table2[[#This Row],[1Y Return vs Nifty]]-AVERAGE(Table2[1Y Return vs Nifty]))/_xlfn.STDEV.P(Table2[1Y Return vs Nifty])</f>
        <v>-0.48071020098935657</v>
      </c>
      <c r="I479">
        <v>1.23507549110882</v>
      </c>
      <c r="J479">
        <f>(Table2[[#This Row],[1M Return vs Nifty]]-AVERAGE(Table2[1M Return vs Nifty]))/_xlfn.STDEV.P(Table2[1M Return vs Nifty])</f>
        <v>-1.2284596199153949E-3</v>
      </c>
      <c r="K479">
        <v>-10.567874035451</v>
      </c>
      <c r="L479">
        <f>(Table2[[#This Row],[6M Return vs Nifty]]-AVERAGE(Table2[6M Return vs Nifty]))/_xlfn.STDEV.P(Table2[6M Return vs Nifty])</f>
        <v>-0.48089315897140034</v>
      </c>
      <c r="M479">
        <v>0.12661229564463999</v>
      </c>
      <c r="N479">
        <f>(Table2[[#This Row],[1W Return vs Nifty]]-AVERAGE(Table2[1W Return vs Nifty]))/_xlfn.STDEV.P(Table2[1W Return vs Nifty])</f>
        <v>0.15660704243281126</v>
      </c>
      <c r="O479">
        <v>123496.55</v>
      </c>
      <c r="P479">
        <v>126926.306302051</v>
      </c>
      <c r="Q479">
        <v>128485.6900519</v>
      </c>
      <c r="R479">
        <v>59.423973113162198</v>
      </c>
      <c r="S479" s="1">
        <f>(Table2[[#This Row],[Close Price]]-Table2[[#This Row],[20D EMA]])/Table2[[#This Row],[20D EMA]]</f>
        <v>5.4791004283115128E-3</v>
      </c>
      <c r="T479" s="1">
        <f>(Table2[[#This Row],[Close Price]]-Table2[[#This Row],[50D EMA]])/Table2[[#This Row],[50D EMA]]</f>
        <v>-2.1690588675127288E-2</v>
      </c>
      <c r="U479" s="1">
        <f>(Table2[[#This Row],[Close Price]]-Table2[[#This Row],[200D EMA]])/Table2[[#This Row],[200D EMA]]</f>
        <v>-3.3563971599934884E-2</v>
      </c>
      <c r="V479">
        <v>1.14576303504037</v>
      </c>
      <c r="W479">
        <v>124000.05</v>
      </c>
      <c r="X479">
        <v>125749.7</v>
      </c>
      <c r="Y479">
        <v>124000</v>
      </c>
      <c r="Z479">
        <v>126200</v>
      </c>
      <c r="AA479">
        <v>117401.05</v>
      </c>
      <c r="AB479">
        <v>126200</v>
      </c>
      <c r="AC479" s="1">
        <f>(Table2[[#This Row],[Close Price]]/Table2[[#This Row],[Day Low]])-1</f>
        <v>1.3963704046893177E-3</v>
      </c>
      <c r="AD479" s="1">
        <f>(Table2[[#This Row],[Day High]]/Table2[[#This Row],[Close Price]])-1</f>
        <v>1.2695976265409969E-2</v>
      </c>
      <c r="AE479" s="1">
        <f>(Table2[[#This Row],[Close Price]]/Table2[[#This Row],[Current Week Low]])-1</f>
        <v>1.3967741935483335E-3</v>
      </c>
      <c r="AF479" s="1">
        <f>(Table2[[#This Row],[Current Week High]]/Table2[[#This Row],[Close Price]])-1</f>
        <v>1.6322362635415644E-2</v>
      </c>
      <c r="AG479" s="1">
        <f>(Table2[[#This Row],[Close Price]]/Table2[[#This Row],[Current Month Low]])-1</f>
        <v>5.7683896353567521E-2</v>
      </c>
      <c r="AH479" s="1">
        <f>(Table2[[#This Row],[Current Month High]]/Table2[[#This Row],[Close Price]])-1</f>
        <v>1.6322362635415644E-2</v>
      </c>
      <c r="AI479">
        <v>21.9627101500162</v>
      </c>
      <c r="AJ479">
        <v>12.012859903189799</v>
      </c>
      <c r="AK479" t="str">
        <f>IF(AND(Table2[[#This Row],[20D EMA]]&gt;Table2[[#This Row],[50D EMA]],Table2[[#This Row],[50D EMA]]&gt;Table2[[#This Row],[200D EMA]]),"Uptrend","Downtrend/NoTrend")</f>
        <v>Downtrend/NoTrend</v>
      </c>
      <c r="AL479">
        <v>0.01</v>
      </c>
      <c r="AM479" t="s">
        <v>3172</v>
      </c>
      <c r="AN479">
        <v>2.1</v>
      </c>
      <c r="AO479" t="s">
        <v>3172</v>
      </c>
      <c r="AP479">
        <v>5.2476243531989999E-2</v>
      </c>
      <c r="AQ479">
        <f>(Table2[[#This Row],[Sharpe Ratio]]-AVERAGE(Table2[Sharpe Ratio]))/_xlfn.STDEV.P(Table2[Sharpe Ratio])</f>
        <v>-4.1507017317621693E-2</v>
      </c>
      <c r="AR4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9">
        <f>_xlfn.RANK.AVG(Table2[[#This Row],[1Y Return vs Nifty Z-Score]],Table2[1Y Return vs Nifty Z-Score])</f>
        <v>483</v>
      </c>
      <c r="AT479">
        <f>_xlfn.RANK.AVG(Table2[[#This Row],[6M Return vs Nifty Z-Score]],Table2[6M Return vs Nifty Z-Score])</f>
        <v>487</v>
      </c>
      <c r="AU479">
        <f>_xlfn.RANK.AVG(Table2[[#This Row],[Sharpe Ratio Z-Score]],Table2[Sharpe Ratio Z-Score])</f>
        <v>366</v>
      </c>
      <c r="AV479">
        <f>(Table2[[#This Row],[Rank 1Y]]+Table2[[#This Row],[Rank 6M]]+Table2[[#This Row],[Rank Sharpe]])/3</f>
        <v>445.33333333333331</v>
      </c>
    </row>
    <row r="480" spans="1:48" x14ac:dyDescent="0.3">
      <c r="A480" t="s">
        <v>687</v>
      </c>
      <c r="B480" t="s">
        <v>688</v>
      </c>
      <c r="C480" t="s">
        <v>3141</v>
      </c>
      <c r="D480" t="s">
        <v>411</v>
      </c>
      <c r="E480">
        <v>26087.536143239999</v>
      </c>
      <c r="F480">
        <v>5804.7</v>
      </c>
      <c r="G480">
        <v>-11.612658035729799</v>
      </c>
      <c r="H480">
        <f>(Table2[[#This Row],[1Y Return vs Nifty]]-AVERAGE(Table2[1Y Return vs Nifty]))/_xlfn.STDEV.P(Table2[1Y Return vs Nifty])</f>
        <v>-0.50019518258349749</v>
      </c>
      <c r="I480">
        <v>-8.2397729918376594</v>
      </c>
      <c r="J480">
        <f>(Table2[[#This Row],[1M Return vs Nifty]]-AVERAGE(Table2[1M Return vs Nifty]))/_xlfn.STDEV.P(Table2[1M Return vs Nifty])</f>
        <v>-0.8998179252986559</v>
      </c>
      <c r="K480">
        <v>6.3483821517917596</v>
      </c>
      <c r="L480">
        <f>(Table2[[#This Row],[6M Return vs Nifty]]-AVERAGE(Table2[6M Return vs Nifty]))/_xlfn.STDEV.P(Table2[6M Return vs Nifty])</f>
        <v>7.5605403939611529E-2</v>
      </c>
      <c r="M480">
        <v>-0.55249389145595196</v>
      </c>
      <c r="N480">
        <f>(Table2[[#This Row],[1W Return vs Nifty]]-AVERAGE(Table2[1W Return vs Nifty]))/_xlfn.STDEV.P(Table2[1W Return vs Nifty])</f>
        <v>1.1819840338540957E-2</v>
      </c>
      <c r="O480">
        <v>6127.64</v>
      </c>
      <c r="P480">
        <v>6310.8234001027304</v>
      </c>
      <c r="Q480">
        <v>6076.4155370695598</v>
      </c>
      <c r="R480">
        <v>30.871439080438599</v>
      </c>
      <c r="S480" s="1">
        <f>(Table2[[#This Row],[Close Price]]-Table2[[#This Row],[20D EMA]])/Table2[[#This Row],[20D EMA]]</f>
        <v>-5.2702182243082249E-2</v>
      </c>
      <c r="T480" s="1">
        <f>(Table2[[#This Row],[Close Price]]-Table2[[#This Row],[50D EMA]])/Table2[[#This Row],[50D EMA]]</f>
        <v>-8.0199265296267308E-2</v>
      </c>
      <c r="U480" s="1">
        <f>(Table2[[#This Row],[Close Price]]-Table2[[#This Row],[200D EMA]])/Table2[[#This Row],[200D EMA]]</f>
        <v>-4.4716417995435319E-2</v>
      </c>
      <c r="V480">
        <v>0.84739365526560995</v>
      </c>
      <c r="W480">
        <v>5788.05</v>
      </c>
      <c r="X480">
        <v>5889.25</v>
      </c>
      <c r="Y480">
        <v>5751.15</v>
      </c>
      <c r="Z480">
        <v>5895</v>
      </c>
      <c r="AA480">
        <v>5617.55</v>
      </c>
      <c r="AB480">
        <v>6862.25</v>
      </c>
      <c r="AC480" s="1">
        <f>(Table2[[#This Row],[Close Price]]/Table2[[#This Row],[Day Low]])-1</f>
        <v>2.87661647705173E-3</v>
      </c>
      <c r="AD480" s="1">
        <f>(Table2[[#This Row],[Day High]]/Table2[[#This Row],[Close Price]])-1</f>
        <v>1.4565782900063828E-2</v>
      </c>
      <c r="AE480" s="1">
        <f>(Table2[[#This Row],[Close Price]]/Table2[[#This Row],[Current Week Low]])-1</f>
        <v>9.3111812420125784E-3</v>
      </c>
      <c r="AF480" s="1">
        <f>(Table2[[#This Row],[Current Week High]]/Table2[[#This Row],[Close Price]])-1</f>
        <v>1.5556359501783135E-2</v>
      </c>
      <c r="AG480" s="1">
        <f>(Table2[[#This Row],[Close Price]]/Table2[[#This Row],[Current Month Low]])-1</f>
        <v>3.3315235289405498E-2</v>
      </c>
      <c r="AH480" s="1">
        <f>(Table2[[#This Row],[Current Month High]]/Table2[[#This Row],[Close Price]])-1</f>
        <v>0.182188571330129</v>
      </c>
      <c r="AI480">
        <v>23.983151584061101</v>
      </c>
      <c r="AJ480">
        <v>18.434260997306701</v>
      </c>
      <c r="AK480" t="str">
        <f>IF(AND(Table2[[#This Row],[20D EMA]]&gt;Table2[[#This Row],[50D EMA]],Table2[[#This Row],[50D EMA]]&gt;Table2[[#This Row],[200D EMA]]),"Uptrend","Downtrend/NoTrend")</f>
        <v>Downtrend/NoTrend</v>
      </c>
      <c r="AL480">
        <v>0.02</v>
      </c>
      <c r="AM480" t="s">
        <v>3172</v>
      </c>
      <c r="AN480">
        <v>-13.46</v>
      </c>
      <c r="AO480" t="s">
        <v>3173</v>
      </c>
      <c r="AP480">
        <v>-8.1802071335649994E-3</v>
      </c>
      <c r="AQ480">
        <f>(Table2[[#This Row],[Sharpe Ratio]]-AVERAGE(Table2[Sharpe Ratio]))/_xlfn.STDEV.P(Table2[Sharpe Ratio])</f>
        <v>-0.74480331264739474</v>
      </c>
      <c r="AR4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0">
        <f>_xlfn.RANK.AVG(Table2[[#This Row],[1Y Return vs Nifty Z-Score]],Table2[1Y Return vs Nifty Z-Score])</f>
        <v>489</v>
      </c>
      <c r="AT480">
        <f>_xlfn.RANK.AVG(Table2[[#This Row],[6M Return vs Nifty Z-Score]],Table2[6M Return vs Nifty Z-Score])</f>
        <v>275</v>
      </c>
      <c r="AU480">
        <f>_xlfn.RANK.AVG(Table2[[#This Row],[Sharpe Ratio Z-Score]],Table2[Sharpe Ratio Z-Score])</f>
        <v>574</v>
      </c>
      <c r="AV480">
        <f>(Table2[[#This Row],[Rank 1Y]]+Table2[[#This Row],[Rank 6M]]+Table2[[#This Row],[Rank Sharpe]])/3</f>
        <v>446</v>
      </c>
    </row>
    <row r="481" spans="1:48" x14ac:dyDescent="0.3">
      <c r="A481" t="s">
        <v>130</v>
      </c>
      <c r="B481" t="s">
        <v>131</v>
      </c>
      <c r="C481" t="s">
        <v>3127</v>
      </c>
      <c r="D481" t="s">
        <v>54</v>
      </c>
      <c r="E481">
        <v>207148.83094973999</v>
      </c>
      <c r="F481">
        <v>326.05</v>
      </c>
      <c r="G481">
        <v>20.5826460037065</v>
      </c>
      <c r="H481">
        <f>(Table2[[#This Row],[1Y Return vs Nifty]]-AVERAGE(Table2[1Y Return vs Nifty]))/_xlfn.STDEV.P(Table2[1Y Return vs Nifty])</f>
        <v>0.13293316643872685</v>
      </c>
      <c r="I481">
        <v>3.0040799688417699</v>
      </c>
      <c r="J481">
        <f>(Table2[[#This Row],[1M Return vs Nifty]]-AVERAGE(Table2[1M Return vs Nifty]))/_xlfn.STDEV.P(Table2[1M Return vs Nifty])</f>
        <v>0.16654296081920233</v>
      </c>
      <c r="K481">
        <v>-14.833186519963901</v>
      </c>
      <c r="L481">
        <f>(Table2[[#This Row],[6M Return vs Nifty]]-AVERAGE(Table2[6M Return vs Nifty]))/_xlfn.STDEV.P(Table2[6M Return vs Nifty])</f>
        <v>-0.62121027416074615</v>
      </c>
      <c r="M481">
        <v>-1.57380022356098</v>
      </c>
      <c r="N481">
        <f>(Table2[[#This Row],[1W Return vs Nifty]]-AVERAGE(Table2[1W Return vs Nifty]))/_xlfn.STDEV.P(Table2[1W Return vs Nifty])</f>
        <v>-0.20592532104480726</v>
      </c>
      <c r="O481">
        <v>319.89999999999998</v>
      </c>
      <c r="P481">
        <v>326.66685861521898</v>
      </c>
      <c r="Q481">
        <v>316.55788349431998</v>
      </c>
      <c r="R481">
        <v>61.313753169379801</v>
      </c>
      <c r="S481" s="1">
        <f>(Table2[[#This Row],[Close Price]]-Table2[[#This Row],[20D EMA]])/Table2[[#This Row],[20D EMA]]</f>
        <v>1.9224757736792854E-2</v>
      </c>
      <c r="T481" s="1">
        <f>(Table2[[#This Row],[Close Price]]-Table2[[#This Row],[50D EMA]])/Table2[[#This Row],[50D EMA]]</f>
        <v>-1.8883415900649144E-3</v>
      </c>
      <c r="U481" s="1">
        <f>(Table2[[#This Row],[Close Price]]-Table2[[#This Row],[200D EMA]])/Table2[[#This Row],[200D EMA]]</f>
        <v>2.9985405515419263E-2</v>
      </c>
      <c r="V481">
        <v>0.86831478037603704</v>
      </c>
      <c r="W481">
        <v>320.10000000000002</v>
      </c>
      <c r="X481">
        <v>326.89999999999998</v>
      </c>
      <c r="Y481">
        <v>318</v>
      </c>
      <c r="Z481">
        <v>326.89999999999998</v>
      </c>
      <c r="AA481">
        <v>298</v>
      </c>
      <c r="AB481">
        <v>328.5</v>
      </c>
      <c r="AC481" s="1">
        <f>(Table2[[#This Row],[Close Price]]/Table2[[#This Row],[Day Low]])-1</f>
        <v>1.8587941268353614E-2</v>
      </c>
      <c r="AD481" s="1">
        <f>(Table2[[#This Row],[Day High]]/Table2[[#This Row],[Close Price]])-1</f>
        <v>2.6069621223736572E-3</v>
      </c>
      <c r="AE481" s="1">
        <f>(Table2[[#This Row],[Close Price]]/Table2[[#This Row],[Current Week Low]])-1</f>
        <v>2.5314465408805109E-2</v>
      </c>
      <c r="AF481" s="1">
        <f>(Table2[[#This Row],[Current Week High]]/Table2[[#This Row],[Close Price]])-1</f>
        <v>2.6069621223736572E-3</v>
      </c>
      <c r="AG481" s="1">
        <f>(Table2[[#This Row],[Close Price]]/Table2[[#This Row],[Current Month Low]])-1</f>
        <v>9.4127516778523601E-2</v>
      </c>
      <c r="AH481" s="1">
        <f>(Table2[[#This Row],[Current Month High]]/Table2[[#This Row],[Close Price]])-1</f>
        <v>7.5141849409599004E-3</v>
      </c>
      <c r="AI481">
        <v>21.055052905996</v>
      </c>
      <c r="AJ481">
        <v>46.440601841455198</v>
      </c>
      <c r="AK481" t="str">
        <f>IF(AND(Table2[[#This Row],[20D EMA]]&gt;Table2[[#This Row],[50D EMA]],Table2[[#This Row],[50D EMA]]&gt;Table2[[#This Row],[200D EMA]]),"Uptrend","Downtrend/NoTrend")</f>
        <v>Downtrend/NoTrend</v>
      </c>
      <c r="AL481">
        <v>-0.06</v>
      </c>
      <c r="AM481" t="s">
        <v>3173</v>
      </c>
      <c r="AN481">
        <v>0</v>
      </c>
      <c r="AO481" t="s">
        <v>3174</v>
      </c>
      <c r="AQ481">
        <f>(Table2[[#This Row],[Sharpe Ratio]]-AVERAGE(Table2[Sharpe Ratio]))/_xlfn.STDEV.P(Table2[Sharpe Ratio])</f>
        <v>-0.64995586758689006</v>
      </c>
      <c r="AR4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1">
        <f>_xlfn.RANK.AVG(Table2[[#This Row],[1Y Return vs Nifty Z-Score]],Table2[1Y Return vs Nifty Z-Score])</f>
        <v>268</v>
      </c>
      <c r="AT481">
        <f>_xlfn.RANK.AVG(Table2[[#This Row],[6M Return vs Nifty Z-Score]],Table2[6M Return vs Nifty Z-Score])</f>
        <v>541</v>
      </c>
      <c r="AU481">
        <f>_xlfn.RANK.AVG(Table2[[#This Row],[Sharpe Ratio Z-Score]],Table2[Sharpe Ratio Z-Score])</f>
        <v>532</v>
      </c>
      <c r="AV481">
        <f>(Table2[[#This Row],[Rank 1Y]]+Table2[[#This Row],[Rank 6M]]+Table2[[#This Row],[Rank Sharpe]])/3</f>
        <v>447</v>
      </c>
    </row>
    <row r="482" spans="1:48" x14ac:dyDescent="0.3">
      <c r="A482" t="s">
        <v>1017</v>
      </c>
      <c r="B482" t="s">
        <v>1018</v>
      </c>
      <c r="C482" t="s">
        <v>3130</v>
      </c>
      <c r="D482" t="s">
        <v>406</v>
      </c>
      <c r="E482">
        <v>13766.8951062299</v>
      </c>
      <c r="F482">
        <v>286.45</v>
      </c>
      <c r="G482">
        <v>3.33925072556685</v>
      </c>
      <c r="H482">
        <f>(Table2[[#This Row],[1Y Return vs Nifty]]-AVERAGE(Table2[1Y Return vs Nifty]))/_xlfn.STDEV.P(Table2[1Y Return vs Nifty])</f>
        <v>-0.2061623230964397</v>
      </c>
      <c r="I482">
        <v>5.2567440554928</v>
      </c>
      <c r="J482">
        <f>(Table2[[#This Row],[1M Return vs Nifty]]-AVERAGE(Table2[1M Return vs Nifty]))/_xlfn.STDEV.P(Table2[1M Return vs Nifty])</f>
        <v>0.38018439494036804</v>
      </c>
      <c r="K482">
        <v>-27.290401246320801</v>
      </c>
      <c r="L482">
        <f>(Table2[[#This Row],[6M Return vs Nifty]]-AVERAGE(Table2[6M Return vs Nifty]))/_xlfn.STDEV.P(Table2[6M Return vs Nifty])</f>
        <v>-1.031018568404926</v>
      </c>
      <c r="M482">
        <v>5.1633610413880398</v>
      </c>
      <c r="N482">
        <f>(Table2[[#This Row],[1W Return vs Nifty]]-AVERAGE(Table2[1W Return vs Nifty]))/_xlfn.STDEV.P(Table2[1W Return vs Nifty])</f>
        <v>1.2304549507570388</v>
      </c>
      <c r="O482">
        <v>285.83</v>
      </c>
      <c r="P482">
        <v>302.00457439983597</v>
      </c>
      <c r="Q482">
        <v>315.35599681581499</v>
      </c>
      <c r="R482">
        <v>54.779621281469602</v>
      </c>
      <c r="S482" s="1">
        <f>(Table2[[#This Row],[Close Price]]-Table2[[#This Row],[20D EMA]])/Table2[[#This Row],[20D EMA]]</f>
        <v>2.169121505790171E-3</v>
      </c>
      <c r="T482" s="1">
        <f>(Table2[[#This Row],[Close Price]]-Table2[[#This Row],[50D EMA]])/Table2[[#This Row],[50D EMA]]</f>
        <v>-5.1504433105846473E-2</v>
      </c>
      <c r="U482" s="1">
        <f>(Table2[[#This Row],[Close Price]]-Table2[[#This Row],[200D EMA]])/Table2[[#This Row],[200D EMA]]</f>
        <v>-9.1661478163352225E-2</v>
      </c>
      <c r="V482">
        <v>0.77470610518386995</v>
      </c>
      <c r="W482">
        <v>283.5</v>
      </c>
      <c r="X482">
        <v>293.89999999999998</v>
      </c>
      <c r="Y482">
        <v>283.5</v>
      </c>
      <c r="Z482">
        <v>310</v>
      </c>
      <c r="AA482">
        <v>267</v>
      </c>
      <c r="AB482">
        <v>310</v>
      </c>
      <c r="AC482" s="1">
        <f>(Table2[[#This Row],[Close Price]]/Table2[[#This Row],[Day Low]])-1</f>
        <v>1.0405643738977011E-2</v>
      </c>
      <c r="AD482" s="1">
        <f>(Table2[[#This Row],[Day High]]/Table2[[#This Row],[Close Price]])-1</f>
        <v>2.6008029324489312E-2</v>
      </c>
      <c r="AE482" s="1">
        <f>(Table2[[#This Row],[Close Price]]/Table2[[#This Row],[Current Week Low]])-1</f>
        <v>1.0405643738977011E-2</v>
      </c>
      <c r="AF482" s="1">
        <f>(Table2[[#This Row],[Current Week High]]/Table2[[#This Row],[Close Price]])-1</f>
        <v>8.2213300750567431E-2</v>
      </c>
      <c r="AG482" s="1">
        <f>(Table2[[#This Row],[Close Price]]/Table2[[#This Row],[Current Month Low]])-1</f>
        <v>7.2846441947565399E-2</v>
      </c>
      <c r="AH482" s="1">
        <f>(Table2[[#This Row],[Current Month High]]/Table2[[#This Row],[Close Price]])-1</f>
        <v>8.2213300750567431E-2</v>
      </c>
      <c r="AI482">
        <v>44.170012218537202</v>
      </c>
      <c r="AJ482">
        <v>24.084903617067301</v>
      </c>
      <c r="AK482" t="str">
        <f>IF(AND(Table2[[#This Row],[20D EMA]]&gt;Table2[[#This Row],[50D EMA]],Table2[[#This Row],[50D EMA]]&gt;Table2[[#This Row],[200D EMA]]),"Uptrend","Downtrend/NoTrend")</f>
        <v>Downtrend/NoTrend</v>
      </c>
      <c r="AL482">
        <v>-7.0000000000000007E-2</v>
      </c>
      <c r="AM482" t="s">
        <v>3173</v>
      </c>
      <c r="AN482">
        <v>-2.96</v>
      </c>
      <c r="AO482" t="s">
        <v>3173</v>
      </c>
      <c r="AP482">
        <v>7.6468442107541001E-2</v>
      </c>
      <c r="AQ482">
        <f>(Table2[[#This Row],[Sharpe Ratio]]-AVERAGE(Table2[Sharpe Ratio]))/_xlfn.STDEV.P(Table2[Sharpe Ratio])</f>
        <v>0.23667649308984284</v>
      </c>
      <c r="AR4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2">
        <f>_xlfn.RANK.AVG(Table2[[#This Row],[1Y Return vs Nifty Z-Score]],Table2[1Y Return vs Nifty Z-Score])</f>
        <v>379</v>
      </c>
      <c r="AT482">
        <f>_xlfn.RANK.AVG(Table2[[#This Row],[6M Return vs Nifty Z-Score]],Table2[6M Return vs Nifty Z-Score])</f>
        <v>676</v>
      </c>
      <c r="AU482">
        <f>_xlfn.RANK.AVG(Table2[[#This Row],[Sharpe Ratio Z-Score]],Table2[Sharpe Ratio Z-Score])</f>
        <v>286</v>
      </c>
      <c r="AV482">
        <f>(Table2[[#This Row],[Rank 1Y]]+Table2[[#This Row],[Rank 6M]]+Table2[[#This Row],[Rank Sharpe]])/3</f>
        <v>447</v>
      </c>
    </row>
    <row r="483" spans="1:48" x14ac:dyDescent="0.3">
      <c r="A483" t="s">
        <v>1564</v>
      </c>
      <c r="B483" t="s">
        <v>1565</v>
      </c>
      <c r="C483" t="s">
        <v>3138</v>
      </c>
      <c r="D483" t="s">
        <v>1566</v>
      </c>
      <c r="E483">
        <v>6189.640413225</v>
      </c>
      <c r="F483">
        <v>455.25</v>
      </c>
      <c r="G483">
        <v>-7.6504590789315401</v>
      </c>
      <c r="H483">
        <f>(Table2[[#This Row],[1Y Return vs Nifty]]-AVERAGE(Table2[1Y Return vs Nifty]))/_xlfn.STDEV.P(Table2[1Y Return vs Nifty])</f>
        <v>-0.422277593082169</v>
      </c>
      <c r="I483">
        <v>3.26098783683257</v>
      </c>
      <c r="J483">
        <f>(Table2[[#This Row],[1M Return vs Nifty]]-AVERAGE(Table2[1M Return vs Nifty]))/_xlfn.STDEV.P(Table2[1M Return vs Nifty])</f>
        <v>0.19090796298699705</v>
      </c>
      <c r="K483">
        <v>-1.058668265963</v>
      </c>
      <c r="L483">
        <f>(Table2[[#This Row],[6M Return vs Nifty]]-AVERAGE(Table2[6M Return vs Nifty]))/_xlfn.STDEV.P(Table2[6M Return vs Nifty])</f>
        <v>-0.16806629665797768</v>
      </c>
      <c r="M483">
        <v>-2.7853650003854802</v>
      </c>
      <c r="N483">
        <f>(Table2[[#This Row],[1W Return vs Nifty]]-AVERAGE(Table2[1W Return vs Nifty]))/_xlfn.STDEV.P(Table2[1W Return vs Nifty])</f>
        <v>-0.46423407676581002</v>
      </c>
      <c r="O483">
        <v>450.95</v>
      </c>
      <c r="P483">
        <v>466.18328809264102</v>
      </c>
      <c r="Q483">
        <v>463.00931521361701</v>
      </c>
      <c r="R483">
        <v>55.459108771194501</v>
      </c>
      <c r="S483" s="1">
        <f>(Table2[[#This Row],[Close Price]]-Table2[[#This Row],[20D EMA]])/Table2[[#This Row],[20D EMA]]</f>
        <v>9.5354252134383227E-3</v>
      </c>
      <c r="T483" s="1">
        <f>(Table2[[#This Row],[Close Price]]-Table2[[#This Row],[50D EMA]])/Table2[[#This Row],[50D EMA]]</f>
        <v>-2.3452767123793447E-2</v>
      </c>
      <c r="U483" s="1">
        <f>(Table2[[#This Row],[Close Price]]-Table2[[#This Row],[200D EMA]])/Table2[[#This Row],[200D EMA]]</f>
        <v>-1.6758442991664489E-2</v>
      </c>
      <c r="V483">
        <v>0.57470501816736597</v>
      </c>
      <c r="W483">
        <v>444.15</v>
      </c>
      <c r="X483">
        <v>459.7</v>
      </c>
      <c r="Y483">
        <v>430</v>
      </c>
      <c r="Z483">
        <v>459.7</v>
      </c>
      <c r="AA483">
        <v>426.95</v>
      </c>
      <c r="AB483">
        <v>469.55</v>
      </c>
      <c r="AC483" s="1">
        <f>(Table2[[#This Row],[Close Price]]/Table2[[#This Row],[Day Low]])-1</f>
        <v>2.4991556906450496E-2</v>
      </c>
      <c r="AD483" s="1">
        <f>(Table2[[#This Row],[Day High]]/Table2[[#This Row],[Close Price]])-1</f>
        <v>9.7748489840747688E-3</v>
      </c>
      <c r="AE483" s="1">
        <f>(Table2[[#This Row],[Close Price]]/Table2[[#This Row],[Current Week Low]])-1</f>
        <v>5.8720930232558199E-2</v>
      </c>
      <c r="AF483" s="1">
        <f>(Table2[[#This Row],[Current Week High]]/Table2[[#This Row],[Close Price]])-1</f>
        <v>9.7748489840747688E-3</v>
      </c>
      <c r="AG483" s="1">
        <f>(Table2[[#This Row],[Close Price]]/Table2[[#This Row],[Current Month Low]])-1</f>
        <v>6.6284108209392123E-2</v>
      </c>
      <c r="AH483" s="1">
        <f>(Table2[[#This Row],[Current Month High]]/Table2[[#This Row],[Close Price]])-1</f>
        <v>3.1411312465678298E-2</v>
      </c>
      <c r="AI483">
        <v>26.721581548599602</v>
      </c>
      <c r="AJ483">
        <v>20.436507936507901</v>
      </c>
      <c r="AK483" t="str">
        <f>IF(AND(Table2[[#This Row],[20D EMA]]&gt;Table2[[#This Row],[50D EMA]],Table2[[#This Row],[50D EMA]]&gt;Table2[[#This Row],[200D EMA]]),"Uptrend","Downtrend/NoTrend")</f>
        <v>Downtrend/NoTrend</v>
      </c>
      <c r="AL483">
        <v>-0.14000000000000001</v>
      </c>
      <c r="AM483" t="s">
        <v>3173</v>
      </c>
      <c r="AN483">
        <v>0.28999999999999998</v>
      </c>
      <c r="AO483" t="s">
        <v>3172</v>
      </c>
      <c r="AQ483">
        <f>(Table2[[#This Row],[Sharpe Ratio]]-AVERAGE(Table2[Sharpe Ratio]))/_xlfn.STDEV.P(Table2[Sharpe Ratio])</f>
        <v>-0.64995586758689006</v>
      </c>
      <c r="AR4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3">
        <f>_xlfn.RANK.AVG(Table2[[#This Row],[1Y Return vs Nifty Z-Score]],Table2[1Y Return vs Nifty Z-Score])</f>
        <v>454</v>
      </c>
      <c r="AT483">
        <f>_xlfn.RANK.AVG(Table2[[#This Row],[6M Return vs Nifty Z-Score]],Table2[6M Return vs Nifty Z-Score])</f>
        <v>355</v>
      </c>
      <c r="AU483">
        <f>_xlfn.RANK.AVG(Table2[[#This Row],[Sharpe Ratio Z-Score]],Table2[Sharpe Ratio Z-Score])</f>
        <v>532</v>
      </c>
      <c r="AV483">
        <f>(Table2[[#This Row],[Rank 1Y]]+Table2[[#This Row],[Rank 6M]]+Table2[[#This Row],[Rank Sharpe]])/3</f>
        <v>447</v>
      </c>
    </row>
    <row r="484" spans="1:48" x14ac:dyDescent="0.3">
      <c r="A484" t="s">
        <v>1216</v>
      </c>
      <c r="B484" t="s">
        <v>1217</v>
      </c>
      <c r="C484" t="s">
        <v>3139</v>
      </c>
      <c r="D484" t="s">
        <v>1218</v>
      </c>
      <c r="E484">
        <v>9684.4491784799993</v>
      </c>
      <c r="F484">
        <v>651.6</v>
      </c>
      <c r="G484">
        <v>8.9836095951751709</v>
      </c>
      <c r="H484">
        <f>(Table2[[#This Row],[1Y Return vs Nifty]]-AVERAGE(Table2[1Y Return vs Nifty]))/_xlfn.STDEV.P(Table2[1Y Return vs Nifty])</f>
        <v>-9.516465685211016E-2</v>
      </c>
      <c r="I484">
        <v>-6.2722860433073304</v>
      </c>
      <c r="J484">
        <f>(Table2[[#This Row],[1M Return vs Nifty]]-AVERAGE(Table2[1M Return vs Nifty]))/_xlfn.STDEV.P(Table2[1M Return vs Nifty])</f>
        <v>-0.71322253551570869</v>
      </c>
      <c r="K484">
        <v>2.48181129008969</v>
      </c>
      <c r="L484">
        <f>(Table2[[#This Row],[6M Return vs Nifty]]-AVERAGE(Table2[6M Return vs Nifty]))/_xlfn.STDEV.P(Table2[6M Return vs Nifty])</f>
        <v>-5.1594202410256265E-2</v>
      </c>
      <c r="M484">
        <v>-2.4092527455766799</v>
      </c>
      <c r="N484">
        <f>(Table2[[#This Row],[1W Return vs Nifty]]-AVERAGE(Table2[1W Return vs Nifty]))/_xlfn.STDEV.P(Table2[1W Return vs Nifty])</f>
        <v>-0.38404596762836934</v>
      </c>
      <c r="O484">
        <v>676.58</v>
      </c>
      <c r="P484">
        <v>705.85231109712595</v>
      </c>
      <c r="Q484">
        <v>653.92863735491005</v>
      </c>
      <c r="R484">
        <v>39.546013317678202</v>
      </c>
      <c r="S484" s="1">
        <f>(Table2[[#This Row],[Close Price]]-Table2[[#This Row],[20D EMA]])/Table2[[#This Row],[20D EMA]]</f>
        <v>-3.692098495373794E-2</v>
      </c>
      <c r="T484" s="1">
        <f>(Table2[[#This Row],[Close Price]]-Table2[[#This Row],[50D EMA]])/Table2[[#This Row],[50D EMA]]</f>
        <v>-7.6860711857413971E-2</v>
      </c>
      <c r="U484" s="1">
        <f>(Table2[[#This Row],[Close Price]]-Table2[[#This Row],[200D EMA]])/Table2[[#This Row],[200D EMA]]</f>
        <v>-3.5609961422230782E-3</v>
      </c>
      <c r="V484">
        <v>0.58768411959671396</v>
      </c>
      <c r="W484">
        <v>645.4</v>
      </c>
      <c r="X484">
        <v>671.95</v>
      </c>
      <c r="Y484">
        <v>644.95000000000005</v>
      </c>
      <c r="Z484">
        <v>671.95</v>
      </c>
      <c r="AA484">
        <v>619</v>
      </c>
      <c r="AB484">
        <v>739</v>
      </c>
      <c r="AC484" s="1">
        <f>(Table2[[#This Row],[Close Price]]/Table2[[#This Row],[Day Low]])-1</f>
        <v>9.606445615122583E-3</v>
      </c>
      <c r="AD484" s="1">
        <f>(Table2[[#This Row],[Day High]]/Table2[[#This Row],[Close Price]])-1</f>
        <v>3.1230816451810917E-2</v>
      </c>
      <c r="AE484" s="1">
        <f>(Table2[[#This Row],[Close Price]]/Table2[[#This Row],[Current Week Low]])-1</f>
        <v>1.0310876812156033E-2</v>
      </c>
      <c r="AF484" s="1">
        <f>(Table2[[#This Row],[Current Week High]]/Table2[[#This Row],[Close Price]])-1</f>
        <v>3.1230816451810917E-2</v>
      </c>
      <c r="AG484" s="1">
        <f>(Table2[[#This Row],[Close Price]]/Table2[[#This Row],[Current Month Low]])-1</f>
        <v>5.2665589660743084E-2</v>
      </c>
      <c r="AH484" s="1">
        <f>(Table2[[#This Row],[Current Month High]]/Table2[[#This Row],[Close Price]])-1</f>
        <v>0.13413136893799882</v>
      </c>
      <c r="AI484">
        <v>34.284837323511297</v>
      </c>
      <c r="AJ484">
        <v>41.806311207834597</v>
      </c>
      <c r="AK484" t="str">
        <f>IF(AND(Table2[[#This Row],[20D EMA]]&gt;Table2[[#This Row],[50D EMA]],Table2[[#This Row],[50D EMA]]&gt;Table2[[#This Row],[200D EMA]]),"Uptrend","Downtrend/NoTrend")</f>
        <v>Downtrend/NoTrend</v>
      </c>
      <c r="AL484">
        <v>-0.23</v>
      </c>
      <c r="AM484" t="s">
        <v>3173</v>
      </c>
      <c r="AN484">
        <v>-9.7100000000000009</v>
      </c>
      <c r="AO484" t="s">
        <v>3173</v>
      </c>
      <c r="AP484">
        <v>-6.5851361477798007E-2</v>
      </c>
      <c r="AQ484">
        <f>(Table2[[#This Row],[Sharpe Ratio]]-AVERAGE(Table2[Sharpe Ratio]))/_xlfn.STDEV.P(Table2[Sharpe Ratio])</f>
        <v>-1.4134858476893501</v>
      </c>
      <c r="AR4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4">
        <f>_xlfn.RANK.AVG(Table2[[#This Row],[1Y Return vs Nifty Z-Score]],Table2[1Y Return vs Nifty Z-Score])</f>
        <v>339</v>
      </c>
      <c r="AT484">
        <f>_xlfn.RANK.AVG(Table2[[#This Row],[6M Return vs Nifty Z-Score]],Table2[6M Return vs Nifty Z-Score])</f>
        <v>322</v>
      </c>
      <c r="AU484">
        <f>_xlfn.RANK.AVG(Table2[[#This Row],[Sharpe Ratio Z-Score]],Table2[Sharpe Ratio Z-Score])</f>
        <v>681</v>
      </c>
      <c r="AV484">
        <f>(Table2[[#This Row],[Rank 1Y]]+Table2[[#This Row],[Rank 6M]]+Table2[[#This Row],[Rank Sharpe]])/3</f>
        <v>447.33333333333331</v>
      </c>
    </row>
    <row r="485" spans="1:48" x14ac:dyDescent="0.3">
      <c r="A485" t="s">
        <v>1059</v>
      </c>
      <c r="B485" t="s">
        <v>1060</v>
      </c>
      <c r="C485" t="s">
        <v>3129</v>
      </c>
      <c r="D485" t="s">
        <v>120</v>
      </c>
      <c r="E485">
        <v>12293.093899359999</v>
      </c>
      <c r="F485">
        <v>1914.25</v>
      </c>
      <c r="G485">
        <v>1.22115847255304</v>
      </c>
      <c r="H485">
        <f>(Table2[[#This Row],[1Y Return vs Nifty]]-AVERAGE(Table2[1Y Return vs Nifty]))/_xlfn.STDEV.P(Table2[1Y Return vs Nifty])</f>
        <v>-0.2478151135029153</v>
      </c>
      <c r="I485">
        <v>5.5950254616280004</v>
      </c>
      <c r="J485">
        <f>(Table2[[#This Row],[1M Return vs Nifty]]-AVERAGE(Table2[1M Return vs Nifty]))/_xlfn.STDEV.P(Table2[1M Return vs Nifty])</f>
        <v>0.41226681911160423</v>
      </c>
      <c r="K485">
        <v>4.4444129129435401</v>
      </c>
      <c r="L485">
        <f>(Table2[[#This Row],[6M Return vs Nifty]]-AVERAGE(Table2[6M Return vs Nifty]))/_xlfn.STDEV.P(Table2[6M Return vs Nifty])</f>
        <v>1.2970023302324787E-2</v>
      </c>
      <c r="M485">
        <v>-3.81870554630123</v>
      </c>
      <c r="N485">
        <f>(Table2[[#This Row],[1W Return vs Nifty]]-AVERAGE(Table2[1W Return vs Nifty]))/_xlfn.STDEV.P(Table2[1W Return vs Nifty])</f>
        <v>-0.68454496377521634</v>
      </c>
      <c r="O485">
        <v>1928.89</v>
      </c>
      <c r="P485">
        <v>1974.19097877168</v>
      </c>
      <c r="Q485">
        <v>1911.32054115656</v>
      </c>
      <c r="R485">
        <v>51.721924095801697</v>
      </c>
      <c r="S485" s="1">
        <f>(Table2[[#This Row],[Close Price]]-Table2[[#This Row],[20D EMA]])/Table2[[#This Row],[20D EMA]]</f>
        <v>-7.5898573791144648E-3</v>
      </c>
      <c r="T485" s="1">
        <f>(Table2[[#This Row],[Close Price]]-Table2[[#This Row],[50D EMA]])/Table2[[#This Row],[50D EMA]]</f>
        <v>-3.0362300008570896E-2</v>
      </c>
      <c r="U485" s="1">
        <f>(Table2[[#This Row],[Close Price]]-Table2[[#This Row],[200D EMA]])/Table2[[#This Row],[200D EMA]]</f>
        <v>1.5326884111585711E-3</v>
      </c>
      <c r="V485">
        <v>0.83909566214842901</v>
      </c>
      <c r="W485">
        <v>1887.15</v>
      </c>
      <c r="X485">
        <v>1949</v>
      </c>
      <c r="Y485">
        <v>1887.15</v>
      </c>
      <c r="Z485">
        <v>1960</v>
      </c>
      <c r="AA485">
        <v>1849.15</v>
      </c>
      <c r="AB485">
        <v>2029</v>
      </c>
      <c r="AC485" s="1">
        <f>(Table2[[#This Row],[Close Price]]/Table2[[#This Row],[Day Low]])-1</f>
        <v>1.4360278727181042E-2</v>
      </c>
      <c r="AD485" s="1">
        <f>(Table2[[#This Row],[Day High]]/Table2[[#This Row],[Close Price]])-1</f>
        <v>1.8153323756040285E-2</v>
      </c>
      <c r="AE485" s="1">
        <f>(Table2[[#This Row],[Close Price]]/Table2[[#This Row],[Current Week Low]])-1</f>
        <v>1.4360278727181042E-2</v>
      </c>
      <c r="AF485" s="1">
        <f>(Table2[[#This Row],[Current Week High]]/Table2[[#This Row],[Close Price]])-1</f>
        <v>2.3899699621261483E-2</v>
      </c>
      <c r="AG485" s="1">
        <f>(Table2[[#This Row],[Close Price]]/Table2[[#This Row],[Current Month Low]])-1</f>
        <v>3.5205364626990754E-2</v>
      </c>
      <c r="AH485" s="1">
        <f>(Table2[[#This Row],[Current Month High]]/Table2[[#This Row],[Close Price]])-1</f>
        <v>5.9945148230377443E-2</v>
      </c>
      <c r="AI485">
        <v>29.763614992817001</v>
      </c>
      <c r="AJ485">
        <v>32.9201819254938</v>
      </c>
      <c r="AK485" t="str">
        <f>IF(AND(Table2[[#This Row],[20D EMA]]&gt;Table2[[#This Row],[50D EMA]],Table2[[#This Row],[50D EMA]]&gt;Table2[[#This Row],[200D EMA]]),"Uptrend","Downtrend/NoTrend")</f>
        <v>Downtrend/NoTrend</v>
      </c>
      <c r="AL485">
        <v>-0.06</v>
      </c>
      <c r="AM485" t="s">
        <v>3173</v>
      </c>
      <c r="AN485">
        <v>-0.74</v>
      </c>
      <c r="AO485" t="s">
        <v>3173</v>
      </c>
      <c r="AP485">
        <v>-4.6680909838394E-2</v>
      </c>
      <c r="AQ485">
        <f>(Table2[[#This Row],[Sharpe Ratio]]-AVERAGE(Table2[Sharpe Ratio]))/_xlfn.STDEV.P(Table2[Sharpe Ratio])</f>
        <v>-1.1912092807314401</v>
      </c>
      <c r="AR4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5">
        <f>_xlfn.RANK.AVG(Table2[[#This Row],[1Y Return vs Nifty Z-Score]],Table2[1Y Return vs Nifty Z-Score])</f>
        <v>393</v>
      </c>
      <c r="AT485">
        <f>_xlfn.RANK.AVG(Table2[[#This Row],[6M Return vs Nifty Z-Score]],Table2[6M Return vs Nifty Z-Score])</f>
        <v>294</v>
      </c>
      <c r="AU485">
        <f>_xlfn.RANK.AVG(Table2[[#This Row],[Sharpe Ratio Z-Score]],Table2[Sharpe Ratio Z-Score])</f>
        <v>656</v>
      </c>
      <c r="AV485">
        <f>(Table2[[#This Row],[Rank 1Y]]+Table2[[#This Row],[Rank 6M]]+Table2[[#This Row],[Rank Sharpe]])/3</f>
        <v>447.66666666666669</v>
      </c>
    </row>
    <row r="486" spans="1:48" x14ac:dyDescent="0.3">
      <c r="A486" t="s">
        <v>918</v>
      </c>
      <c r="B486" t="s">
        <v>919</v>
      </c>
      <c r="C486" t="s">
        <v>3135</v>
      </c>
      <c r="D486" t="s">
        <v>920</v>
      </c>
      <c r="E486">
        <v>16135.31339875</v>
      </c>
      <c r="F486">
        <v>726.25</v>
      </c>
      <c r="G486">
        <v>-9.8354124852276303</v>
      </c>
      <c r="H486">
        <f>(Table2[[#This Row],[1Y Return vs Nifty]]-AVERAGE(Table2[1Y Return vs Nifty]))/_xlfn.STDEV.P(Table2[1Y Return vs Nifty])</f>
        <v>-0.4652452240486058</v>
      </c>
      <c r="I486">
        <v>-15.772797741799399</v>
      </c>
      <c r="J486">
        <f>(Table2[[#This Row],[1M Return vs Nifty]]-AVERAGE(Table2[1M Return vs Nifty]))/_xlfn.STDEV.P(Table2[1M Return vs Nifty])</f>
        <v>-1.6142458865685758</v>
      </c>
      <c r="K486">
        <v>5.3947835378815796</v>
      </c>
      <c r="L486">
        <f>(Table2[[#This Row],[6M Return vs Nifty]]-AVERAGE(Table2[6M Return vs Nifty]))/_xlfn.STDEV.P(Table2[6M Return vs Nifty])</f>
        <v>4.423461761662166E-2</v>
      </c>
      <c r="M486">
        <v>-6.6035122827256298</v>
      </c>
      <c r="N486">
        <f>(Table2[[#This Row],[1W Return vs Nifty]]-AVERAGE(Table2[1W Return vs Nifty]))/_xlfn.STDEV.P(Table2[1W Return vs Nifty])</f>
        <v>-1.2782729895227432</v>
      </c>
      <c r="O486">
        <v>778.28</v>
      </c>
      <c r="P486">
        <v>812.18556022347298</v>
      </c>
      <c r="Q486">
        <v>755.85480495714398</v>
      </c>
      <c r="R486">
        <v>33.0519074463555</v>
      </c>
      <c r="S486" s="1">
        <f>(Table2[[#This Row],[Close Price]]-Table2[[#This Row],[20D EMA]])/Table2[[#This Row],[20D EMA]]</f>
        <v>-6.6852546641311572E-2</v>
      </c>
      <c r="T486" s="1">
        <f>(Table2[[#This Row],[Close Price]]-Table2[[#This Row],[50D EMA]])/Table2[[#This Row],[50D EMA]]</f>
        <v>-0.10580779126364644</v>
      </c>
      <c r="U486" s="1">
        <f>(Table2[[#This Row],[Close Price]]-Table2[[#This Row],[200D EMA]])/Table2[[#This Row],[200D EMA]]</f>
        <v>-3.9167317271764299E-2</v>
      </c>
      <c r="V486">
        <v>0.96566472316749896</v>
      </c>
      <c r="W486">
        <v>709.45</v>
      </c>
      <c r="X486">
        <v>729.45</v>
      </c>
      <c r="Y486">
        <v>691.45</v>
      </c>
      <c r="Z486">
        <v>729.45</v>
      </c>
      <c r="AA486">
        <v>631</v>
      </c>
      <c r="AB486">
        <v>862</v>
      </c>
      <c r="AC486" s="1">
        <f>(Table2[[#This Row],[Close Price]]/Table2[[#This Row],[Day Low]])-1</f>
        <v>2.3680315737543145E-2</v>
      </c>
      <c r="AD486" s="1">
        <f>(Table2[[#This Row],[Day High]]/Table2[[#This Row],[Close Price]])-1</f>
        <v>4.4061962134251953E-3</v>
      </c>
      <c r="AE486" s="1">
        <f>(Table2[[#This Row],[Close Price]]/Table2[[#This Row],[Current Week Low]])-1</f>
        <v>5.032901872875839E-2</v>
      </c>
      <c r="AF486" s="1">
        <f>(Table2[[#This Row],[Current Week High]]/Table2[[#This Row],[Close Price]])-1</f>
        <v>4.4061962134251953E-3</v>
      </c>
      <c r="AG486" s="1">
        <f>(Table2[[#This Row],[Close Price]]/Table2[[#This Row],[Current Month Low]])-1</f>
        <v>0.15095087163232956</v>
      </c>
      <c r="AH486" s="1">
        <f>(Table2[[#This Row],[Current Month High]]/Table2[[#This Row],[Close Price]])-1</f>
        <v>0.18691910499139408</v>
      </c>
      <c r="AI486">
        <v>28.743545611015399</v>
      </c>
      <c r="AJ486">
        <v>16.7416814017039</v>
      </c>
      <c r="AK486" t="str">
        <f>IF(AND(Table2[[#This Row],[20D EMA]]&gt;Table2[[#This Row],[50D EMA]],Table2[[#This Row],[50D EMA]]&gt;Table2[[#This Row],[200D EMA]]),"Uptrend","Downtrend/NoTrend")</f>
        <v>Downtrend/NoTrend</v>
      </c>
      <c r="AL486">
        <v>-0.04</v>
      </c>
      <c r="AM486" t="s">
        <v>3173</v>
      </c>
      <c r="AN486">
        <v>-13.8</v>
      </c>
      <c r="AO486" t="s">
        <v>3173</v>
      </c>
      <c r="AP486">
        <v>-1.1516928465780001E-2</v>
      </c>
      <c r="AQ486">
        <f>(Table2[[#This Row],[Sharpe Ratio]]-AVERAGE(Table2[Sharpe Ratio]))/_xlfn.STDEV.P(Table2[Sharpe Ratio])</f>
        <v>-0.7834917575818634</v>
      </c>
      <c r="AR4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6">
        <f>_xlfn.RANK.AVG(Table2[[#This Row],[1Y Return vs Nifty Z-Score]],Table2[1Y Return vs Nifty Z-Score])</f>
        <v>476</v>
      </c>
      <c r="AT486">
        <f>_xlfn.RANK.AVG(Table2[[#This Row],[6M Return vs Nifty Z-Score]],Table2[6M Return vs Nifty Z-Score])</f>
        <v>286</v>
      </c>
      <c r="AU486">
        <f>_xlfn.RANK.AVG(Table2[[#This Row],[Sharpe Ratio Z-Score]],Table2[Sharpe Ratio Z-Score])</f>
        <v>585</v>
      </c>
      <c r="AV486">
        <f>(Table2[[#This Row],[Rank 1Y]]+Table2[[#This Row],[Rank 6M]]+Table2[[#This Row],[Rank Sharpe]])/3</f>
        <v>449</v>
      </c>
    </row>
    <row r="487" spans="1:48" x14ac:dyDescent="0.3">
      <c r="A487" t="s">
        <v>532</v>
      </c>
      <c r="B487" t="s">
        <v>533</v>
      </c>
      <c r="C487" t="s">
        <v>3126</v>
      </c>
      <c r="D487" t="s">
        <v>21</v>
      </c>
      <c r="E487">
        <v>37774.074064615001</v>
      </c>
      <c r="F487">
        <v>1391.35</v>
      </c>
      <c r="G487">
        <v>-30.523577442300201</v>
      </c>
      <c r="H487">
        <f>(Table2[[#This Row],[1Y Return vs Nifty]]-AVERAGE(Table2[1Y Return vs Nifty]))/_xlfn.STDEV.P(Table2[1Y Return vs Nifty])</f>
        <v>-0.87208293266370751</v>
      </c>
      <c r="I487">
        <v>-1.7653510782342401</v>
      </c>
      <c r="J487">
        <f>(Table2[[#This Row],[1M Return vs Nifty]]-AVERAGE(Table2[1M Return vs Nifty]))/_xlfn.STDEV.P(Table2[1M Return vs Nifty])</f>
        <v>-0.28578728001762482</v>
      </c>
      <c r="K487">
        <v>-15.700760770598199</v>
      </c>
      <c r="L487">
        <f>(Table2[[#This Row],[6M Return vs Nifty]]-AVERAGE(Table2[6M Return vs Nifty]))/_xlfn.STDEV.P(Table2[6M Return vs Nifty])</f>
        <v>-0.64975109420700961</v>
      </c>
      <c r="M487">
        <v>-0.17183344175221901</v>
      </c>
      <c r="N487">
        <f>(Table2[[#This Row],[1W Return vs Nifty]]-AVERAGE(Table2[1W Return vs Nifty]))/_xlfn.STDEV.P(Table2[1W Return vs Nifty])</f>
        <v>9.2977636434994987E-2</v>
      </c>
      <c r="O487">
        <v>1406.67</v>
      </c>
      <c r="P487">
        <v>1523.10839397016</v>
      </c>
      <c r="Q487">
        <v>1554.4566411140199</v>
      </c>
      <c r="R487">
        <v>53.840126516847398</v>
      </c>
      <c r="S487" s="1">
        <f>(Table2[[#This Row],[Close Price]]-Table2[[#This Row],[20D EMA]])/Table2[[#This Row],[20D EMA]]</f>
        <v>-1.0890969452679138E-2</v>
      </c>
      <c r="T487" s="1">
        <f>(Table2[[#This Row],[Close Price]]-Table2[[#This Row],[50D EMA]])/Table2[[#This Row],[50D EMA]]</f>
        <v>-8.6506248991719145E-2</v>
      </c>
      <c r="U487" s="1">
        <f>(Table2[[#This Row],[Close Price]]-Table2[[#This Row],[200D EMA]])/Table2[[#This Row],[200D EMA]]</f>
        <v>-0.10492839542769601</v>
      </c>
      <c r="V487">
        <v>0.96580615853849605</v>
      </c>
      <c r="W487">
        <v>1366.35</v>
      </c>
      <c r="X487">
        <v>1419.95</v>
      </c>
      <c r="Y487">
        <v>1308.45</v>
      </c>
      <c r="Z487">
        <v>1419.95</v>
      </c>
      <c r="AA487">
        <v>1283.25</v>
      </c>
      <c r="AB487">
        <v>1520</v>
      </c>
      <c r="AC487" s="1">
        <f>(Table2[[#This Row],[Close Price]]/Table2[[#This Row],[Day Low]])-1</f>
        <v>1.8296922457642584E-2</v>
      </c>
      <c r="AD487" s="1">
        <f>(Table2[[#This Row],[Day High]]/Table2[[#This Row],[Close Price]])-1</f>
        <v>2.0555575520178282E-2</v>
      </c>
      <c r="AE487" s="1">
        <f>(Table2[[#This Row],[Close Price]]/Table2[[#This Row],[Current Week Low]])-1</f>
        <v>6.3357407619702544E-2</v>
      </c>
      <c r="AF487" s="1">
        <f>(Table2[[#This Row],[Current Week High]]/Table2[[#This Row],[Close Price]])-1</f>
        <v>2.0555575520178282E-2</v>
      </c>
      <c r="AG487" s="1">
        <f>(Table2[[#This Row],[Close Price]]/Table2[[#This Row],[Current Month Low]])-1</f>
        <v>8.4239236314046284E-2</v>
      </c>
      <c r="AH487" s="1">
        <f>(Table2[[#This Row],[Current Month High]]/Table2[[#This Row],[Close Price]])-1</f>
        <v>9.2464153519962622E-2</v>
      </c>
      <c r="AI487">
        <v>38.620764006180998</v>
      </c>
      <c r="AJ487">
        <v>8.4239236314046195</v>
      </c>
      <c r="AK487" t="str">
        <f>IF(AND(Table2[[#This Row],[20D EMA]]&gt;Table2[[#This Row],[50D EMA]],Table2[[#This Row],[50D EMA]]&gt;Table2[[#This Row],[200D EMA]]),"Uptrend","Downtrend/NoTrend")</f>
        <v>Downtrend/NoTrend</v>
      </c>
      <c r="AL487">
        <v>-0.22</v>
      </c>
      <c r="AM487" t="s">
        <v>3173</v>
      </c>
      <c r="AN487">
        <v>-6.5</v>
      </c>
      <c r="AO487" t="s">
        <v>3173</v>
      </c>
      <c r="AP487">
        <v>0.113290823187966</v>
      </c>
      <c r="AQ487">
        <f>(Table2[[#This Row],[Sharpe Ratio]]-AVERAGE(Table2[Sharpe Ratio]))/_xlfn.STDEV.P(Table2[Sharpe Ratio])</f>
        <v>0.66362274389957243</v>
      </c>
      <c r="AR4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7">
        <f>_xlfn.RANK.AVG(Table2[[#This Row],[1Y Return vs Nifty Z-Score]],Table2[1Y Return vs Nifty Z-Score])</f>
        <v>624</v>
      </c>
      <c r="AT487">
        <f>_xlfn.RANK.AVG(Table2[[#This Row],[6M Return vs Nifty Z-Score]],Table2[6M Return vs Nifty Z-Score])</f>
        <v>550</v>
      </c>
      <c r="AU487">
        <f>_xlfn.RANK.AVG(Table2[[#This Row],[Sharpe Ratio Z-Score]],Table2[Sharpe Ratio Z-Score])</f>
        <v>176</v>
      </c>
      <c r="AV487">
        <f>(Table2[[#This Row],[Rank 1Y]]+Table2[[#This Row],[Rank 6M]]+Table2[[#This Row],[Rank Sharpe]])/3</f>
        <v>450</v>
      </c>
    </row>
    <row r="488" spans="1:48" x14ac:dyDescent="0.3">
      <c r="A488" t="s">
        <v>1114</v>
      </c>
      <c r="B488" t="s">
        <v>1115</v>
      </c>
      <c r="C488" t="s">
        <v>3131</v>
      </c>
      <c r="D488" t="s">
        <v>250</v>
      </c>
      <c r="E488">
        <v>11063.23477212</v>
      </c>
      <c r="F488">
        <v>2157.9499999999998</v>
      </c>
      <c r="G488">
        <v>6.5941377690700902</v>
      </c>
      <c r="H488">
        <f>(Table2[[#This Row],[1Y Return vs Nifty]]-AVERAGE(Table2[1Y Return vs Nifty]))/_xlfn.STDEV.P(Table2[1Y Return vs Nifty])</f>
        <v>-0.14215419142659144</v>
      </c>
      <c r="I488">
        <v>0.94954281150351505</v>
      </c>
      <c r="J488">
        <f>(Table2[[#This Row],[1M Return vs Nifty]]-AVERAGE(Table2[1M Return vs Nifty]))/_xlfn.STDEV.P(Table2[1M Return vs Nifty])</f>
        <v>-2.8308223318739206E-2</v>
      </c>
      <c r="K488">
        <v>3.7433825428083098</v>
      </c>
      <c r="L488">
        <f>(Table2[[#This Row],[6M Return vs Nifty]]-AVERAGE(Table2[6M Return vs Nifty]))/_xlfn.STDEV.P(Table2[6M Return vs Nifty])</f>
        <v>-1.009195856996665E-2</v>
      </c>
      <c r="M488">
        <v>1.1580835310312201</v>
      </c>
      <c r="N488">
        <f>(Table2[[#This Row],[1W Return vs Nifty]]-AVERAGE(Table2[1W Return vs Nifty]))/_xlfn.STDEV.P(Table2[1W Return vs Nifty])</f>
        <v>0.37651938758454528</v>
      </c>
      <c r="O488">
        <v>2107.7399999999998</v>
      </c>
      <c r="P488">
        <v>2127.7920399671202</v>
      </c>
      <c r="Q488">
        <v>1976.9490912082799</v>
      </c>
      <c r="R488">
        <v>63.525991540464801</v>
      </c>
      <c r="S488" s="1">
        <f>(Table2[[#This Row],[Close Price]]-Table2[[#This Row],[20D EMA]])/Table2[[#This Row],[20D EMA]]</f>
        <v>2.3821723742017537E-2</v>
      </c>
      <c r="T488" s="1">
        <f>(Table2[[#This Row],[Close Price]]-Table2[[#This Row],[50D EMA]])/Table2[[#This Row],[50D EMA]]</f>
        <v>1.4173358799361623E-2</v>
      </c>
      <c r="U488" s="1">
        <f>(Table2[[#This Row],[Close Price]]-Table2[[#This Row],[200D EMA]])/Table2[[#This Row],[200D EMA]]</f>
        <v>9.1555675154535721E-2</v>
      </c>
      <c r="V488">
        <v>1.16315250172491</v>
      </c>
      <c r="W488">
        <v>2102.9499999999998</v>
      </c>
      <c r="X488">
        <v>2165.25</v>
      </c>
      <c r="Y488">
        <v>2052</v>
      </c>
      <c r="Z488">
        <v>2165.25</v>
      </c>
      <c r="AA488">
        <v>1988.15</v>
      </c>
      <c r="AB488">
        <v>2235.9499999999998</v>
      </c>
      <c r="AC488" s="1">
        <f>(Table2[[#This Row],[Close Price]]/Table2[[#This Row],[Day Low]])-1</f>
        <v>2.6153736417889206E-2</v>
      </c>
      <c r="AD488" s="1">
        <f>(Table2[[#This Row],[Day High]]/Table2[[#This Row],[Close Price]])-1</f>
        <v>3.3828401955560139E-3</v>
      </c>
      <c r="AE488" s="1">
        <f>(Table2[[#This Row],[Close Price]]/Table2[[#This Row],[Current Week Low]])-1</f>
        <v>5.1632553606237641E-2</v>
      </c>
      <c r="AF488" s="1">
        <f>(Table2[[#This Row],[Current Week High]]/Table2[[#This Row],[Close Price]])-1</f>
        <v>3.3828401955560139E-3</v>
      </c>
      <c r="AG488" s="1">
        <f>(Table2[[#This Row],[Close Price]]/Table2[[#This Row],[Current Month Low]])-1</f>
        <v>8.5406030732087412E-2</v>
      </c>
      <c r="AH488" s="1">
        <f>(Table2[[#This Row],[Current Month High]]/Table2[[#This Row],[Close Price]])-1</f>
        <v>3.614541578813224E-2</v>
      </c>
      <c r="AI488">
        <v>7.4306633610602804</v>
      </c>
      <c r="AJ488">
        <v>48.8241379310344</v>
      </c>
      <c r="AK488" t="str">
        <f>IF(AND(Table2[[#This Row],[20D EMA]]&gt;Table2[[#This Row],[50D EMA]],Table2[[#This Row],[50D EMA]]&gt;Table2[[#This Row],[200D EMA]]),"Uptrend","Downtrend/NoTrend")</f>
        <v>Downtrend/NoTrend</v>
      </c>
      <c r="AL488">
        <v>0.06</v>
      </c>
      <c r="AM488" t="s">
        <v>3172</v>
      </c>
      <c r="AN488">
        <v>-1.49</v>
      </c>
      <c r="AO488" t="s">
        <v>3173</v>
      </c>
      <c r="AP488">
        <v>-7.6119436188500006E-2</v>
      </c>
      <c r="AQ488">
        <f>(Table2[[#This Row],[Sharpe Ratio]]-AVERAGE(Table2[Sharpe Ratio]))/_xlfn.STDEV.P(Table2[Sharpe Ratio])</f>
        <v>-1.5325415923787924</v>
      </c>
      <c r="AR4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8">
        <f>_xlfn.RANK.AVG(Table2[[#This Row],[1Y Return vs Nifty Z-Score]],Table2[1Y Return vs Nifty Z-Score])</f>
        <v>355</v>
      </c>
      <c r="AT488">
        <f>_xlfn.RANK.AVG(Table2[[#This Row],[6M Return vs Nifty Z-Score]],Table2[6M Return vs Nifty Z-Score])</f>
        <v>305</v>
      </c>
      <c r="AU488">
        <f>_xlfn.RANK.AVG(Table2[[#This Row],[Sharpe Ratio Z-Score]],Table2[Sharpe Ratio Z-Score])</f>
        <v>691</v>
      </c>
      <c r="AV488">
        <f>(Table2[[#This Row],[Rank 1Y]]+Table2[[#This Row],[Rank 6M]]+Table2[[#This Row],[Rank Sharpe]])/3</f>
        <v>450.33333333333331</v>
      </c>
    </row>
    <row r="489" spans="1:48" x14ac:dyDescent="0.3">
      <c r="A489" t="s">
        <v>1380</v>
      </c>
      <c r="B489" t="s">
        <v>1381</v>
      </c>
      <c r="C489" t="s">
        <v>3136</v>
      </c>
      <c r="D489" t="s">
        <v>232</v>
      </c>
      <c r="E489">
        <v>7934.2711459499997</v>
      </c>
      <c r="F489">
        <v>411.15</v>
      </c>
      <c r="G489">
        <v>10.2182042710535</v>
      </c>
      <c r="H489">
        <f>(Table2[[#This Row],[1Y Return vs Nifty]]-AVERAGE(Table2[1Y Return vs Nifty]))/_xlfn.STDEV.P(Table2[1Y Return vs Nifty])</f>
        <v>-7.0886057467149655E-2</v>
      </c>
      <c r="I489">
        <v>-0.75035344708107699</v>
      </c>
      <c r="J489">
        <f>(Table2[[#This Row],[1M Return vs Nifty]]-AVERAGE(Table2[1M Return vs Nifty]))/_xlfn.STDEV.P(Table2[1M Return vs Nifty])</f>
        <v>-0.18952545792255793</v>
      </c>
      <c r="K489">
        <v>-14.343063055299799</v>
      </c>
      <c r="L489">
        <f>(Table2[[#This Row],[6M Return vs Nifty]]-AVERAGE(Table2[6M Return vs Nifty]))/_xlfn.STDEV.P(Table2[6M Return vs Nifty])</f>
        <v>-0.60508655265195088</v>
      </c>
      <c r="M489">
        <v>-4.0526238550388003</v>
      </c>
      <c r="N489">
        <f>(Table2[[#This Row],[1W Return vs Nifty]]-AVERAGE(Table2[1W Return vs Nifty]))/_xlfn.STDEV.P(Table2[1W Return vs Nifty])</f>
        <v>-0.73441695446541433</v>
      </c>
      <c r="O489">
        <v>424.82</v>
      </c>
      <c r="P489">
        <v>435.51568829744502</v>
      </c>
      <c r="Q489">
        <v>418.38112311116203</v>
      </c>
      <c r="R489">
        <v>41.132336499801703</v>
      </c>
      <c r="S489" s="1">
        <f>(Table2[[#This Row],[Close Price]]-Table2[[#This Row],[20D EMA]])/Table2[[#This Row],[20D EMA]]</f>
        <v>-3.2178334353373229E-2</v>
      </c>
      <c r="T489" s="1">
        <f>(Table2[[#This Row],[Close Price]]-Table2[[#This Row],[50D EMA]])/Table2[[#This Row],[50D EMA]]</f>
        <v>-5.5946752211607963E-2</v>
      </c>
      <c r="U489" s="1">
        <f>(Table2[[#This Row],[Close Price]]-Table2[[#This Row],[200D EMA]])/Table2[[#This Row],[200D EMA]]</f>
        <v>-1.728357880343653E-2</v>
      </c>
      <c r="V489">
        <v>0.140208065269431</v>
      </c>
      <c r="W489">
        <v>409.15</v>
      </c>
      <c r="X489">
        <v>418.6</v>
      </c>
      <c r="Y489">
        <v>409.15</v>
      </c>
      <c r="Z489">
        <v>422.25</v>
      </c>
      <c r="AA489">
        <v>395.15</v>
      </c>
      <c r="AB489">
        <v>462</v>
      </c>
      <c r="AC489" s="1">
        <f>(Table2[[#This Row],[Close Price]]/Table2[[#This Row],[Day Low]])-1</f>
        <v>4.8881828180373788E-3</v>
      </c>
      <c r="AD489" s="1">
        <f>(Table2[[#This Row],[Day High]]/Table2[[#This Row],[Close Price]])-1</f>
        <v>1.8119907576310545E-2</v>
      </c>
      <c r="AE489" s="1">
        <f>(Table2[[#This Row],[Close Price]]/Table2[[#This Row],[Current Week Low]])-1</f>
        <v>4.8881828180373788E-3</v>
      </c>
      <c r="AF489" s="1">
        <f>(Table2[[#This Row],[Current Week High]]/Table2[[#This Row],[Close Price]])-1</f>
        <v>2.6997446187522867E-2</v>
      </c>
      <c r="AG489" s="1">
        <f>(Table2[[#This Row],[Close Price]]/Table2[[#This Row],[Current Month Low]])-1</f>
        <v>4.0490952802733071E-2</v>
      </c>
      <c r="AH489" s="1">
        <f>(Table2[[#This Row],[Current Month High]]/Table2[[#This Row],[Close Price]])-1</f>
        <v>0.12367748996716532</v>
      </c>
      <c r="AI489">
        <v>33.430621427702697</v>
      </c>
      <c r="AJ489">
        <v>32.274876942379997</v>
      </c>
      <c r="AK489" t="str">
        <f>IF(AND(Table2[[#This Row],[20D EMA]]&gt;Table2[[#This Row],[50D EMA]],Table2[[#This Row],[50D EMA]]&gt;Table2[[#This Row],[200D EMA]]),"Uptrend","Downtrend/NoTrend")</f>
        <v>Downtrend/NoTrend</v>
      </c>
      <c r="AL489">
        <v>0.12</v>
      </c>
      <c r="AM489" t="s">
        <v>3172</v>
      </c>
      <c r="AN489">
        <v>-9.6199999999999992</v>
      </c>
      <c r="AO489" t="s">
        <v>3173</v>
      </c>
      <c r="AP489">
        <v>5.7057965966169997E-3</v>
      </c>
      <c r="AQ489">
        <f>(Table2[[#This Row],[Sharpe Ratio]]-AVERAGE(Table2[Sharpe Ratio]))/_xlfn.STDEV.P(Table2[Sharpe Ratio])</f>
        <v>-0.58379859059038497</v>
      </c>
      <c r="AR4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9">
        <f>_xlfn.RANK.AVG(Table2[[#This Row],[1Y Return vs Nifty Z-Score]],Table2[1Y Return vs Nifty Z-Score])</f>
        <v>325</v>
      </c>
      <c r="AT489">
        <f>_xlfn.RANK.AVG(Table2[[#This Row],[6M Return vs Nifty Z-Score]],Table2[6M Return vs Nifty Z-Score])</f>
        <v>533</v>
      </c>
      <c r="AU489">
        <f>_xlfn.RANK.AVG(Table2[[#This Row],[Sharpe Ratio Z-Score]],Table2[Sharpe Ratio Z-Score])</f>
        <v>493</v>
      </c>
      <c r="AV489">
        <f>(Table2[[#This Row],[Rank 1Y]]+Table2[[#This Row],[Rank 6M]]+Table2[[#This Row],[Rank Sharpe]])/3</f>
        <v>450.33333333333331</v>
      </c>
    </row>
    <row r="490" spans="1:48" x14ac:dyDescent="0.3">
      <c r="A490" t="s">
        <v>674</v>
      </c>
      <c r="B490" t="s">
        <v>675</v>
      </c>
      <c r="C490" t="s">
        <v>3128</v>
      </c>
      <c r="D490" t="s">
        <v>676</v>
      </c>
      <c r="E490">
        <v>26753.975014733998</v>
      </c>
      <c r="F490">
        <v>278.43</v>
      </c>
      <c r="G490">
        <v>-21.051544980047399</v>
      </c>
      <c r="H490">
        <f>(Table2[[#This Row],[1Y Return vs Nifty]]-AVERAGE(Table2[1Y Return vs Nifty]))/_xlfn.STDEV.P(Table2[1Y Return vs Nifty])</f>
        <v>-0.68581315035740475</v>
      </c>
      <c r="I490">
        <v>31.223946115658698</v>
      </c>
      <c r="J490">
        <f>(Table2[[#This Row],[1M Return vs Nifty]]-AVERAGE(Table2[1M Return vs Nifty]))/_xlfn.STDEV.P(Table2[1M Return vs Nifty])</f>
        <v>2.8428996844159018</v>
      </c>
      <c r="K490">
        <v>-14.2061662793613</v>
      </c>
      <c r="L490">
        <f>(Table2[[#This Row],[6M Return vs Nifty]]-AVERAGE(Table2[6M Return vs Nifty]))/_xlfn.STDEV.P(Table2[6M Return vs Nifty])</f>
        <v>-0.60058302313373635</v>
      </c>
      <c r="M490">
        <v>-9.0519911145806002</v>
      </c>
      <c r="N490">
        <f>(Table2[[#This Row],[1W Return vs Nifty]]-AVERAGE(Table2[1W Return vs Nifty]))/_xlfn.STDEV.P(Table2[1W Return vs Nifty])</f>
        <v>-1.8002950328866587</v>
      </c>
      <c r="O490">
        <v>270.60000000000002</v>
      </c>
      <c r="P490">
        <v>266.25979204402603</v>
      </c>
      <c r="Q490">
        <v>271.37706178483899</v>
      </c>
      <c r="R490">
        <v>52.905116736189903</v>
      </c>
      <c r="S490" s="1">
        <f>(Table2[[#This Row],[Close Price]]-Table2[[#This Row],[20D EMA]])/Table2[[#This Row],[20D EMA]]</f>
        <v>2.893569844789351E-2</v>
      </c>
      <c r="T490" s="1">
        <f>(Table2[[#This Row],[Close Price]]-Table2[[#This Row],[50D EMA]])/Table2[[#This Row],[50D EMA]]</f>
        <v>4.5708020210432812E-2</v>
      </c>
      <c r="U490" s="1">
        <f>(Table2[[#This Row],[Close Price]]-Table2[[#This Row],[200D EMA]])/Table2[[#This Row],[200D EMA]]</f>
        <v>2.5989441291662797E-2</v>
      </c>
      <c r="V490">
        <v>2.0435640725304398</v>
      </c>
      <c r="W490">
        <v>277</v>
      </c>
      <c r="X490">
        <v>285</v>
      </c>
      <c r="Y490">
        <v>273.88</v>
      </c>
      <c r="Z490">
        <v>285</v>
      </c>
      <c r="AA490">
        <v>220.15</v>
      </c>
      <c r="AB490">
        <v>344.64</v>
      </c>
      <c r="AC490" s="1">
        <f>(Table2[[#This Row],[Close Price]]/Table2[[#This Row],[Day Low]])-1</f>
        <v>5.1624548736461939E-3</v>
      </c>
      <c r="AD490" s="1">
        <f>(Table2[[#This Row],[Day High]]/Table2[[#This Row],[Close Price]])-1</f>
        <v>2.3596595194483427E-2</v>
      </c>
      <c r="AE490" s="1">
        <f>(Table2[[#This Row],[Close Price]]/Table2[[#This Row],[Current Week Low]])-1</f>
        <v>1.6613115232948727E-2</v>
      </c>
      <c r="AF490" s="1">
        <f>(Table2[[#This Row],[Current Week High]]/Table2[[#This Row],[Close Price]])-1</f>
        <v>2.3596595194483427E-2</v>
      </c>
      <c r="AG490" s="1">
        <f>(Table2[[#This Row],[Close Price]]/Table2[[#This Row],[Current Month Low]])-1</f>
        <v>0.26472859414035876</v>
      </c>
      <c r="AH490" s="1">
        <f>(Table2[[#This Row],[Current Month High]]/Table2[[#This Row],[Close Price]])-1</f>
        <v>0.23779765111518159</v>
      </c>
      <c r="AI490">
        <v>38.023919836224501</v>
      </c>
      <c r="AJ490">
        <v>32.585714285714197</v>
      </c>
      <c r="AK490" t="str">
        <f>IF(AND(Table2[[#This Row],[20D EMA]]&gt;Table2[[#This Row],[50D EMA]],Table2[[#This Row],[50D EMA]]&gt;Table2[[#This Row],[200D EMA]]),"Uptrend","Downtrend/NoTrend")</f>
        <v>Downtrend/NoTrend</v>
      </c>
      <c r="AL490">
        <v>-0.06</v>
      </c>
      <c r="AM490" t="s">
        <v>3173</v>
      </c>
      <c r="AN490">
        <v>20.010000000000002</v>
      </c>
      <c r="AO490" t="s">
        <v>3172</v>
      </c>
      <c r="AP490">
        <v>8.2507544884754994E-2</v>
      </c>
      <c r="AQ490">
        <f>(Table2[[#This Row],[Sharpe Ratio]]-AVERAGE(Table2[Sharpe Ratio]))/_xlfn.STDEV.P(Table2[Sharpe Ratio])</f>
        <v>0.30669837145112072</v>
      </c>
      <c r="AR4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0">
        <f>_xlfn.RANK.AVG(Table2[[#This Row],[1Y Return vs Nifty Z-Score]],Table2[1Y Return vs Nifty Z-Score])</f>
        <v>554</v>
      </c>
      <c r="AT490">
        <f>_xlfn.RANK.AVG(Table2[[#This Row],[6M Return vs Nifty Z-Score]],Table2[6M Return vs Nifty Z-Score])</f>
        <v>531</v>
      </c>
      <c r="AU490">
        <f>_xlfn.RANK.AVG(Table2[[#This Row],[Sharpe Ratio Z-Score]],Table2[Sharpe Ratio Z-Score])</f>
        <v>271</v>
      </c>
      <c r="AV490">
        <f>(Table2[[#This Row],[Rank 1Y]]+Table2[[#This Row],[Rank 6M]]+Table2[[#This Row],[Rank Sharpe]])/3</f>
        <v>452</v>
      </c>
    </row>
    <row r="491" spans="1:48" x14ac:dyDescent="0.3">
      <c r="A491" t="s">
        <v>958</v>
      </c>
      <c r="B491" t="s">
        <v>959</v>
      </c>
      <c r="C491" t="s">
        <v>3139</v>
      </c>
      <c r="D491" t="s">
        <v>960</v>
      </c>
      <c r="E491">
        <v>15476.006636075999</v>
      </c>
      <c r="F491">
        <v>197.96</v>
      </c>
      <c r="G491">
        <v>-1.8431517436463201</v>
      </c>
      <c r="H491">
        <f>(Table2[[#This Row],[1Y Return vs Nifty]]-AVERAGE(Table2[1Y Return vs Nifty]))/_xlfn.STDEV.P(Table2[1Y Return vs Nifty])</f>
        <v>-0.30807550631354969</v>
      </c>
      <c r="I491">
        <v>17.804668594686301</v>
      </c>
      <c r="J491">
        <f>(Table2[[#This Row],[1M Return vs Nifty]]-AVERAGE(Table2[1M Return vs Nifty]))/_xlfn.STDEV.P(Table2[1M Return vs Nifty])</f>
        <v>1.570222718755824</v>
      </c>
      <c r="K491">
        <v>-9.1060069291483501</v>
      </c>
      <c r="L491">
        <f>(Table2[[#This Row],[6M Return vs Nifty]]-AVERAGE(Table2[6M Return vs Nifty]))/_xlfn.STDEV.P(Table2[6M Return vs Nifty])</f>
        <v>-0.43280172935366862</v>
      </c>
      <c r="M491">
        <v>-3.2753746385823899</v>
      </c>
      <c r="N491">
        <f>(Table2[[#This Row],[1W Return vs Nifty]]-AVERAGE(Table2[1W Return vs Nifty]))/_xlfn.STDEV.P(Table2[1W Return vs Nifty])</f>
        <v>-0.5687054037267103</v>
      </c>
      <c r="O491">
        <v>189.93</v>
      </c>
      <c r="P491">
        <v>188.95936864907</v>
      </c>
      <c r="Q491">
        <v>193.22479602265099</v>
      </c>
      <c r="R491">
        <v>62.700713442495903</v>
      </c>
      <c r="S491" s="1">
        <f>(Table2[[#This Row],[Close Price]]-Table2[[#This Row],[20D EMA]])/Table2[[#This Row],[20D EMA]]</f>
        <v>4.2278734270520722E-2</v>
      </c>
      <c r="T491" s="1">
        <f>(Table2[[#This Row],[Close Price]]-Table2[[#This Row],[50D EMA]])/Table2[[#This Row],[50D EMA]]</f>
        <v>4.7632628195565817E-2</v>
      </c>
      <c r="U491" s="1">
        <f>(Table2[[#This Row],[Close Price]]-Table2[[#This Row],[200D EMA]])/Table2[[#This Row],[200D EMA]]</f>
        <v>2.4506192138994038E-2</v>
      </c>
      <c r="V491">
        <v>1.1156415175030401</v>
      </c>
      <c r="W491">
        <v>191</v>
      </c>
      <c r="X491">
        <v>198.75</v>
      </c>
      <c r="Y491">
        <v>190</v>
      </c>
      <c r="Z491">
        <v>198.75</v>
      </c>
      <c r="AA491">
        <v>182.36</v>
      </c>
      <c r="AB491">
        <v>202.73</v>
      </c>
      <c r="AC491" s="1">
        <f>(Table2[[#This Row],[Close Price]]/Table2[[#This Row],[Day Low]])-1</f>
        <v>3.6439790575916176E-2</v>
      </c>
      <c r="AD491" s="1">
        <f>(Table2[[#This Row],[Day High]]/Table2[[#This Row],[Close Price]])-1</f>
        <v>3.9907051929681803E-3</v>
      </c>
      <c r="AE491" s="1">
        <f>(Table2[[#This Row],[Close Price]]/Table2[[#This Row],[Current Week Low]])-1</f>
        <v>4.1894736842105207E-2</v>
      </c>
      <c r="AF491" s="1">
        <f>(Table2[[#This Row],[Current Week High]]/Table2[[#This Row],[Close Price]])-1</f>
        <v>3.9907051929681803E-3</v>
      </c>
      <c r="AG491" s="1">
        <f>(Table2[[#This Row],[Close Price]]/Table2[[#This Row],[Current Month Low]])-1</f>
        <v>8.554507567448999E-2</v>
      </c>
      <c r="AH491" s="1">
        <f>(Table2[[#This Row],[Current Month High]]/Table2[[#This Row],[Close Price]])-1</f>
        <v>2.4095776924631052E-2</v>
      </c>
      <c r="AI491">
        <v>19.998989694887801</v>
      </c>
      <c r="AJ491">
        <v>25.688888888888801</v>
      </c>
      <c r="AK491" t="str">
        <f>IF(AND(Table2[[#This Row],[20D EMA]]&gt;Table2[[#This Row],[50D EMA]],Table2[[#This Row],[50D EMA]]&gt;Table2[[#This Row],[200D EMA]]),"Uptrend","Downtrend/NoTrend")</f>
        <v>Downtrend/NoTrend</v>
      </c>
      <c r="AL491">
        <v>0</v>
      </c>
      <c r="AM491" t="s">
        <v>3174</v>
      </c>
      <c r="AN491">
        <v>0.1</v>
      </c>
      <c r="AO491" t="s">
        <v>3172</v>
      </c>
      <c r="AP491">
        <v>1.2472157636057E-2</v>
      </c>
      <c r="AQ491">
        <f>(Table2[[#This Row],[Sharpe Ratio]]-AVERAGE(Table2[Sharpe Ratio]))/_xlfn.STDEV.P(Table2[Sharpe Ratio])</f>
        <v>-0.50534433552458002</v>
      </c>
      <c r="AR4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1">
        <f>_xlfn.RANK.AVG(Table2[[#This Row],[1Y Return vs Nifty Z-Score]],Table2[1Y Return vs Nifty Z-Score])</f>
        <v>415</v>
      </c>
      <c r="AT491">
        <f>_xlfn.RANK.AVG(Table2[[#This Row],[6M Return vs Nifty Z-Score]],Table2[6M Return vs Nifty Z-Score])</f>
        <v>469</v>
      </c>
      <c r="AU491">
        <f>_xlfn.RANK.AVG(Table2[[#This Row],[Sharpe Ratio Z-Score]],Table2[Sharpe Ratio Z-Score])</f>
        <v>475</v>
      </c>
      <c r="AV491">
        <f>(Table2[[#This Row],[Rank 1Y]]+Table2[[#This Row],[Rank 6M]]+Table2[[#This Row],[Rank Sharpe]])/3</f>
        <v>453</v>
      </c>
    </row>
    <row r="492" spans="1:48" x14ac:dyDescent="0.3">
      <c r="A492" t="s">
        <v>276</v>
      </c>
      <c r="B492" t="s">
        <v>277</v>
      </c>
      <c r="C492" t="s">
        <v>3127</v>
      </c>
      <c r="D492" t="s">
        <v>34</v>
      </c>
      <c r="E492">
        <v>92671.972068980001</v>
      </c>
      <c r="F492">
        <v>121.4</v>
      </c>
      <c r="G492">
        <v>-10.027531501808699</v>
      </c>
      <c r="H492">
        <f>(Table2[[#This Row],[1Y Return vs Nifty]]-AVERAGE(Table2[1Y Return vs Nifty]))/_xlfn.STDEV.P(Table2[1Y Return vs Nifty])</f>
        <v>-0.46902329042855834</v>
      </c>
      <c r="I492">
        <v>10.277689983683199</v>
      </c>
      <c r="J492">
        <f>(Table2[[#This Row],[1M Return vs Nifty]]-AVERAGE(Table2[1M Return vs Nifty]))/_xlfn.STDEV.P(Table2[1M Return vs Nifty])</f>
        <v>0.85636817000917986</v>
      </c>
      <c r="K492">
        <v>-29.5150536217553</v>
      </c>
      <c r="L492">
        <f>(Table2[[#This Row],[6M Return vs Nifty]]-AVERAGE(Table2[6M Return vs Nifty]))/_xlfn.STDEV.P(Table2[6M Return vs Nifty])</f>
        <v>-1.1042035471734262</v>
      </c>
      <c r="M492">
        <v>0.84893311172788899</v>
      </c>
      <c r="N492">
        <f>(Table2[[#This Row],[1W Return vs Nifty]]-AVERAGE(Table2[1W Return vs Nifty]))/_xlfn.STDEV.P(Table2[1W Return vs Nifty])</f>
        <v>0.31060771561420936</v>
      </c>
      <c r="O492">
        <v>116.89</v>
      </c>
      <c r="P492">
        <v>118.235262210285</v>
      </c>
      <c r="Q492">
        <v>124.381328548873</v>
      </c>
      <c r="R492">
        <v>68.754533529422901</v>
      </c>
      <c r="S492" s="1">
        <f>(Table2[[#This Row],[Close Price]]-Table2[[#This Row],[20D EMA]])/Table2[[#This Row],[20D EMA]]</f>
        <v>3.8583283428864787E-2</v>
      </c>
      <c r="T492" s="1">
        <f>(Table2[[#This Row],[Close Price]]-Table2[[#This Row],[50D EMA]])/Table2[[#This Row],[50D EMA]]</f>
        <v>2.6766446240770566E-2</v>
      </c>
      <c r="U492" s="1">
        <f>(Table2[[#This Row],[Close Price]]-Table2[[#This Row],[200D EMA]])/Table2[[#This Row],[200D EMA]]</f>
        <v>-2.3969261171716338E-2</v>
      </c>
      <c r="V492">
        <v>0.87154202596002905</v>
      </c>
      <c r="W492">
        <v>119.36</v>
      </c>
      <c r="X492">
        <v>121.65</v>
      </c>
      <c r="Y492">
        <v>117.09</v>
      </c>
      <c r="Z492">
        <v>121.65</v>
      </c>
      <c r="AA492">
        <v>112</v>
      </c>
      <c r="AB492">
        <v>122.41</v>
      </c>
      <c r="AC492" s="1">
        <f>(Table2[[#This Row],[Close Price]]/Table2[[#This Row],[Day Low]])-1</f>
        <v>1.7091152815013499E-2</v>
      </c>
      <c r="AD492" s="1">
        <f>(Table2[[#This Row],[Day High]]/Table2[[#This Row],[Close Price]])-1</f>
        <v>2.0593080724875534E-3</v>
      </c>
      <c r="AE492" s="1">
        <f>(Table2[[#This Row],[Close Price]]/Table2[[#This Row],[Current Week Low]])-1</f>
        <v>3.6809291997608629E-2</v>
      </c>
      <c r="AF492" s="1">
        <f>(Table2[[#This Row],[Current Week High]]/Table2[[#This Row],[Close Price]])-1</f>
        <v>2.0593080724875534E-3</v>
      </c>
      <c r="AG492" s="1">
        <f>(Table2[[#This Row],[Close Price]]/Table2[[#This Row],[Current Month Low]])-1</f>
        <v>8.3928571428571574E-2</v>
      </c>
      <c r="AH492" s="1">
        <f>(Table2[[#This Row],[Current Month High]]/Table2[[#This Row],[Close Price]])-1</f>
        <v>8.3196046128499734E-3</v>
      </c>
      <c r="AI492">
        <v>42.092257001647397</v>
      </c>
      <c r="AJ492">
        <v>13.883677298311399</v>
      </c>
      <c r="AK492" t="str">
        <f>IF(AND(Table2[[#This Row],[20D EMA]]&gt;Table2[[#This Row],[50D EMA]],Table2[[#This Row],[50D EMA]]&gt;Table2[[#This Row],[200D EMA]]),"Uptrend","Downtrend/NoTrend")</f>
        <v>Downtrend/NoTrend</v>
      </c>
      <c r="AL492">
        <v>-0.03</v>
      </c>
      <c r="AM492" t="s">
        <v>3173</v>
      </c>
      <c r="AN492">
        <v>0.49</v>
      </c>
      <c r="AO492" t="s">
        <v>3172</v>
      </c>
      <c r="AP492">
        <v>0.108370709038993</v>
      </c>
      <c r="AQ492">
        <f>(Table2[[#This Row],[Sharpe Ratio]]-AVERAGE(Table2[Sharpe Ratio]))/_xlfn.STDEV.P(Table2[Sharpe Ratio])</f>
        <v>0.60657525734861084</v>
      </c>
      <c r="AR4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2">
        <f>_xlfn.RANK.AVG(Table2[[#This Row],[1Y Return vs Nifty Z-Score]],Table2[1Y Return vs Nifty Z-Score])</f>
        <v>478</v>
      </c>
      <c r="AT492">
        <f>_xlfn.RANK.AVG(Table2[[#This Row],[6M Return vs Nifty Z-Score]],Table2[6M Return vs Nifty Z-Score])</f>
        <v>690</v>
      </c>
      <c r="AU492">
        <f>_xlfn.RANK.AVG(Table2[[#This Row],[Sharpe Ratio Z-Score]],Table2[Sharpe Ratio Z-Score])</f>
        <v>195</v>
      </c>
      <c r="AV492">
        <f>(Table2[[#This Row],[Rank 1Y]]+Table2[[#This Row],[Rank 6M]]+Table2[[#This Row],[Rank Sharpe]])/3</f>
        <v>454.33333333333331</v>
      </c>
    </row>
    <row r="493" spans="1:48" x14ac:dyDescent="0.3">
      <c r="A493" t="s">
        <v>1582</v>
      </c>
      <c r="B493" t="s">
        <v>1583</v>
      </c>
      <c r="C493" t="s">
        <v>3127</v>
      </c>
      <c r="D493" t="s">
        <v>24</v>
      </c>
      <c r="E493">
        <v>6048.8405969199903</v>
      </c>
      <c r="F493">
        <v>23.12</v>
      </c>
      <c r="G493">
        <v>-18.864618314099101</v>
      </c>
      <c r="H493">
        <f>(Table2[[#This Row],[1Y Return vs Nifty]]-AVERAGE(Table2[1Y Return vs Nifty]))/_xlfn.STDEV.P(Table2[1Y Return vs Nifty])</f>
        <v>-0.64280671476827322</v>
      </c>
      <c r="I493">
        <v>1.09531512289884</v>
      </c>
      <c r="J493">
        <f>(Table2[[#This Row],[1M Return vs Nifty]]-AVERAGE(Table2[1M Return vs Nifty]))/_xlfn.STDEV.P(Table2[1M Return vs Nifty])</f>
        <v>-1.4483256761939444E-2</v>
      </c>
      <c r="K493">
        <v>-22.07473830644</v>
      </c>
      <c r="L493">
        <f>(Table2[[#This Row],[6M Return vs Nifty]]-AVERAGE(Table2[6M Return vs Nifty]))/_xlfn.STDEV.P(Table2[6M Return vs Nifty])</f>
        <v>-0.85943752242497751</v>
      </c>
      <c r="M493">
        <v>-2.7427540245473101</v>
      </c>
      <c r="N493">
        <f>(Table2[[#This Row],[1W Return vs Nifty]]-AVERAGE(Table2[1W Return vs Nifty]))/_xlfn.STDEV.P(Table2[1W Return vs Nifty])</f>
        <v>-0.45514930609621024</v>
      </c>
      <c r="O493">
        <v>23.36</v>
      </c>
      <c r="P493">
        <v>24.0379015914978</v>
      </c>
      <c r="Q493">
        <v>25.226845969111899</v>
      </c>
      <c r="R493">
        <v>49.051604798614797</v>
      </c>
      <c r="S493" s="1">
        <f>(Table2[[#This Row],[Close Price]]-Table2[[#This Row],[20D EMA]])/Table2[[#This Row],[20D EMA]]</f>
        <v>-1.027397260273966E-2</v>
      </c>
      <c r="T493" s="1">
        <f>(Table2[[#This Row],[Close Price]]-Table2[[#This Row],[50D EMA]])/Table2[[#This Row],[50D EMA]]</f>
        <v>-3.8185595693696506E-2</v>
      </c>
      <c r="U493" s="1">
        <f>(Table2[[#This Row],[Close Price]]-Table2[[#This Row],[200D EMA]])/Table2[[#This Row],[200D EMA]]</f>
        <v>-8.3516027794023465E-2</v>
      </c>
      <c r="V493">
        <v>0.89587324511456301</v>
      </c>
      <c r="W493">
        <v>22.85</v>
      </c>
      <c r="X493">
        <v>23.22</v>
      </c>
      <c r="Y493">
        <v>22.75</v>
      </c>
      <c r="Z493">
        <v>23.22</v>
      </c>
      <c r="AA493">
        <v>22.27</v>
      </c>
      <c r="AB493">
        <v>24.95</v>
      </c>
      <c r="AC493" s="1">
        <f>(Table2[[#This Row],[Close Price]]/Table2[[#This Row],[Day Low]])-1</f>
        <v>1.1816192560174965E-2</v>
      </c>
      <c r="AD493" s="1">
        <f>(Table2[[#This Row],[Day High]]/Table2[[#This Row],[Close Price]])-1</f>
        <v>4.325259515570945E-3</v>
      </c>
      <c r="AE493" s="1">
        <f>(Table2[[#This Row],[Close Price]]/Table2[[#This Row],[Current Week Low]])-1</f>
        <v>1.6263736263736339E-2</v>
      </c>
      <c r="AF493" s="1">
        <f>(Table2[[#This Row],[Current Week High]]/Table2[[#This Row],[Close Price]])-1</f>
        <v>4.325259515570945E-3</v>
      </c>
      <c r="AG493" s="1">
        <f>(Table2[[#This Row],[Close Price]]/Table2[[#This Row],[Current Month Low]])-1</f>
        <v>3.8167938931297885E-2</v>
      </c>
      <c r="AH493" s="1">
        <f>(Table2[[#This Row],[Current Month High]]/Table2[[#This Row],[Close Price]])-1</f>
        <v>7.9152249134948116E-2</v>
      </c>
      <c r="AI493">
        <v>59.523032298379903</v>
      </c>
      <c r="AJ493">
        <v>4.0032204244752201</v>
      </c>
      <c r="AK493" t="str">
        <f>IF(AND(Table2[[#This Row],[20D EMA]]&gt;Table2[[#This Row],[50D EMA]],Table2[[#This Row],[50D EMA]]&gt;Table2[[#This Row],[200D EMA]]),"Uptrend","Downtrend/NoTrend")</f>
        <v>Downtrend/NoTrend</v>
      </c>
      <c r="AL493">
        <v>-0.1</v>
      </c>
      <c r="AM493" t="s">
        <v>3173</v>
      </c>
      <c r="AN493">
        <v>-4.97</v>
      </c>
      <c r="AO493" t="s">
        <v>3173</v>
      </c>
      <c r="AP493">
        <v>0.10723391676732601</v>
      </c>
      <c r="AQ493">
        <f>(Table2[[#This Row],[Sharpe Ratio]]-AVERAGE(Table2[Sharpe Ratio]))/_xlfn.STDEV.P(Table2[Sharpe Ratio])</f>
        <v>0.59339443676893044</v>
      </c>
      <c r="AR4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3">
        <f>_xlfn.RANK.AVG(Table2[[#This Row],[1Y Return vs Nifty Z-Score]],Table2[1Y Return vs Nifty Z-Score])</f>
        <v>540</v>
      </c>
      <c r="AT493">
        <f>_xlfn.RANK.AVG(Table2[[#This Row],[6M Return vs Nifty Z-Score]],Table2[6M Return vs Nifty Z-Score])</f>
        <v>622</v>
      </c>
      <c r="AU493">
        <f>_xlfn.RANK.AVG(Table2[[#This Row],[Sharpe Ratio Z-Score]],Table2[Sharpe Ratio Z-Score])</f>
        <v>201</v>
      </c>
      <c r="AV493">
        <f>(Table2[[#This Row],[Rank 1Y]]+Table2[[#This Row],[Rank 6M]]+Table2[[#This Row],[Rank Sharpe]])/3</f>
        <v>454.33333333333331</v>
      </c>
    </row>
    <row r="494" spans="1:48" x14ac:dyDescent="0.3">
      <c r="A494" t="s">
        <v>418</v>
      </c>
      <c r="B494" t="s">
        <v>419</v>
      </c>
      <c r="C494" t="s">
        <v>3132</v>
      </c>
      <c r="D494" t="s">
        <v>208</v>
      </c>
      <c r="E494">
        <v>53298.76995165</v>
      </c>
      <c r="F494">
        <v>3409.95</v>
      </c>
      <c r="G494">
        <v>0.85573085482408096</v>
      </c>
      <c r="H494">
        <f>(Table2[[#This Row],[1Y Return vs Nifty]]-AVERAGE(Table2[1Y Return vs Nifty]))/_xlfn.STDEV.P(Table2[1Y Return vs Nifty])</f>
        <v>-0.25500133494739868</v>
      </c>
      <c r="I494">
        <v>-6.2857079560682703</v>
      </c>
      <c r="J494">
        <f>(Table2[[#This Row],[1M Return vs Nifty]]-AVERAGE(Table2[1M Return vs Nifty]))/_xlfn.STDEV.P(Table2[1M Return vs Nifty])</f>
        <v>-0.71449546240609085</v>
      </c>
      <c r="K494">
        <v>-31.074108149972901</v>
      </c>
      <c r="L494">
        <f>(Table2[[#This Row],[6M Return vs Nifty]]-AVERAGE(Table2[6M Return vs Nifty]))/_xlfn.STDEV.P(Table2[6M Return vs Nifty])</f>
        <v>-1.1554921771663498</v>
      </c>
      <c r="M494">
        <v>-3.3675999508384402</v>
      </c>
      <c r="N494">
        <f>(Table2[[#This Row],[1W Return vs Nifty]]-AVERAGE(Table2[1W Return vs Nifty]))/_xlfn.STDEV.P(Table2[1W Return vs Nifty])</f>
        <v>-0.58836807972268979</v>
      </c>
      <c r="O494">
        <v>3495.66</v>
      </c>
      <c r="P494">
        <v>3659.1712362702701</v>
      </c>
      <c r="Q494">
        <v>3699.2391499097898</v>
      </c>
      <c r="R494">
        <v>38.714280417259999</v>
      </c>
      <c r="S494" s="1">
        <f>(Table2[[#This Row],[Close Price]]-Table2[[#This Row],[20D EMA]])/Table2[[#This Row],[20D EMA]]</f>
        <v>-2.4518974957518765E-2</v>
      </c>
      <c r="T494" s="1">
        <f>(Table2[[#This Row],[Close Price]]-Table2[[#This Row],[50D EMA]])/Table2[[#This Row],[50D EMA]]</f>
        <v>-6.8108656353643951E-2</v>
      </c>
      <c r="U494" s="1">
        <f>(Table2[[#This Row],[Close Price]]-Table2[[#This Row],[200D EMA]])/Table2[[#This Row],[200D EMA]]</f>
        <v>-7.8202337882600712E-2</v>
      </c>
      <c r="V494">
        <v>1.11622820009513</v>
      </c>
      <c r="W494">
        <v>3364.3</v>
      </c>
      <c r="X494">
        <v>3490.4</v>
      </c>
      <c r="Y494">
        <v>3364.3</v>
      </c>
      <c r="Z494">
        <v>3490.4</v>
      </c>
      <c r="AA494">
        <v>3325</v>
      </c>
      <c r="AB494">
        <v>3604.7</v>
      </c>
      <c r="AC494" s="1">
        <f>(Table2[[#This Row],[Close Price]]/Table2[[#This Row],[Day Low]])-1</f>
        <v>1.3568944505543357E-2</v>
      </c>
      <c r="AD494" s="1">
        <f>(Table2[[#This Row],[Day High]]/Table2[[#This Row],[Close Price]])-1</f>
        <v>2.3592721300898845E-2</v>
      </c>
      <c r="AE494" s="1">
        <f>(Table2[[#This Row],[Close Price]]/Table2[[#This Row],[Current Week Low]])-1</f>
        <v>1.3568944505543357E-2</v>
      </c>
      <c r="AF494" s="1">
        <f>(Table2[[#This Row],[Current Week High]]/Table2[[#This Row],[Close Price]])-1</f>
        <v>2.3592721300898845E-2</v>
      </c>
      <c r="AG494" s="1">
        <f>(Table2[[#This Row],[Close Price]]/Table2[[#This Row],[Current Month Low]])-1</f>
        <v>2.5548872180451099E-2</v>
      </c>
      <c r="AH494" s="1">
        <f>(Table2[[#This Row],[Current Month High]]/Table2[[#This Row],[Close Price]])-1</f>
        <v>5.7112274373524619E-2</v>
      </c>
      <c r="AI494">
        <v>45.192744761653401</v>
      </c>
      <c r="AJ494">
        <v>25.044004400439999</v>
      </c>
      <c r="AK494" t="str">
        <f>IF(AND(Table2[[#This Row],[20D EMA]]&gt;Table2[[#This Row],[50D EMA]],Table2[[#This Row],[50D EMA]]&gt;Table2[[#This Row],[200D EMA]]),"Uptrend","Downtrend/NoTrend")</f>
        <v>Downtrend/NoTrend</v>
      </c>
      <c r="AL494">
        <v>-0.05</v>
      </c>
      <c r="AM494" t="s">
        <v>3173</v>
      </c>
      <c r="AN494">
        <v>-3.55</v>
      </c>
      <c r="AO494" t="s">
        <v>3173</v>
      </c>
      <c r="AP494">
        <v>8.0741754757417003E-2</v>
      </c>
      <c r="AQ494">
        <f>(Table2[[#This Row],[Sharpe Ratio]]-AVERAGE(Table2[Sharpe Ratio]))/_xlfn.STDEV.P(Table2[Sharpe Ratio])</f>
        <v>0.28622447887646141</v>
      </c>
      <c r="AR4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4">
        <f>_xlfn.RANK.AVG(Table2[[#This Row],[1Y Return vs Nifty Z-Score]],Table2[1Y Return vs Nifty Z-Score])</f>
        <v>394</v>
      </c>
      <c r="AT494">
        <f>_xlfn.RANK.AVG(Table2[[#This Row],[6M Return vs Nifty Z-Score]],Table2[6M Return vs Nifty Z-Score])</f>
        <v>693</v>
      </c>
      <c r="AU494">
        <f>_xlfn.RANK.AVG(Table2[[#This Row],[Sharpe Ratio Z-Score]],Table2[Sharpe Ratio Z-Score])</f>
        <v>278</v>
      </c>
      <c r="AV494">
        <f>(Table2[[#This Row],[Rank 1Y]]+Table2[[#This Row],[Rank 6M]]+Table2[[#This Row],[Rank Sharpe]])/3</f>
        <v>455</v>
      </c>
    </row>
    <row r="495" spans="1:48" x14ac:dyDescent="0.3">
      <c r="A495" t="s">
        <v>103</v>
      </c>
      <c r="B495" t="s">
        <v>104</v>
      </c>
      <c r="C495" t="s">
        <v>3139</v>
      </c>
      <c r="D495" t="s">
        <v>105</v>
      </c>
      <c r="E495">
        <v>243847.28480632501</v>
      </c>
      <c r="F495">
        <v>1128.8499999999999</v>
      </c>
      <c r="G495">
        <v>17.058978807092998</v>
      </c>
      <c r="H495">
        <f>(Table2[[#This Row],[1Y Return vs Nifty]]-AVERAGE(Table2[1Y Return vs Nifty]))/_xlfn.STDEV.P(Table2[1Y Return vs Nifty])</f>
        <v>6.363940881609384E-2</v>
      </c>
      <c r="I495">
        <v>-11.9164540733764</v>
      </c>
      <c r="J495">
        <f>(Table2[[#This Row],[1M Return vs Nifty]]-AVERAGE(Table2[1M Return vs Nifty]))/_xlfn.STDEV.P(Table2[1M Return vs Nifty])</f>
        <v>-1.2485123550277957</v>
      </c>
      <c r="K495">
        <v>-26.5404744648385</v>
      </c>
      <c r="L495">
        <f>(Table2[[#This Row],[6M Return vs Nifty]]-AVERAGE(Table2[6M Return vs Nifty]))/_xlfn.STDEV.P(Table2[6M Return vs Nifty])</f>
        <v>-1.006348028330101</v>
      </c>
      <c r="M495">
        <v>-12.051572794442301</v>
      </c>
      <c r="N495">
        <f>(Table2[[#This Row],[1W Return vs Nifty]]-AVERAGE(Table2[1W Return vs Nifty]))/_xlfn.STDEV.P(Table2[1W Return vs Nifty])</f>
        <v>-2.4398136341449277</v>
      </c>
      <c r="O495">
        <v>1272.4100000000001</v>
      </c>
      <c r="P495">
        <v>1345.9655111889699</v>
      </c>
      <c r="Q495">
        <v>1328.3432530380101</v>
      </c>
      <c r="R495">
        <v>26.621644535982899</v>
      </c>
      <c r="S495" s="1">
        <f>(Table2[[#This Row],[Close Price]]-Table2[[#This Row],[20D EMA]])/Table2[[#This Row],[20D EMA]]</f>
        <v>-0.11282526858481162</v>
      </c>
      <c r="T495" s="1">
        <f>(Table2[[#This Row],[Close Price]]-Table2[[#This Row],[50D EMA]])/Table2[[#This Row],[50D EMA]]</f>
        <v>-0.1613083763172945</v>
      </c>
      <c r="U495" s="1">
        <f>(Table2[[#This Row],[Close Price]]-Table2[[#This Row],[200D EMA]])/Table2[[#This Row],[200D EMA]]</f>
        <v>-0.15018200497631595</v>
      </c>
      <c r="V495">
        <v>3.3950853163530601</v>
      </c>
      <c r="W495">
        <v>1119.3499999999999</v>
      </c>
      <c r="X495">
        <v>1174.45</v>
      </c>
      <c r="Y495">
        <v>1119.3499999999999</v>
      </c>
      <c r="Z495">
        <v>1191.4000000000001</v>
      </c>
      <c r="AA495">
        <v>995.65</v>
      </c>
      <c r="AB495">
        <v>1397.95</v>
      </c>
      <c r="AC495" s="1">
        <f>(Table2[[#This Row],[Close Price]]/Table2[[#This Row],[Day Low]])-1</f>
        <v>8.4870683879036957E-3</v>
      </c>
      <c r="AD495" s="1">
        <f>(Table2[[#This Row],[Day High]]/Table2[[#This Row],[Close Price]])-1</f>
        <v>4.0395092350622441E-2</v>
      </c>
      <c r="AE495" s="1">
        <f>(Table2[[#This Row],[Close Price]]/Table2[[#This Row],[Current Week Low]])-1</f>
        <v>8.4870683879036957E-3</v>
      </c>
      <c r="AF495" s="1">
        <f>(Table2[[#This Row],[Current Week High]]/Table2[[#This Row],[Close Price]])-1</f>
        <v>5.5410373388847134E-2</v>
      </c>
      <c r="AG495" s="1">
        <f>(Table2[[#This Row],[Close Price]]/Table2[[#This Row],[Current Month Low]])-1</f>
        <v>0.13378195148897709</v>
      </c>
      <c r="AH495" s="1">
        <f>(Table2[[#This Row],[Current Month High]]/Table2[[#This Row],[Close Price]])-1</f>
        <v>0.23838419630597518</v>
      </c>
      <c r="AI495">
        <v>43.632900739690797</v>
      </c>
      <c r="AJ495">
        <v>40.055831265508601</v>
      </c>
      <c r="AK495" t="str">
        <f>IF(AND(Table2[[#This Row],[20D EMA]]&gt;Table2[[#This Row],[50D EMA]],Table2[[#This Row],[50D EMA]]&gt;Table2[[#This Row],[200D EMA]]),"Uptrend","Downtrend/NoTrend")</f>
        <v>Downtrend/NoTrend</v>
      </c>
      <c r="AL495">
        <v>-0.17</v>
      </c>
      <c r="AM495" t="s">
        <v>3173</v>
      </c>
      <c r="AN495">
        <v>-17.600000000000001</v>
      </c>
      <c r="AO495" t="s">
        <v>3173</v>
      </c>
      <c r="AP495">
        <v>3.9197886090628999E-2</v>
      </c>
      <c r="AQ495">
        <f>(Table2[[#This Row],[Sharpe Ratio]]-AVERAGE(Table2[Sharpe Ratio]))/_xlfn.STDEV.P(Table2[Sharpe Ratio])</f>
        <v>-0.19546623342910516</v>
      </c>
      <c r="AR4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5">
        <f>_xlfn.RANK.AVG(Table2[[#This Row],[1Y Return vs Nifty Z-Score]],Table2[1Y Return vs Nifty Z-Score])</f>
        <v>289</v>
      </c>
      <c r="AT495">
        <f>_xlfn.RANK.AVG(Table2[[#This Row],[6M Return vs Nifty Z-Score]],Table2[6M Return vs Nifty Z-Score])</f>
        <v>674</v>
      </c>
      <c r="AU495">
        <f>_xlfn.RANK.AVG(Table2[[#This Row],[Sharpe Ratio Z-Score]],Table2[Sharpe Ratio Z-Score])</f>
        <v>403</v>
      </c>
      <c r="AV495">
        <f>(Table2[[#This Row],[Rank 1Y]]+Table2[[#This Row],[Rank 6M]]+Table2[[#This Row],[Rank Sharpe]])/3</f>
        <v>455.33333333333331</v>
      </c>
    </row>
    <row r="496" spans="1:48" x14ac:dyDescent="0.3">
      <c r="A496" t="s">
        <v>1061</v>
      </c>
      <c r="B496" t="s">
        <v>1062</v>
      </c>
      <c r="C496" t="s">
        <v>3132</v>
      </c>
      <c r="D496" t="s">
        <v>232</v>
      </c>
      <c r="E496">
        <v>12259.578878320001</v>
      </c>
      <c r="F496">
        <v>1493.6</v>
      </c>
      <c r="G496">
        <v>0.70366667652208204</v>
      </c>
      <c r="H496">
        <f>(Table2[[#This Row],[1Y Return vs Nifty]]-AVERAGE(Table2[1Y Return vs Nifty]))/_xlfn.STDEV.P(Table2[1Y Return vs Nifty])</f>
        <v>-0.25799171335897808</v>
      </c>
      <c r="I496">
        <v>-7.8984009152179002</v>
      </c>
      <c r="J496">
        <f>(Table2[[#This Row],[1M Return vs Nifty]]-AVERAGE(Table2[1M Return vs Nifty]))/_xlfn.STDEV.P(Table2[1M Return vs Nifty])</f>
        <v>-0.86744238362329207</v>
      </c>
      <c r="K496">
        <v>-22.815971357270602</v>
      </c>
      <c r="L496">
        <f>(Table2[[#This Row],[6M Return vs Nifty]]-AVERAGE(Table2[6M Return vs Nifty]))/_xlfn.STDEV.P(Table2[6M Return vs Nifty])</f>
        <v>-0.883822062538555</v>
      </c>
      <c r="M496">
        <v>0.87740555381445695</v>
      </c>
      <c r="N496">
        <f>(Table2[[#This Row],[1W Return vs Nifty]]-AVERAGE(Table2[1W Return vs Nifty]))/_xlfn.STDEV.P(Table2[1W Return vs Nifty])</f>
        <v>0.31667811418340203</v>
      </c>
      <c r="O496">
        <v>1521.43</v>
      </c>
      <c r="P496">
        <v>1585.5237565009299</v>
      </c>
      <c r="Q496">
        <v>1604.4162719671999</v>
      </c>
      <c r="R496">
        <v>49.445046587825402</v>
      </c>
      <c r="S496" s="1">
        <f>(Table2[[#This Row],[Close Price]]-Table2[[#This Row],[20D EMA]])/Table2[[#This Row],[20D EMA]]</f>
        <v>-1.8292001603754462E-2</v>
      </c>
      <c r="T496" s="1">
        <f>(Table2[[#This Row],[Close Price]]-Table2[[#This Row],[50D EMA]])/Table2[[#This Row],[50D EMA]]</f>
        <v>-5.7976902663253234E-2</v>
      </c>
      <c r="U496" s="1">
        <f>(Table2[[#This Row],[Close Price]]-Table2[[#This Row],[200D EMA]])/Table2[[#This Row],[200D EMA]]</f>
        <v>-6.9069526346380444E-2</v>
      </c>
      <c r="V496">
        <v>0.66430941044933201</v>
      </c>
      <c r="W496">
        <v>1476.4</v>
      </c>
      <c r="X496">
        <v>1528.5</v>
      </c>
      <c r="Y496">
        <v>1417.35</v>
      </c>
      <c r="Z496">
        <v>1528.5</v>
      </c>
      <c r="AA496">
        <v>1384.05</v>
      </c>
      <c r="AB496">
        <v>1665</v>
      </c>
      <c r="AC496" s="1">
        <f>(Table2[[#This Row],[Close Price]]/Table2[[#This Row],[Day Low]])-1</f>
        <v>1.1649959360606754E-2</v>
      </c>
      <c r="AD496" s="1">
        <f>(Table2[[#This Row],[Day High]]/Table2[[#This Row],[Close Price]])-1</f>
        <v>2.336636314943763E-2</v>
      </c>
      <c r="AE496" s="1">
        <f>(Table2[[#This Row],[Close Price]]/Table2[[#This Row],[Current Week Low]])-1</f>
        <v>5.3797579990827904E-2</v>
      </c>
      <c r="AF496" s="1">
        <f>(Table2[[#This Row],[Current Week High]]/Table2[[#This Row],[Close Price]])-1</f>
        <v>2.336636314943763E-2</v>
      </c>
      <c r="AG496" s="1">
        <f>(Table2[[#This Row],[Close Price]]/Table2[[#This Row],[Current Month Low]])-1</f>
        <v>7.9151764748383258E-2</v>
      </c>
      <c r="AH496" s="1">
        <f>(Table2[[#This Row],[Current Month High]]/Table2[[#This Row],[Close Price]])-1</f>
        <v>0.11475629351901451</v>
      </c>
      <c r="AI496">
        <v>48.764729512587003</v>
      </c>
      <c r="AJ496">
        <v>26.850397044460401</v>
      </c>
      <c r="AK496" t="str">
        <f>IF(AND(Table2[[#This Row],[20D EMA]]&gt;Table2[[#This Row],[50D EMA]],Table2[[#This Row],[50D EMA]]&gt;Table2[[#This Row],[200D EMA]]),"Uptrend","Downtrend/NoTrend")</f>
        <v>Downtrend/NoTrend</v>
      </c>
      <c r="AL496">
        <v>0.06</v>
      </c>
      <c r="AM496" t="s">
        <v>3172</v>
      </c>
      <c r="AN496">
        <v>-9.0500000000000007</v>
      </c>
      <c r="AO496" t="s">
        <v>3173</v>
      </c>
      <c r="AP496">
        <v>5.7307083745834E-2</v>
      </c>
      <c r="AQ496">
        <f>(Table2[[#This Row],[Sharpe Ratio]]-AVERAGE(Table2[Sharpe Ratio]))/_xlfn.STDEV.P(Table2[Sharpe Ratio])</f>
        <v>1.450536040061366E-2</v>
      </c>
      <c r="AR4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6">
        <f>_xlfn.RANK.AVG(Table2[[#This Row],[1Y Return vs Nifty Z-Score]],Table2[1Y Return vs Nifty Z-Score])</f>
        <v>398</v>
      </c>
      <c r="AT496">
        <f>_xlfn.RANK.AVG(Table2[[#This Row],[6M Return vs Nifty Z-Score]],Table2[6M Return vs Nifty Z-Score])</f>
        <v>631</v>
      </c>
      <c r="AU496">
        <f>_xlfn.RANK.AVG(Table2[[#This Row],[Sharpe Ratio Z-Score]],Table2[Sharpe Ratio Z-Score])</f>
        <v>348</v>
      </c>
      <c r="AV496">
        <f>(Table2[[#This Row],[Rank 1Y]]+Table2[[#This Row],[Rank 6M]]+Table2[[#This Row],[Rank Sharpe]])/3</f>
        <v>459</v>
      </c>
    </row>
    <row r="497" spans="1:48" x14ac:dyDescent="0.3">
      <c r="A497" t="s">
        <v>1520</v>
      </c>
      <c r="B497" t="s">
        <v>1521</v>
      </c>
      <c r="C497" t="s">
        <v>3130</v>
      </c>
      <c r="D497" t="s">
        <v>48</v>
      </c>
      <c r="E497">
        <v>6589.2313394000003</v>
      </c>
      <c r="F497">
        <v>983.65</v>
      </c>
      <c r="G497">
        <v>-8.0318040978007197</v>
      </c>
      <c r="H497">
        <f>(Table2[[#This Row],[1Y Return vs Nifty]]-AVERAGE(Table2[1Y Return vs Nifty]))/_xlfn.STDEV.P(Table2[1Y Return vs Nifty])</f>
        <v>-0.42977683402453598</v>
      </c>
      <c r="I497">
        <v>-7.9584852023005102</v>
      </c>
      <c r="J497">
        <f>(Table2[[#This Row],[1M Return vs Nifty]]-AVERAGE(Table2[1M Return vs Nifty]))/_xlfn.STDEV.P(Table2[1M Return vs Nifty])</f>
        <v>-0.87314074466013902</v>
      </c>
      <c r="K497">
        <v>-28.569404631166101</v>
      </c>
      <c r="L497">
        <f>(Table2[[#This Row],[6M Return vs Nifty]]-AVERAGE(Table2[6M Return vs Nifty]))/_xlfn.STDEV.P(Table2[6M Return vs Nifty])</f>
        <v>-1.073094281715623</v>
      </c>
      <c r="M497">
        <v>-5.3310098322623096</v>
      </c>
      <c r="N497">
        <f>(Table2[[#This Row],[1W Return vs Nifty]]-AVERAGE(Table2[1W Return vs Nifty]))/_xlfn.STDEV.P(Table2[1W Return vs Nifty])</f>
        <v>-1.0069721635837265</v>
      </c>
      <c r="O497">
        <v>1011.32</v>
      </c>
      <c r="P497">
        <v>1079.37771104076</v>
      </c>
      <c r="Q497">
        <v>1100.92373606353</v>
      </c>
      <c r="R497">
        <v>45.580232851457197</v>
      </c>
      <c r="S497" s="1">
        <f>(Table2[[#This Row],[Close Price]]-Table2[[#This Row],[20D EMA]])/Table2[[#This Row],[20D EMA]]</f>
        <v>-2.7360281612150528E-2</v>
      </c>
      <c r="T497" s="1">
        <f>(Table2[[#This Row],[Close Price]]-Table2[[#This Row],[50D EMA]])/Table2[[#This Row],[50D EMA]]</f>
        <v>-8.8687870855196041E-2</v>
      </c>
      <c r="U497" s="1">
        <f>(Table2[[#This Row],[Close Price]]-Table2[[#This Row],[200D EMA]])/Table2[[#This Row],[200D EMA]]</f>
        <v>-0.10652303354168267</v>
      </c>
      <c r="V497">
        <v>0.61135073338976198</v>
      </c>
      <c r="W497">
        <v>959.75</v>
      </c>
      <c r="X497">
        <v>986</v>
      </c>
      <c r="Y497">
        <v>951.3</v>
      </c>
      <c r="Z497">
        <v>986</v>
      </c>
      <c r="AA497">
        <v>915</v>
      </c>
      <c r="AB497">
        <v>1083.95</v>
      </c>
      <c r="AC497" s="1">
        <f>(Table2[[#This Row],[Close Price]]/Table2[[#This Row],[Day Low]])-1</f>
        <v>2.4902318312060467E-2</v>
      </c>
      <c r="AD497" s="1">
        <f>(Table2[[#This Row],[Day High]]/Table2[[#This Row],[Close Price]])-1</f>
        <v>2.3890611497991987E-3</v>
      </c>
      <c r="AE497" s="1">
        <f>(Table2[[#This Row],[Close Price]]/Table2[[#This Row],[Current Week Low]])-1</f>
        <v>3.4006096920004225E-2</v>
      </c>
      <c r="AF497" s="1">
        <f>(Table2[[#This Row],[Current Week High]]/Table2[[#This Row],[Close Price]])-1</f>
        <v>2.3890611497991987E-3</v>
      </c>
      <c r="AG497" s="1">
        <f>(Table2[[#This Row],[Close Price]]/Table2[[#This Row],[Current Month Low]])-1</f>
        <v>7.5027322404371599E-2</v>
      </c>
      <c r="AH497" s="1">
        <f>(Table2[[#This Row],[Current Month High]]/Table2[[#This Row],[Close Price]])-1</f>
        <v>0.1019671631169623</v>
      </c>
      <c r="AI497">
        <v>56.808824276927702</v>
      </c>
      <c r="AJ497">
        <v>31.539181599358098</v>
      </c>
      <c r="AK497" t="str">
        <f>IF(AND(Table2[[#This Row],[20D EMA]]&gt;Table2[[#This Row],[50D EMA]],Table2[[#This Row],[50D EMA]]&gt;Table2[[#This Row],[200D EMA]]),"Uptrend","Downtrend/NoTrend")</f>
        <v>Downtrend/NoTrend</v>
      </c>
      <c r="AL497">
        <v>-0.17</v>
      </c>
      <c r="AM497" t="s">
        <v>3173</v>
      </c>
      <c r="AN497">
        <v>-7.19</v>
      </c>
      <c r="AO497" t="s">
        <v>3173</v>
      </c>
      <c r="AP497">
        <v>9.3527159470197005E-2</v>
      </c>
      <c r="AQ497">
        <f>(Table2[[#This Row],[Sharpe Ratio]]-AVERAGE(Table2[Sharpe Ratio]))/_xlfn.STDEV.P(Table2[Sharpe Ratio])</f>
        <v>0.43446803203734963</v>
      </c>
      <c r="AR4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7">
        <f>_xlfn.RANK.AVG(Table2[[#This Row],[1Y Return vs Nifty Z-Score]],Table2[1Y Return vs Nifty Z-Score])</f>
        <v>459</v>
      </c>
      <c r="AT497">
        <f>_xlfn.RANK.AVG(Table2[[#This Row],[6M Return vs Nifty Z-Score]],Table2[6M Return vs Nifty Z-Score])</f>
        <v>683</v>
      </c>
      <c r="AU497">
        <f>_xlfn.RANK.AVG(Table2[[#This Row],[Sharpe Ratio Z-Score]],Table2[Sharpe Ratio Z-Score])</f>
        <v>238</v>
      </c>
      <c r="AV497">
        <f>(Table2[[#This Row],[Rank 1Y]]+Table2[[#This Row],[Rank 6M]]+Table2[[#This Row],[Rank Sharpe]])/3</f>
        <v>460</v>
      </c>
    </row>
    <row r="498" spans="1:48" x14ac:dyDescent="0.3">
      <c r="A498" t="s">
        <v>1126</v>
      </c>
      <c r="B498" t="s">
        <v>1127</v>
      </c>
      <c r="C498" t="s">
        <v>3137</v>
      </c>
      <c r="D498" t="s">
        <v>126</v>
      </c>
      <c r="E498">
        <v>10872.42</v>
      </c>
      <c r="F498">
        <v>341.9</v>
      </c>
      <c r="G498">
        <v>-37.864416718002403</v>
      </c>
      <c r="H498">
        <f>(Table2[[#This Row],[1Y Return vs Nifty]]-AVERAGE(Table2[1Y Return vs Nifty]))/_xlfn.STDEV.P(Table2[1Y Return vs Nifty])</f>
        <v>-1.0164422915742444</v>
      </c>
      <c r="I498">
        <v>-1.14861054386457</v>
      </c>
      <c r="J498">
        <f>(Table2[[#This Row],[1M Return vs Nifty]]-AVERAGE(Table2[1M Return vs Nifty]))/_xlfn.STDEV.P(Table2[1M Return vs Nifty])</f>
        <v>-0.22729594390400293</v>
      </c>
      <c r="K498">
        <v>-20.5197545029766</v>
      </c>
      <c r="L498">
        <f>(Table2[[#This Row],[6M Return vs Nifty]]-AVERAGE(Table2[6M Return vs Nifty]))/_xlfn.STDEV.P(Table2[6M Return vs Nifty])</f>
        <v>-0.80828280814310971</v>
      </c>
      <c r="M498">
        <v>0.24130513473495599</v>
      </c>
      <c r="N498">
        <f>(Table2[[#This Row],[1W Return vs Nifty]]-AVERAGE(Table2[1W Return vs Nifty]))/_xlfn.STDEV.P(Table2[1W Return vs Nifty])</f>
        <v>0.18105985347703676</v>
      </c>
      <c r="O498">
        <v>343.97</v>
      </c>
      <c r="P498">
        <v>352.15763069961599</v>
      </c>
      <c r="Q498">
        <v>364.36902700038399</v>
      </c>
      <c r="R498">
        <v>50.504957644052901</v>
      </c>
      <c r="S498" s="1">
        <f>(Table2[[#This Row],[Close Price]]-Table2[[#This Row],[20D EMA]])/Table2[[#This Row],[20D EMA]]</f>
        <v>-6.0179666831411162E-3</v>
      </c>
      <c r="T498" s="1">
        <f>(Table2[[#This Row],[Close Price]]-Table2[[#This Row],[50D EMA]])/Table2[[#This Row],[50D EMA]]</f>
        <v>-2.9127952386656039E-2</v>
      </c>
      <c r="U498" s="1">
        <f>(Table2[[#This Row],[Close Price]]-Table2[[#This Row],[200D EMA]])/Table2[[#This Row],[200D EMA]]</f>
        <v>-6.1665578947137943E-2</v>
      </c>
      <c r="V498">
        <v>0.67842622153341403</v>
      </c>
      <c r="W498">
        <v>341</v>
      </c>
      <c r="X498">
        <v>346</v>
      </c>
      <c r="Y498">
        <v>337</v>
      </c>
      <c r="Z498">
        <v>348.75</v>
      </c>
      <c r="AA498">
        <v>319.05</v>
      </c>
      <c r="AB498">
        <v>377.45</v>
      </c>
      <c r="AC498" s="1">
        <f>(Table2[[#This Row],[Close Price]]/Table2[[#This Row],[Day Low]])-1</f>
        <v>2.6392961876833265E-3</v>
      </c>
      <c r="AD498" s="1">
        <f>(Table2[[#This Row],[Day High]]/Table2[[#This Row],[Close Price]])-1</f>
        <v>1.1991810470898034E-2</v>
      </c>
      <c r="AE498" s="1">
        <f>(Table2[[#This Row],[Close Price]]/Table2[[#This Row],[Current Week Low]])-1</f>
        <v>1.4540059347180945E-2</v>
      </c>
      <c r="AF498" s="1">
        <f>(Table2[[#This Row],[Current Week High]]/Table2[[#This Row],[Close Price]])-1</f>
        <v>2.0035097981866201E-2</v>
      </c>
      <c r="AG498" s="1">
        <f>(Table2[[#This Row],[Close Price]]/Table2[[#This Row],[Current Month Low]])-1</f>
        <v>7.1618868515906486E-2</v>
      </c>
      <c r="AH498" s="1">
        <f>(Table2[[#This Row],[Current Month High]]/Table2[[#This Row],[Close Price]])-1</f>
        <v>0.10397777127815155</v>
      </c>
      <c r="AI498">
        <v>47.996490201813401</v>
      </c>
      <c r="AJ498">
        <v>10.718911917098399</v>
      </c>
      <c r="AK498" t="str">
        <f>IF(AND(Table2[[#This Row],[20D EMA]]&gt;Table2[[#This Row],[50D EMA]],Table2[[#This Row],[50D EMA]]&gt;Table2[[#This Row],[200D EMA]]),"Uptrend","Downtrend/NoTrend")</f>
        <v>Downtrend/NoTrend</v>
      </c>
      <c r="AL498">
        <v>-0.03</v>
      </c>
      <c r="AM498" t="s">
        <v>3173</v>
      </c>
      <c r="AN498">
        <v>-8.6199999999999992</v>
      </c>
      <c r="AO498" t="s">
        <v>3173</v>
      </c>
      <c r="AP498">
        <v>0.146358726412496</v>
      </c>
      <c r="AQ498">
        <f>(Table2[[#This Row],[Sharpe Ratio]]-AVERAGE(Table2[Sharpe Ratio]))/_xlfn.STDEV.P(Table2[Sharpe Ratio])</f>
        <v>1.0470367679143686</v>
      </c>
      <c r="AR4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8">
        <f>_xlfn.RANK.AVG(Table2[[#This Row],[1Y Return vs Nifty Z-Score]],Table2[1Y Return vs Nifty Z-Score])</f>
        <v>660</v>
      </c>
      <c r="AT498">
        <f>_xlfn.RANK.AVG(Table2[[#This Row],[6M Return vs Nifty Z-Score]],Table2[6M Return vs Nifty Z-Score])</f>
        <v>610</v>
      </c>
      <c r="AU498">
        <f>_xlfn.RANK.AVG(Table2[[#This Row],[Sharpe Ratio Z-Score]],Table2[Sharpe Ratio Z-Score])</f>
        <v>111</v>
      </c>
      <c r="AV498">
        <f>(Table2[[#This Row],[Rank 1Y]]+Table2[[#This Row],[Rank 6M]]+Table2[[#This Row],[Rank Sharpe]])/3</f>
        <v>460.33333333333331</v>
      </c>
    </row>
    <row r="499" spans="1:48" x14ac:dyDescent="0.3">
      <c r="A499" t="s">
        <v>598</v>
      </c>
      <c r="B499" t="s">
        <v>599</v>
      </c>
      <c r="C499" t="s">
        <v>3136</v>
      </c>
      <c r="D499" t="s">
        <v>261</v>
      </c>
      <c r="E499">
        <v>32570.675537399999</v>
      </c>
      <c r="F499">
        <v>3490.2</v>
      </c>
      <c r="G499">
        <v>-24.131198373543501</v>
      </c>
      <c r="H499">
        <f>(Table2[[#This Row],[1Y Return vs Nifty]]-AVERAGE(Table2[1Y Return vs Nifty]))/_xlfn.STDEV.P(Table2[1Y Return vs Nifty])</f>
        <v>-0.74637527041679386</v>
      </c>
      <c r="I499">
        <v>-10.8187812321924</v>
      </c>
      <c r="J499">
        <f>(Table2[[#This Row],[1M Return vs Nifty]]-AVERAGE(Table2[1M Return vs Nifty]))/_xlfn.STDEV.P(Table2[1M Return vs Nifty])</f>
        <v>-1.1444096610770784</v>
      </c>
      <c r="K499">
        <v>-11.5737778338378</v>
      </c>
      <c r="L499">
        <f>(Table2[[#This Row],[6M Return vs Nifty]]-AVERAGE(Table2[6M Return vs Nifty]))/_xlfn.STDEV.P(Table2[6M Return vs Nifty])</f>
        <v>-0.51398464280995437</v>
      </c>
      <c r="M499">
        <v>-1.29111161303274</v>
      </c>
      <c r="N499">
        <f>(Table2[[#This Row],[1W Return vs Nifty]]-AVERAGE(Table2[1W Return vs Nifty]))/_xlfn.STDEV.P(Table2[1W Return vs Nifty])</f>
        <v>-0.1456553754019205</v>
      </c>
      <c r="O499">
        <v>3626.25</v>
      </c>
      <c r="P499">
        <v>3875.1301315451001</v>
      </c>
      <c r="Q499">
        <v>3961.48168300415</v>
      </c>
      <c r="R499">
        <v>37.120865804509201</v>
      </c>
      <c r="S499" s="1">
        <f>(Table2[[#This Row],[Close Price]]-Table2[[#This Row],[20D EMA]])/Table2[[#This Row],[20D EMA]]</f>
        <v>-3.751809720785941E-2</v>
      </c>
      <c r="T499" s="1">
        <f>(Table2[[#This Row],[Close Price]]-Table2[[#This Row],[50D EMA]])/Table2[[#This Row],[50D EMA]]</f>
        <v>-9.93334722908054E-2</v>
      </c>
      <c r="U499" s="1">
        <f>(Table2[[#This Row],[Close Price]]-Table2[[#This Row],[200D EMA]])/Table2[[#This Row],[200D EMA]]</f>
        <v>-0.11896601340505465</v>
      </c>
      <c r="V499">
        <v>0.69594317942005102</v>
      </c>
      <c r="W499">
        <v>3466</v>
      </c>
      <c r="X499">
        <v>3505.2</v>
      </c>
      <c r="Y499">
        <v>3432.9</v>
      </c>
      <c r="Z499">
        <v>3549.95</v>
      </c>
      <c r="AA499">
        <v>3337</v>
      </c>
      <c r="AB499">
        <v>3870</v>
      </c>
      <c r="AC499" s="1">
        <f>(Table2[[#This Row],[Close Price]]/Table2[[#This Row],[Day Low]])-1</f>
        <v>6.9821119446047408E-3</v>
      </c>
      <c r="AD499" s="1">
        <f>(Table2[[#This Row],[Day High]]/Table2[[#This Row],[Close Price]])-1</f>
        <v>4.2977479800585527E-3</v>
      </c>
      <c r="AE499" s="1">
        <f>(Table2[[#This Row],[Close Price]]/Table2[[#This Row],[Current Week Low]])-1</f>
        <v>1.6691427073319831E-2</v>
      </c>
      <c r="AF499" s="1">
        <f>(Table2[[#This Row],[Current Week High]]/Table2[[#This Row],[Close Price]])-1</f>
        <v>1.7119362787232806E-2</v>
      </c>
      <c r="AG499" s="1">
        <f>(Table2[[#This Row],[Close Price]]/Table2[[#This Row],[Current Month Low]])-1</f>
        <v>4.5909499550494504E-2</v>
      </c>
      <c r="AH499" s="1">
        <f>(Table2[[#This Row],[Current Month High]]/Table2[[#This Row],[Close Price]])-1</f>
        <v>0.10881897885507996</v>
      </c>
      <c r="AI499">
        <v>41.8242507592688</v>
      </c>
      <c r="AJ499">
        <v>4.5909499550494504</v>
      </c>
      <c r="AK499" t="str">
        <f>IF(AND(Table2[[#This Row],[20D EMA]]&gt;Table2[[#This Row],[50D EMA]],Table2[[#This Row],[50D EMA]]&gt;Table2[[#This Row],[200D EMA]]),"Uptrend","Downtrend/NoTrend")</f>
        <v>Downtrend/NoTrend</v>
      </c>
      <c r="AL499">
        <v>-0.12</v>
      </c>
      <c r="AM499" t="s">
        <v>3173</v>
      </c>
      <c r="AN499">
        <v>-7.18</v>
      </c>
      <c r="AO499" t="s">
        <v>3173</v>
      </c>
      <c r="AP499">
        <v>6.7123262068173997E-2</v>
      </c>
      <c r="AQ499">
        <f>(Table2[[#This Row],[Sharpe Ratio]]-AVERAGE(Table2[Sharpe Ratio]))/_xlfn.STDEV.P(Table2[Sharpe Ratio])</f>
        <v>0.12832148008198735</v>
      </c>
      <c r="AR4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9">
        <f>_xlfn.RANK.AVG(Table2[[#This Row],[1Y Return vs Nifty Z-Score]],Table2[1Y Return vs Nifty Z-Score])</f>
        <v>577</v>
      </c>
      <c r="AT499">
        <f>_xlfn.RANK.AVG(Table2[[#This Row],[6M Return vs Nifty Z-Score]],Table2[6M Return vs Nifty Z-Score])</f>
        <v>498</v>
      </c>
      <c r="AU499">
        <f>_xlfn.RANK.AVG(Table2[[#This Row],[Sharpe Ratio Z-Score]],Table2[Sharpe Ratio Z-Score])</f>
        <v>312</v>
      </c>
      <c r="AV499">
        <f>(Table2[[#This Row],[Rank 1Y]]+Table2[[#This Row],[Rank 6M]]+Table2[[#This Row],[Rank Sharpe]])/3</f>
        <v>462.33333333333331</v>
      </c>
    </row>
    <row r="500" spans="1:48" x14ac:dyDescent="0.3">
      <c r="A500" t="s">
        <v>745</v>
      </c>
      <c r="B500" t="s">
        <v>746</v>
      </c>
      <c r="C500" t="s">
        <v>3134</v>
      </c>
      <c r="D500" t="s">
        <v>69</v>
      </c>
      <c r="E500">
        <v>22680.524094299999</v>
      </c>
      <c r="F500">
        <v>959.85</v>
      </c>
      <c r="G500">
        <v>-23.4314230480935</v>
      </c>
      <c r="H500">
        <f>(Table2[[#This Row],[1Y Return vs Nifty]]-AVERAGE(Table2[1Y Return vs Nifty]))/_xlfn.STDEV.P(Table2[1Y Return vs Nifty])</f>
        <v>-0.73261402138662601</v>
      </c>
      <c r="I500">
        <v>13.107841349229499</v>
      </c>
      <c r="J500">
        <f>(Table2[[#This Row],[1M Return vs Nifty]]-AVERAGE(Table2[1M Return vs Nifty]))/_xlfn.STDEV.P(Table2[1M Return vs Nifty])</f>
        <v>1.1247781828904986</v>
      </c>
      <c r="K500">
        <v>19.419776688367499</v>
      </c>
      <c r="L500">
        <f>(Table2[[#This Row],[6M Return vs Nifty]]-AVERAGE(Table2[6M Return vs Nifty]))/_xlfn.STDEV.P(Table2[6M Return vs Nifty])</f>
        <v>0.50561853416951619</v>
      </c>
      <c r="M500">
        <v>4.5542068020705297</v>
      </c>
      <c r="N500">
        <f>(Table2[[#This Row],[1W Return vs Nifty]]-AVERAGE(Table2[1W Return vs Nifty]))/_xlfn.STDEV.P(Table2[1W Return vs Nifty])</f>
        <v>1.1005816855299888</v>
      </c>
      <c r="O500">
        <v>902.62</v>
      </c>
      <c r="P500">
        <v>875.63569080096397</v>
      </c>
      <c r="Q500">
        <v>854.11006613561597</v>
      </c>
      <c r="R500">
        <v>73.229992390614697</v>
      </c>
      <c r="S500" s="1">
        <f>(Table2[[#This Row],[Close Price]]-Table2[[#This Row],[20D EMA]])/Table2[[#This Row],[20D EMA]]</f>
        <v>6.3404311892047621E-2</v>
      </c>
      <c r="T500" s="1">
        <f>(Table2[[#This Row],[Close Price]]-Table2[[#This Row],[50D EMA]])/Table2[[#This Row],[50D EMA]]</f>
        <v>9.6175053259881738E-2</v>
      </c>
      <c r="U500" s="1">
        <f>(Table2[[#This Row],[Close Price]]-Table2[[#This Row],[200D EMA]])/Table2[[#This Row],[200D EMA]]</f>
        <v>0.12380129687828152</v>
      </c>
      <c r="V500">
        <v>2.32364028373344</v>
      </c>
      <c r="W500">
        <v>954.4</v>
      </c>
      <c r="X500">
        <v>973</v>
      </c>
      <c r="Y500">
        <v>952.6</v>
      </c>
      <c r="Z500">
        <v>977.45</v>
      </c>
      <c r="AA500">
        <v>855.55</v>
      </c>
      <c r="AB500">
        <v>977.45</v>
      </c>
      <c r="AC500" s="1">
        <f>(Table2[[#This Row],[Close Price]]/Table2[[#This Row],[Day Low]])-1</f>
        <v>5.7103939647946689E-3</v>
      </c>
      <c r="AD500" s="1">
        <f>(Table2[[#This Row],[Day High]]/Table2[[#This Row],[Close Price]])-1</f>
        <v>1.370005730061985E-2</v>
      </c>
      <c r="AE500" s="1">
        <f>(Table2[[#This Row],[Close Price]]/Table2[[#This Row],[Current Week Low]])-1</f>
        <v>7.6107495276085402E-3</v>
      </c>
      <c r="AF500" s="1">
        <f>(Table2[[#This Row],[Current Week High]]/Table2[[#This Row],[Close Price]])-1</f>
        <v>1.833619836432776E-2</v>
      </c>
      <c r="AG500" s="1">
        <f>(Table2[[#This Row],[Close Price]]/Table2[[#This Row],[Current Month Low]])-1</f>
        <v>0.12190988253170487</v>
      </c>
      <c r="AH500" s="1">
        <f>(Table2[[#This Row],[Current Month High]]/Table2[[#This Row],[Close Price]])-1</f>
        <v>1.833619836432776E-2</v>
      </c>
      <c r="AI500">
        <v>10.246392665520601</v>
      </c>
      <c r="AJ500">
        <v>37.121428571428503</v>
      </c>
      <c r="AK500" t="str">
        <f>IF(AND(Table2[[#This Row],[20D EMA]]&gt;Table2[[#This Row],[50D EMA]],Table2[[#This Row],[50D EMA]]&gt;Table2[[#This Row],[200D EMA]]),"Uptrend","Downtrend/NoTrend")</f>
        <v>Uptrend</v>
      </c>
      <c r="AL500">
        <v>0.22</v>
      </c>
      <c r="AM500" t="s">
        <v>3172</v>
      </c>
      <c r="AN500">
        <v>8.89</v>
      </c>
      <c r="AO500" t="s">
        <v>3172</v>
      </c>
      <c r="AP500">
        <v>-4.5653936475721003E-2</v>
      </c>
      <c r="AQ500">
        <f>(Table2[[#This Row],[Sharpe Ratio]]-AVERAGE(Table2[Sharpe Ratio]))/_xlfn.STDEV.P(Table2[Sharpe Ratio])</f>
        <v>-1.1793017827910697</v>
      </c>
      <c r="AR5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0.819062598412308</v>
      </c>
      <c r="AS500">
        <f>_xlfn.RANK.AVG(Table2[[#This Row],[1Y Return vs Nifty Z-Score]],Table2[1Y Return vs Nifty Z-Score])</f>
        <v>573</v>
      </c>
      <c r="AT500">
        <f>_xlfn.RANK.AVG(Table2[[#This Row],[6M Return vs Nifty Z-Score]],Table2[6M Return vs Nifty Z-Score])</f>
        <v>164</v>
      </c>
      <c r="AU500">
        <f>_xlfn.RANK.AVG(Table2[[#This Row],[Sharpe Ratio Z-Score]],Table2[Sharpe Ratio Z-Score])</f>
        <v>652</v>
      </c>
      <c r="AV500">
        <f>(Table2[[#This Row],[Rank 1Y]]+Table2[[#This Row],[Rank 6M]]+Table2[[#This Row],[Rank Sharpe]])/3</f>
        <v>463</v>
      </c>
    </row>
    <row r="501" spans="1:48" x14ac:dyDescent="0.3">
      <c r="A501" t="s">
        <v>909</v>
      </c>
      <c r="B501" t="s">
        <v>910</v>
      </c>
      <c r="C501" t="s">
        <v>3136</v>
      </c>
      <c r="D501" t="s">
        <v>465</v>
      </c>
      <c r="E501">
        <v>16292.57139675</v>
      </c>
      <c r="F501">
        <v>263.5</v>
      </c>
      <c r="G501">
        <v>9.9837814867560599</v>
      </c>
      <c r="H501">
        <f>(Table2[[#This Row],[1Y Return vs Nifty]]-AVERAGE(Table2[1Y Return vs Nifty]))/_xlfn.STDEV.P(Table2[1Y Return vs Nifty])</f>
        <v>-7.5496037550382616E-2</v>
      </c>
      <c r="I501">
        <v>-5.3925898660276399</v>
      </c>
      <c r="J501">
        <f>(Table2[[#This Row],[1M Return vs Nifty]]-AVERAGE(Table2[1M Return vs Nifty]))/_xlfn.STDEV.P(Table2[1M Return vs Nifty])</f>
        <v>-0.62979262955740645</v>
      </c>
      <c r="K501">
        <v>-20.826510617904201</v>
      </c>
      <c r="L501">
        <f>(Table2[[#This Row],[6M Return vs Nifty]]-AVERAGE(Table2[6M Return vs Nifty]))/_xlfn.STDEV.P(Table2[6M Return vs Nifty])</f>
        <v>-0.81837424535190029</v>
      </c>
      <c r="M501">
        <v>-2.0815809900357598</v>
      </c>
      <c r="N501">
        <f>(Table2[[#This Row],[1W Return vs Nifty]]-AVERAGE(Table2[1W Return vs Nifty]))/_xlfn.STDEV.P(Table2[1W Return vs Nifty])</f>
        <v>-0.31418549868956974</v>
      </c>
      <c r="O501">
        <v>277.06</v>
      </c>
      <c r="P501">
        <v>288.24949538066898</v>
      </c>
      <c r="Q501">
        <v>280.17607855605098</v>
      </c>
      <c r="R501">
        <v>36.4988025261259</v>
      </c>
      <c r="S501" s="1">
        <f>(Table2[[#This Row],[Close Price]]-Table2[[#This Row],[20D EMA]])/Table2[[#This Row],[20D EMA]]</f>
        <v>-4.8942467335595187E-2</v>
      </c>
      <c r="T501" s="1">
        <f>(Table2[[#This Row],[Close Price]]-Table2[[#This Row],[50D EMA]])/Table2[[#This Row],[50D EMA]]</f>
        <v>-8.5861365855937469E-2</v>
      </c>
      <c r="U501" s="1">
        <f>(Table2[[#This Row],[Close Price]]-Table2[[#This Row],[200D EMA]])/Table2[[#This Row],[200D EMA]]</f>
        <v>-5.9519994147947314E-2</v>
      </c>
      <c r="V501">
        <v>0.36930816167701702</v>
      </c>
      <c r="W501">
        <v>263</v>
      </c>
      <c r="X501">
        <v>268.35000000000002</v>
      </c>
      <c r="Y501">
        <v>260.5</v>
      </c>
      <c r="Z501">
        <v>268.89999999999998</v>
      </c>
      <c r="AA501">
        <v>252.1</v>
      </c>
      <c r="AB501">
        <v>311.35000000000002</v>
      </c>
      <c r="AC501" s="1">
        <f>(Table2[[#This Row],[Close Price]]/Table2[[#This Row],[Day Low]])-1</f>
        <v>1.9011406844107182E-3</v>
      </c>
      <c r="AD501" s="1">
        <f>(Table2[[#This Row],[Day High]]/Table2[[#This Row],[Close Price]])-1</f>
        <v>1.8406072106261995E-2</v>
      </c>
      <c r="AE501" s="1">
        <f>(Table2[[#This Row],[Close Price]]/Table2[[#This Row],[Current Week Low]])-1</f>
        <v>1.1516314779270731E-2</v>
      </c>
      <c r="AF501" s="1">
        <f>(Table2[[#This Row],[Current Week High]]/Table2[[#This Row],[Close Price]])-1</f>
        <v>2.0493358633776104E-2</v>
      </c>
      <c r="AG501" s="1">
        <f>(Table2[[#This Row],[Close Price]]/Table2[[#This Row],[Current Month Low]])-1</f>
        <v>4.5220150733835895E-2</v>
      </c>
      <c r="AH501" s="1">
        <f>(Table2[[#This Row],[Current Month High]]/Table2[[#This Row],[Close Price]])-1</f>
        <v>0.18159392789373818</v>
      </c>
      <c r="AI501">
        <v>35.066413662239</v>
      </c>
      <c r="AJ501">
        <v>32.279116465863403</v>
      </c>
      <c r="AK501" t="str">
        <f>IF(AND(Table2[[#This Row],[20D EMA]]&gt;Table2[[#This Row],[50D EMA]],Table2[[#This Row],[50D EMA]]&gt;Table2[[#This Row],[200D EMA]]),"Uptrend","Downtrend/NoTrend")</f>
        <v>Downtrend/NoTrend</v>
      </c>
      <c r="AL501">
        <v>-0.09</v>
      </c>
      <c r="AM501" t="s">
        <v>3173</v>
      </c>
      <c r="AN501">
        <v>-12.95</v>
      </c>
      <c r="AO501" t="s">
        <v>3173</v>
      </c>
      <c r="AP501">
        <v>1.9880631882426999E-2</v>
      </c>
      <c r="AQ501">
        <f>(Table2[[#This Row],[Sharpe Ratio]]-AVERAGE(Table2[Sharpe Ratio]))/_xlfn.STDEV.P(Table2[Sharpe Ratio])</f>
        <v>-0.41944493926338644</v>
      </c>
      <c r="AR5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1">
        <f>_xlfn.RANK.AVG(Table2[[#This Row],[1Y Return vs Nifty Z-Score]],Table2[1Y Return vs Nifty Z-Score])</f>
        <v>328</v>
      </c>
      <c r="AT501">
        <f>_xlfn.RANK.AVG(Table2[[#This Row],[6M Return vs Nifty Z-Score]],Table2[6M Return vs Nifty Z-Score])</f>
        <v>612</v>
      </c>
      <c r="AU501">
        <f>_xlfn.RANK.AVG(Table2[[#This Row],[Sharpe Ratio Z-Score]],Table2[Sharpe Ratio Z-Score])</f>
        <v>450</v>
      </c>
      <c r="AV501">
        <f>(Table2[[#This Row],[Rank 1Y]]+Table2[[#This Row],[Rank 6M]]+Table2[[#This Row],[Rank Sharpe]])/3</f>
        <v>463.33333333333331</v>
      </c>
    </row>
    <row r="502" spans="1:48" x14ac:dyDescent="0.3">
      <c r="A502" t="s">
        <v>195</v>
      </c>
      <c r="B502" t="s">
        <v>196</v>
      </c>
      <c r="C502" t="s">
        <v>3129</v>
      </c>
      <c r="D502" t="s">
        <v>197</v>
      </c>
      <c r="E502">
        <v>126863.20310647</v>
      </c>
      <c r="F502">
        <v>1240.0999999999999</v>
      </c>
      <c r="G502">
        <v>-0.57006174117268305</v>
      </c>
      <c r="H502">
        <f>(Table2[[#This Row],[1Y Return vs Nifty]]-AVERAGE(Table2[1Y Return vs Nifty]))/_xlfn.STDEV.P(Table2[1Y Return vs Nifty])</f>
        <v>-0.28303988713022032</v>
      </c>
      <c r="I502">
        <v>-5.7300311338791596</v>
      </c>
      <c r="J502">
        <f>(Table2[[#This Row],[1M Return vs Nifty]]-AVERAGE(Table2[1M Return vs Nifty]))/_xlfn.STDEV.P(Table2[1M Return vs Nifty])</f>
        <v>-0.66179537547175149</v>
      </c>
      <c r="K502">
        <v>-12.075782956944799</v>
      </c>
      <c r="L502">
        <f>(Table2[[#This Row],[6M Return vs Nifty]]-AVERAGE(Table2[6M Return vs Nifty]))/_xlfn.STDEV.P(Table2[6M Return vs Nifty])</f>
        <v>-0.53049923838540392</v>
      </c>
      <c r="M502">
        <v>-0.54855631364536095</v>
      </c>
      <c r="N502">
        <f>(Table2[[#This Row],[1W Return vs Nifty]]-AVERAGE(Table2[1W Return vs Nifty]))/_xlfn.STDEV.P(Table2[1W Return vs Nifty])</f>
        <v>1.2659342149970497E-2</v>
      </c>
      <c r="O502">
        <v>1234.04</v>
      </c>
      <c r="P502">
        <v>1294.9567423389501</v>
      </c>
      <c r="Q502">
        <v>1299.6038927787899</v>
      </c>
      <c r="R502">
        <v>60.074862113418199</v>
      </c>
      <c r="S502" s="1">
        <f>(Table2[[#This Row],[Close Price]]-Table2[[#This Row],[20D EMA]])/Table2[[#This Row],[20D EMA]]</f>
        <v>4.910699815240953E-3</v>
      </c>
      <c r="T502" s="1">
        <f>(Table2[[#This Row],[Close Price]]-Table2[[#This Row],[50D EMA]])/Table2[[#This Row],[50D EMA]]</f>
        <v>-4.2361833832277658E-2</v>
      </c>
      <c r="U502" s="1">
        <f>(Table2[[#This Row],[Close Price]]-Table2[[#This Row],[200D EMA]])/Table2[[#This Row],[200D EMA]]</f>
        <v>-4.5786176164461824E-2</v>
      </c>
      <c r="V502">
        <v>1.34496586608355</v>
      </c>
      <c r="W502">
        <v>1219</v>
      </c>
      <c r="X502">
        <v>1246.5999999999999</v>
      </c>
      <c r="Y502">
        <v>1195</v>
      </c>
      <c r="Z502">
        <v>1246.5999999999999</v>
      </c>
      <c r="AA502">
        <v>1162.25</v>
      </c>
      <c r="AB502">
        <v>1314</v>
      </c>
      <c r="AC502" s="1">
        <f>(Table2[[#This Row],[Close Price]]/Table2[[#This Row],[Day Low]])-1</f>
        <v>1.7309269893355239E-2</v>
      </c>
      <c r="AD502" s="1">
        <f>(Table2[[#This Row],[Day High]]/Table2[[#This Row],[Close Price]])-1</f>
        <v>5.2415127812273088E-3</v>
      </c>
      <c r="AE502" s="1">
        <f>(Table2[[#This Row],[Close Price]]/Table2[[#This Row],[Current Week Low]])-1</f>
        <v>3.7740585774058477E-2</v>
      </c>
      <c r="AF502" s="1">
        <f>(Table2[[#This Row],[Current Week High]]/Table2[[#This Row],[Close Price]])-1</f>
        <v>5.2415127812273088E-3</v>
      </c>
      <c r="AG502" s="1">
        <f>(Table2[[#This Row],[Close Price]]/Table2[[#This Row],[Current Month Low]])-1</f>
        <v>6.6982146698214562E-2</v>
      </c>
      <c r="AH502" s="1">
        <f>(Table2[[#This Row],[Current Month High]]/Table2[[#This Row],[Close Price]])-1</f>
        <v>5.9591968389645977E-2</v>
      </c>
      <c r="AI502">
        <v>24.3327151036206</v>
      </c>
      <c r="AJ502">
        <v>24.495532577050401</v>
      </c>
      <c r="AK502" t="str">
        <f>IF(AND(Table2[[#This Row],[20D EMA]]&gt;Table2[[#This Row],[50D EMA]],Table2[[#This Row],[50D EMA]]&gt;Table2[[#This Row],[200D EMA]]),"Uptrend","Downtrend/NoTrend")</f>
        <v>Downtrend/NoTrend</v>
      </c>
      <c r="AL502">
        <v>-0.06</v>
      </c>
      <c r="AM502" t="s">
        <v>3173</v>
      </c>
      <c r="AN502">
        <v>-2.75</v>
      </c>
      <c r="AO502" t="s">
        <v>3173</v>
      </c>
      <c r="AP502">
        <v>1.0041075629782001E-2</v>
      </c>
      <c r="AQ502">
        <f>(Table2[[#This Row],[Sharpe Ratio]]-AVERAGE(Table2[Sharpe Ratio]))/_xlfn.STDEV.P(Table2[Sharpe Ratio])</f>
        <v>-0.53353212016900875</v>
      </c>
      <c r="AR5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2">
        <f>_xlfn.RANK.AVG(Table2[[#This Row],[1Y Return vs Nifty Z-Score]],Table2[1Y Return vs Nifty Z-Score])</f>
        <v>407</v>
      </c>
      <c r="AT502">
        <f>_xlfn.RANK.AVG(Table2[[#This Row],[6M Return vs Nifty Z-Score]],Table2[6M Return vs Nifty Z-Score])</f>
        <v>503</v>
      </c>
      <c r="AU502">
        <f>_xlfn.RANK.AVG(Table2[[#This Row],[Sharpe Ratio Z-Score]],Table2[Sharpe Ratio Z-Score])</f>
        <v>481</v>
      </c>
      <c r="AV502">
        <f>(Table2[[#This Row],[Rank 1Y]]+Table2[[#This Row],[Rank 6M]]+Table2[[#This Row],[Rank Sharpe]])/3</f>
        <v>463.66666666666669</v>
      </c>
    </row>
    <row r="503" spans="1:48" x14ac:dyDescent="0.3">
      <c r="A503" t="s">
        <v>135</v>
      </c>
      <c r="B503" t="s">
        <v>136</v>
      </c>
      <c r="C503" t="s">
        <v>3125</v>
      </c>
      <c r="D503" t="s">
        <v>18</v>
      </c>
      <c r="E503">
        <v>193404.48089356799</v>
      </c>
      <c r="F503">
        <v>136.96</v>
      </c>
      <c r="G503">
        <v>3.8356847643649901</v>
      </c>
      <c r="H503">
        <f>(Table2[[#This Row],[1Y Return vs Nifty]]-AVERAGE(Table2[1Y Return vs Nifty]))/_xlfn.STDEV.P(Table2[1Y Return vs Nifty])</f>
        <v>-0.19639982906943176</v>
      </c>
      <c r="I503">
        <v>-8.0933339750292408</v>
      </c>
      <c r="J503">
        <f>(Table2[[#This Row],[1M Return vs Nifty]]-AVERAGE(Table2[1M Return vs Nifty]))/_xlfn.STDEV.P(Table2[1M Return vs Nifty])</f>
        <v>-0.88592972876387865</v>
      </c>
      <c r="K503">
        <v>-24.3006516087299</v>
      </c>
      <c r="L503">
        <f>(Table2[[#This Row],[6M Return vs Nifty]]-AVERAGE(Table2[6M Return vs Nifty]))/_xlfn.STDEV.P(Table2[6M Return vs Nifty])</f>
        <v>-0.93266398223840852</v>
      </c>
      <c r="M503">
        <v>-1.9270268736327101</v>
      </c>
      <c r="N503">
        <f>(Table2[[#This Row],[1W Return vs Nifty]]-AVERAGE(Table2[1W Return vs Nifty]))/_xlfn.STDEV.P(Table2[1W Return vs Nifty])</f>
        <v>-0.28123415983976618</v>
      </c>
      <c r="O503">
        <v>140.5</v>
      </c>
      <c r="P503">
        <v>151.161445692694</v>
      </c>
      <c r="Q503">
        <v>155.21633496091101</v>
      </c>
      <c r="R503">
        <v>46.702201508646198</v>
      </c>
      <c r="S503" s="1">
        <f>(Table2[[#This Row],[Close Price]]-Table2[[#This Row],[20D EMA]])/Table2[[#This Row],[20D EMA]]</f>
        <v>-2.5195729537366492E-2</v>
      </c>
      <c r="T503" s="1">
        <f>(Table2[[#This Row],[Close Price]]-Table2[[#This Row],[50D EMA]])/Table2[[#This Row],[50D EMA]]</f>
        <v>-9.3948861282823676E-2</v>
      </c>
      <c r="U503" s="1">
        <f>(Table2[[#This Row],[Close Price]]-Table2[[#This Row],[200D EMA]])/Table2[[#This Row],[200D EMA]]</f>
        <v>-0.11761864474836749</v>
      </c>
      <c r="V503">
        <v>0.76568496318412504</v>
      </c>
      <c r="W503">
        <v>136.13999999999999</v>
      </c>
      <c r="X503">
        <v>137.75</v>
      </c>
      <c r="Y503">
        <v>135.18</v>
      </c>
      <c r="Z503">
        <v>137.96</v>
      </c>
      <c r="AA503">
        <v>129.5</v>
      </c>
      <c r="AB503">
        <v>145.74</v>
      </c>
      <c r="AC503" s="1">
        <f>(Table2[[#This Row],[Close Price]]/Table2[[#This Row],[Day Low]])-1</f>
        <v>6.0232114000295933E-3</v>
      </c>
      <c r="AD503" s="1">
        <f>(Table2[[#This Row],[Day High]]/Table2[[#This Row],[Close Price]])-1</f>
        <v>5.7681074766353646E-3</v>
      </c>
      <c r="AE503" s="1">
        <f>(Table2[[#This Row],[Close Price]]/Table2[[#This Row],[Current Week Low]])-1</f>
        <v>1.3167628347388716E-2</v>
      </c>
      <c r="AF503" s="1">
        <f>(Table2[[#This Row],[Current Week High]]/Table2[[#This Row],[Close Price]])-1</f>
        <v>7.3014018691588412E-3</v>
      </c>
      <c r="AG503" s="1">
        <f>(Table2[[#This Row],[Close Price]]/Table2[[#This Row],[Current Month Low]])-1</f>
        <v>5.7606177606177589E-2</v>
      </c>
      <c r="AH503" s="1">
        <f>(Table2[[#This Row],[Current Month High]]/Table2[[#This Row],[Close Price]])-1</f>
        <v>6.4106308411215007E-2</v>
      </c>
      <c r="AI503">
        <v>43.691588785046697</v>
      </c>
      <c r="AJ503">
        <v>31.5658021133525</v>
      </c>
      <c r="AK503" t="str">
        <f>IF(AND(Table2[[#This Row],[20D EMA]]&gt;Table2[[#This Row],[50D EMA]],Table2[[#This Row],[50D EMA]]&gt;Table2[[#This Row],[200D EMA]]),"Uptrend","Downtrend/NoTrend")</f>
        <v>Downtrend/NoTrend</v>
      </c>
      <c r="AL503">
        <v>-0.12</v>
      </c>
      <c r="AM503" t="s">
        <v>3173</v>
      </c>
      <c r="AN503">
        <v>-5.29</v>
      </c>
      <c r="AO503" t="s">
        <v>3173</v>
      </c>
      <c r="AP503">
        <v>5.2098767617245002E-2</v>
      </c>
      <c r="AQ503">
        <f>(Table2[[#This Row],[Sharpe Ratio]]-AVERAGE(Table2[Sharpe Ratio]))/_xlfn.STDEV.P(Table2[Sharpe Ratio])</f>
        <v>-4.5883755644764372E-2</v>
      </c>
      <c r="AR5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3">
        <f>_xlfn.RANK.AVG(Table2[[#This Row],[1Y Return vs Nifty Z-Score]],Table2[1Y Return vs Nifty Z-Score])</f>
        <v>374</v>
      </c>
      <c r="AT503">
        <f>_xlfn.RANK.AVG(Table2[[#This Row],[6M Return vs Nifty Z-Score]],Table2[6M Return vs Nifty Z-Score])</f>
        <v>649</v>
      </c>
      <c r="AU503">
        <f>_xlfn.RANK.AVG(Table2[[#This Row],[Sharpe Ratio Z-Score]],Table2[Sharpe Ratio Z-Score])</f>
        <v>370</v>
      </c>
      <c r="AV503">
        <f>(Table2[[#This Row],[Rank 1Y]]+Table2[[#This Row],[Rank 6M]]+Table2[[#This Row],[Rank Sharpe]])/3</f>
        <v>464.33333333333331</v>
      </c>
    </row>
    <row r="504" spans="1:48" x14ac:dyDescent="0.3">
      <c r="A504" t="s">
        <v>1754</v>
      </c>
      <c r="B504" t="s">
        <v>1755</v>
      </c>
      <c r="C504" t="s">
        <v>3141</v>
      </c>
      <c r="D504" t="s">
        <v>498</v>
      </c>
      <c r="E504">
        <v>4577.13285421</v>
      </c>
      <c r="F504">
        <v>826.85</v>
      </c>
      <c r="G504">
        <v>-8.1796097620180195</v>
      </c>
      <c r="H504">
        <f>(Table2[[#This Row],[1Y Return vs Nifty]]-AVERAGE(Table2[1Y Return vs Nifty]))/_xlfn.STDEV.P(Table2[1Y Return vs Nifty])</f>
        <v>-0.43268346773880084</v>
      </c>
      <c r="I504">
        <v>5.4211913745113502</v>
      </c>
      <c r="J504">
        <f>(Table2[[#This Row],[1M Return vs Nifty]]-AVERAGE(Table2[1M Return vs Nifty]))/_xlfn.STDEV.P(Table2[1M Return vs Nifty])</f>
        <v>0.39578048904099122</v>
      </c>
      <c r="K504">
        <v>13.8728917121549</v>
      </c>
      <c r="L504">
        <f>(Table2[[#This Row],[6M Return vs Nifty]]-AVERAGE(Table2[6M Return vs Nifty]))/_xlfn.STDEV.P(Table2[6M Return vs Nifty])</f>
        <v>0.32314118908042366</v>
      </c>
      <c r="M504">
        <v>2.5966532367753898</v>
      </c>
      <c r="N504">
        <f>(Table2[[#This Row],[1W Return vs Nifty]]-AVERAGE(Table2[1W Return vs Nifty]))/_xlfn.STDEV.P(Table2[1W Return vs Nifty])</f>
        <v>0.68322618347097985</v>
      </c>
      <c r="O504">
        <v>804.1</v>
      </c>
      <c r="P504">
        <v>827.28734321974002</v>
      </c>
      <c r="Q504">
        <v>815.99096906557202</v>
      </c>
      <c r="R504">
        <v>61.8304544907052</v>
      </c>
      <c r="S504" s="1">
        <f>(Table2[[#This Row],[Close Price]]-Table2[[#This Row],[20D EMA]])/Table2[[#This Row],[20D EMA]]</f>
        <v>2.8292500932719809E-2</v>
      </c>
      <c r="T504" s="1">
        <f>(Table2[[#This Row],[Close Price]]-Table2[[#This Row],[50D EMA]])/Table2[[#This Row],[50D EMA]]</f>
        <v>-5.2864729930219147E-4</v>
      </c>
      <c r="U504" s="1">
        <f>(Table2[[#This Row],[Close Price]]-Table2[[#This Row],[200D EMA]])/Table2[[#This Row],[200D EMA]]</f>
        <v>1.3307783230570764E-2</v>
      </c>
      <c r="V504">
        <v>0.49860520161315502</v>
      </c>
      <c r="W504">
        <v>806.35</v>
      </c>
      <c r="X504">
        <v>833.95</v>
      </c>
      <c r="Y504">
        <v>799.75</v>
      </c>
      <c r="Z504">
        <v>835.3</v>
      </c>
      <c r="AA504">
        <v>754.1</v>
      </c>
      <c r="AB504">
        <v>854</v>
      </c>
      <c r="AC504" s="1">
        <f>(Table2[[#This Row],[Close Price]]/Table2[[#This Row],[Day Low]])-1</f>
        <v>2.5423203323618804E-2</v>
      </c>
      <c r="AD504" s="1">
        <f>(Table2[[#This Row],[Day High]]/Table2[[#This Row],[Close Price]])-1</f>
        <v>8.5868053455886439E-3</v>
      </c>
      <c r="AE504" s="1">
        <f>(Table2[[#This Row],[Close Price]]/Table2[[#This Row],[Current Week Low]])-1</f>
        <v>3.3885589246639647E-2</v>
      </c>
      <c r="AF504" s="1">
        <f>(Table2[[#This Row],[Current Week High]]/Table2[[#This Row],[Close Price]])-1</f>
        <v>1.0219507770454106E-2</v>
      </c>
      <c r="AG504" s="1">
        <f>(Table2[[#This Row],[Close Price]]/Table2[[#This Row],[Current Month Low]])-1</f>
        <v>9.6472616363877384E-2</v>
      </c>
      <c r="AH504" s="1">
        <f>(Table2[[#This Row],[Current Month High]]/Table2[[#This Row],[Close Price]])-1</f>
        <v>3.2835459877849749E-2</v>
      </c>
      <c r="AI504">
        <v>17.639233234564902</v>
      </c>
      <c r="AJ504">
        <v>25.8619377425983</v>
      </c>
      <c r="AK504" t="str">
        <f>IF(AND(Table2[[#This Row],[20D EMA]]&gt;Table2[[#This Row],[50D EMA]],Table2[[#This Row],[50D EMA]]&gt;Table2[[#This Row],[200D EMA]]),"Uptrend","Downtrend/NoTrend")</f>
        <v>Downtrend/NoTrend</v>
      </c>
      <c r="AL504">
        <v>0.05</v>
      </c>
      <c r="AM504" t="s">
        <v>3172</v>
      </c>
      <c r="AN504">
        <v>1.9</v>
      </c>
      <c r="AO504" t="s">
        <v>3172</v>
      </c>
      <c r="AP504">
        <v>-0.12092874681901</v>
      </c>
      <c r="AQ504">
        <f>(Table2[[#This Row],[Sharpe Ratio]]-AVERAGE(Table2[Sharpe Ratio]))/_xlfn.STDEV.P(Table2[Sharpe Ratio])</f>
        <v>-2.0520942832620834</v>
      </c>
      <c r="AR5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4">
        <f>_xlfn.RANK.AVG(Table2[[#This Row],[1Y Return vs Nifty Z-Score]],Table2[1Y Return vs Nifty Z-Score])</f>
        <v>460</v>
      </c>
      <c r="AT504">
        <f>_xlfn.RANK.AVG(Table2[[#This Row],[6M Return vs Nifty Z-Score]],Table2[6M Return vs Nifty Z-Score])</f>
        <v>207</v>
      </c>
      <c r="AU504">
        <f>_xlfn.RANK.AVG(Table2[[#This Row],[Sharpe Ratio Z-Score]],Table2[Sharpe Ratio Z-Score])</f>
        <v>726</v>
      </c>
      <c r="AV504">
        <f>(Table2[[#This Row],[Rank 1Y]]+Table2[[#This Row],[Rank 6M]]+Table2[[#This Row],[Rank Sharpe]])/3</f>
        <v>464.33333333333331</v>
      </c>
    </row>
    <row r="505" spans="1:48" x14ac:dyDescent="0.3">
      <c r="A505" t="s">
        <v>356</v>
      </c>
      <c r="B505" t="s">
        <v>357</v>
      </c>
      <c r="C505" t="s">
        <v>3132</v>
      </c>
      <c r="D505" t="s">
        <v>358</v>
      </c>
      <c r="E505">
        <v>66338.109586039995</v>
      </c>
      <c r="F505">
        <v>3429.2</v>
      </c>
      <c r="G505">
        <v>-22.0094369676453</v>
      </c>
      <c r="H505">
        <f>(Table2[[#This Row],[1Y Return vs Nifty]]-AVERAGE(Table2[1Y Return vs Nifty]))/_xlfn.STDEV.P(Table2[1Y Return vs Nifty])</f>
        <v>-0.70465032524187265</v>
      </c>
      <c r="I505">
        <v>-27.155467016002</v>
      </c>
      <c r="J505">
        <f>(Table2[[#This Row],[1M Return vs Nifty]]-AVERAGE(Table2[1M Return vs Nifty]))/_xlfn.STDEV.P(Table2[1M Return vs Nifty])</f>
        <v>-2.6937720361965356</v>
      </c>
      <c r="K505">
        <v>-15.3209757975755</v>
      </c>
      <c r="L505">
        <f>(Table2[[#This Row],[6M Return vs Nifty]]-AVERAGE(Table2[6M Return vs Nifty]))/_xlfn.STDEV.P(Table2[6M Return vs Nifty])</f>
        <v>-0.63725720729947288</v>
      </c>
      <c r="M505">
        <v>-4.1278229672623903</v>
      </c>
      <c r="N505">
        <f>(Table2[[#This Row],[1W Return vs Nifty]]-AVERAGE(Table2[1W Return vs Nifty]))/_xlfn.STDEV.P(Table2[1W Return vs Nifty])</f>
        <v>-0.75044960041333564</v>
      </c>
      <c r="O505">
        <v>3782.07</v>
      </c>
      <c r="P505">
        <v>4000.4364898532599</v>
      </c>
      <c r="Q505">
        <v>3906.98513980282</v>
      </c>
      <c r="R505">
        <v>27.194314490630301</v>
      </c>
      <c r="S505" s="1">
        <f>(Table2[[#This Row],[Close Price]]-Table2[[#This Row],[20D EMA]])/Table2[[#This Row],[20D EMA]]</f>
        <v>-9.3300758579296608E-2</v>
      </c>
      <c r="T505" s="1">
        <f>(Table2[[#This Row],[Close Price]]-Table2[[#This Row],[50D EMA]])/Table2[[#This Row],[50D EMA]]</f>
        <v>-0.14279354048043233</v>
      </c>
      <c r="U505" s="1">
        <f>(Table2[[#This Row],[Close Price]]-Table2[[#This Row],[200D EMA]])/Table2[[#This Row],[200D EMA]]</f>
        <v>-0.12228998132993495</v>
      </c>
      <c r="V505">
        <v>0.96118300769423703</v>
      </c>
      <c r="W505">
        <v>3415</v>
      </c>
      <c r="X505">
        <v>3524.75</v>
      </c>
      <c r="Y505">
        <v>3373.5</v>
      </c>
      <c r="Z505">
        <v>3535.7</v>
      </c>
      <c r="AA505">
        <v>3361.6</v>
      </c>
      <c r="AB505">
        <v>4540</v>
      </c>
      <c r="AC505" s="1">
        <f>(Table2[[#This Row],[Close Price]]/Table2[[#This Row],[Day Low]])-1</f>
        <v>4.1581259150804684E-3</v>
      </c>
      <c r="AD505" s="1">
        <f>(Table2[[#This Row],[Day High]]/Table2[[#This Row],[Close Price]])-1</f>
        <v>2.7863641665694772E-2</v>
      </c>
      <c r="AE505" s="1">
        <f>(Table2[[#This Row],[Close Price]]/Table2[[#This Row],[Current Week Low]])-1</f>
        <v>1.6511041944567983E-2</v>
      </c>
      <c r="AF505" s="1">
        <f>(Table2[[#This Row],[Current Week High]]/Table2[[#This Row],[Close Price]])-1</f>
        <v>3.1056806252187208E-2</v>
      </c>
      <c r="AG505" s="1">
        <f>(Table2[[#This Row],[Close Price]]/Table2[[#This Row],[Current Month Low]])-1</f>
        <v>2.0109471680152202E-2</v>
      </c>
      <c r="AH505" s="1">
        <f>(Table2[[#This Row],[Current Month High]]/Table2[[#This Row],[Close Price]])-1</f>
        <v>0.32392394727633267</v>
      </c>
      <c r="AI505">
        <v>40.289280298611899</v>
      </c>
      <c r="AJ505">
        <v>5.18211793574112</v>
      </c>
      <c r="AK505" t="str">
        <f>IF(AND(Table2[[#This Row],[20D EMA]]&gt;Table2[[#This Row],[50D EMA]],Table2[[#This Row],[50D EMA]]&gt;Table2[[#This Row],[200D EMA]]),"Uptrend","Downtrend/NoTrend")</f>
        <v>Downtrend/NoTrend</v>
      </c>
      <c r="AL505">
        <v>-7.0000000000000007E-2</v>
      </c>
      <c r="AM505" t="s">
        <v>3173</v>
      </c>
      <c r="AN505">
        <v>-16.3</v>
      </c>
      <c r="AO505" t="s">
        <v>3173</v>
      </c>
      <c r="AP505">
        <v>7.8237929178639004E-2</v>
      </c>
      <c r="AQ505">
        <f>(Table2[[#This Row],[Sharpe Ratio]]-AVERAGE(Table2[Sharpe Ratio]))/_xlfn.STDEV.P(Table2[Sharpe Ratio])</f>
        <v>0.25719325079792049</v>
      </c>
      <c r="AR5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5">
        <f>_xlfn.RANK.AVG(Table2[[#This Row],[1Y Return vs Nifty Z-Score]],Table2[1Y Return vs Nifty Z-Score])</f>
        <v>564</v>
      </c>
      <c r="AT505">
        <f>_xlfn.RANK.AVG(Table2[[#This Row],[6M Return vs Nifty Z-Score]],Table2[6M Return vs Nifty Z-Score])</f>
        <v>548</v>
      </c>
      <c r="AU505">
        <f>_xlfn.RANK.AVG(Table2[[#This Row],[Sharpe Ratio Z-Score]],Table2[Sharpe Ratio Z-Score])</f>
        <v>282</v>
      </c>
      <c r="AV505">
        <f>(Table2[[#This Row],[Rank 1Y]]+Table2[[#This Row],[Rank 6M]]+Table2[[#This Row],[Rank Sharpe]])/3</f>
        <v>464.66666666666669</v>
      </c>
    </row>
    <row r="506" spans="1:48" x14ac:dyDescent="0.3">
      <c r="A506" t="s">
        <v>556</v>
      </c>
      <c r="B506" t="s">
        <v>557</v>
      </c>
      <c r="C506" t="s">
        <v>3143</v>
      </c>
      <c r="D506" t="s">
        <v>558</v>
      </c>
      <c r="E506">
        <v>35764.062609250002</v>
      </c>
      <c r="F506">
        <v>31747.75</v>
      </c>
      <c r="G506">
        <v>-17.408597524692698</v>
      </c>
      <c r="H506">
        <f>(Table2[[#This Row],[1Y Return vs Nifty]]-AVERAGE(Table2[1Y Return vs Nifty]))/_xlfn.STDEV.P(Table2[1Y Return vs Nifty])</f>
        <v>-0.61417371793712872</v>
      </c>
      <c r="I506">
        <v>-5.2131230713552004</v>
      </c>
      <c r="J506">
        <f>(Table2[[#This Row],[1M Return vs Nifty]]-AVERAGE(Table2[1M Return vs Nifty]))/_xlfn.STDEV.P(Table2[1M Return vs Nifty])</f>
        <v>-0.61277209657241527</v>
      </c>
      <c r="K506">
        <v>-2.78631955070006</v>
      </c>
      <c r="L506">
        <f>(Table2[[#This Row],[6M Return vs Nifty]]-AVERAGE(Table2[6M Return vs Nifty]))/_xlfn.STDEV.P(Table2[6M Return vs Nifty])</f>
        <v>-0.22490129883136611</v>
      </c>
      <c r="M506">
        <v>-2.59131410399119</v>
      </c>
      <c r="N506">
        <f>(Table2[[#This Row],[1W Return vs Nifty]]-AVERAGE(Table2[1W Return vs Nifty]))/_xlfn.STDEV.P(Table2[1W Return vs Nifty])</f>
        <v>-0.42286192188562971</v>
      </c>
      <c r="O506">
        <v>33218.99</v>
      </c>
      <c r="P506">
        <v>34144.364558210502</v>
      </c>
      <c r="Q506">
        <v>33832.691874826101</v>
      </c>
      <c r="R506">
        <v>36.209364747730802</v>
      </c>
      <c r="S506" s="1">
        <f>(Table2[[#This Row],[Close Price]]-Table2[[#This Row],[20D EMA]])/Table2[[#This Row],[20D EMA]]</f>
        <v>-4.4289124985437488E-2</v>
      </c>
      <c r="T506" s="1">
        <f>(Table2[[#This Row],[Close Price]]-Table2[[#This Row],[50D EMA]])/Table2[[#This Row],[50D EMA]]</f>
        <v>-7.019063289711161E-2</v>
      </c>
      <c r="U506" s="1">
        <f>(Table2[[#This Row],[Close Price]]-Table2[[#This Row],[200D EMA]])/Table2[[#This Row],[200D EMA]]</f>
        <v>-6.1625066150217997E-2</v>
      </c>
      <c r="V506">
        <v>1.2039096972193799</v>
      </c>
      <c r="W506">
        <v>31201</v>
      </c>
      <c r="X506">
        <v>32456</v>
      </c>
      <c r="Y506">
        <v>30690</v>
      </c>
      <c r="Z506">
        <v>32456</v>
      </c>
      <c r="AA506">
        <v>30629</v>
      </c>
      <c r="AB506">
        <v>37133.75</v>
      </c>
      <c r="AC506" s="1">
        <f>(Table2[[#This Row],[Close Price]]/Table2[[#This Row],[Day Low]])-1</f>
        <v>1.752347681164057E-2</v>
      </c>
      <c r="AD506" s="1">
        <f>(Table2[[#This Row],[Day High]]/Table2[[#This Row],[Close Price]])-1</f>
        <v>2.2308667543369243E-2</v>
      </c>
      <c r="AE506" s="1">
        <f>(Table2[[#This Row],[Close Price]]/Table2[[#This Row],[Current Week Low]])-1</f>
        <v>3.4465623981753124E-2</v>
      </c>
      <c r="AF506" s="1">
        <f>(Table2[[#This Row],[Current Week High]]/Table2[[#This Row],[Close Price]])-1</f>
        <v>2.2308667543369243E-2</v>
      </c>
      <c r="AG506" s="1">
        <f>(Table2[[#This Row],[Close Price]]/Table2[[#This Row],[Current Month Low]])-1</f>
        <v>3.6525841522739855E-2</v>
      </c>
      <c r="AH506" s="1">
        <f>(Table2[[#This Row],[Current Month High]]/Table2[[#This Row],[Close Price]])-1</f>
        <v>0.16964981770361676</v>
      </c>
      <c r="AI506">
        <v>28.691009599105399</v>
      </c>
      <c r="AJ506">
        <v>11.3997182352332</v>
      </c>
      <c r="AK506" t="str">
        <f>IF(AND(Table2[[#This Row],[20D EMA]]&gt;Table2[[#This Row],[50D EMA]],Table2[[#This Row],[50D EMA]]&gt;Table2[[#This Row],[200D EMA]]),"Uptrend","Downtrend/NoTrend")</f>
        <v>Downtrend/NoTrend</v>
      </c>
      <c r="AL506">
        <v>0</v>
      </c>
      <c r="AM506">
        <v>0</v>
      </c>
      <c r="AN506">
        <v>-10.4</v>
      </c>
      <c r="AO506" t="s">
        <v>3173</v>
      </c>
      <c r="AP506">
        <v>5.1023433409129997E-3</v>
      </c>
      <c r="AQ506">
        <f>(Table2[[#This Row],[Sharpe Ratio]]-AVERAGE(Table2[Sharpe Ratio]))/_xlfn.STDEV.P(Table2[Sharpe Ratio])</f>
        <v>-0.59079547937112464</v>
      </c>
      <c r="AR5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6">
        <f>_xlfn.RANK.AVG(Table2[[#This Row],[1Y Return vs Nifty Z-Score]],Table2[1Y Return vs Nifty Z-Score])</f>
        <v>527</v>
      </c>
      <c r="AT506">
        <f>_xlfn.RANK.AVG(Table2[[#This Row],[6M Return vs Nifty Z-Score]],Table2[6M Return vs Nifty Z-Score])</f>
        <v>375</v>
      </c>
      <c r="AU506">
        <f>_xlfn.RANK.AVG(Table2[[#This Row],[Sharpe Ratio Z-Score]],Table2[Sharpe Ratio Z-Score])</f>
        <v>494</v>
      </c>
      <c r="AV506">
        <f>(Table2[[#This Row],[Rank 1Y]]+Table2[[#This Row],[Rank 6M]]+Table2[[#This Row],[Rank Sharpe]])/3</f>
        <v>465.33333333333331</v>
      </c>
    </row>
    <row r="507" spans="1:48" x14ac:dyDescent="0.3">
      <c r="A507" t="s">
        <v>1832</v>
      </c>
      <c r="B507" t="s">
        <v>1833</v>
      </c>
      <c r="C507" t="s">
        <v>3130</v>
      </c>
      <c r="D507" t="s">
        <v>48</v>
      </c>
      <c r="E507">
        <v>4155.8871027960004</v>
      </c>
      <c r="F507">
        <v>51.48</v>
      </c>
      <c r="G507">
        <v>-17.908753855842601</v>
      </c>
      <c r="H507">
        <f>(Table2[[#This Row],[1Y Return vs Nifty]]-AVERAGE(Table2[1Y Return vs Nifty]))/_xlfn.STDEV.P(Table2[1Y Return vs Nifty])</f>
        <v>-0.62400941173290925</v>
      </c>
      <c r="I507">
        <v>9.3796691576207998</v>
      </c>
      <c r="J507">
        <f>(Table2[[#This Row],[1M Return vs Nifty]]-AVERAGE(Table2[1M Return vs Nifty]))/_xlfn.STDEV.P(Table2[1M Return vs Nifty])</f>
        <v>0.77120036434851902</v>
      </c>
      <c r="K507">
        <v>-20.996610998804499</v>
      </c>
      <c r="L507">
        <f>(Table2[[#This Row],[6M Return vs Nifty]]-AVERAGE(Table2[6M Return vs Nifty]))/_xlfn.STDEV.P(Table2[6M Return vs Nifty])</f>
        <v>-0.82397008266210958</v>
      </c>
      <c r="M507">
        <v>-4.1549356084505602</v>
      </c>
      <c r="N507">
        <f>(Table2[[#This Row],[1W Return vs Nifty]]-AVERAGE(Table2[1W Return vs Nifty]))/_xlfn.STDEV.P(Table2[1W Return vs Nifty])</f>
        <v>-0.75623008590085705</v>
      </c>
      <c r="O507">
        <v>51.77</v>
      </c>
      <c r="P507">
        <v>53.315539660351199</v>
      </c>
      <c r="Q507">
        <v>55.954005765995703</v>
      </c>
      <c r="R507">
        <v>48.554698927188198</v>
      </c>
      <c r="S507" s="1">
        <f>(Table2[[#This Row],[Close Price]]-Table2[[#This Row],[20D EMA]])/Table2[[#This Row],[20D EMA]]</f>
        <v>-5.6016998261542638E-3</v>
      </c>
      <c r="T507" s="1">
        <f>(Table2[[#This Row],[Close Price]]-Table2[[#This Row],[50D EMA]])/Table2[[#This Row],[50D EMA]]</f>
        <v>-3.4427854843908201E-2</v>
      </c>
      <c r="U507" s="1">
        <f>(Table2[[#This Row],[Close Price]]-Table2[[#This Row],[200D EMA]])/Table2[[#This Row],[200D EMA]]</f>
        <v>-7.9958632179193204E-2</v>
      </c>
      <c r="V507">
        <v>1.1170873301478601</v>
      </c>
      <c r="W507">
        <v>50.84</v>
      </c>
      <c r="X507">
        <v>53.39</v>
      </c>
      <c r="Y507">
        <v>50.84</v>
      </c>
      <c r="Z507">
        <v>53.64</v>
      </c>
      <c r="AA507">
        <v>46.9</v>
      </c>
      <c r="AB507">
        <v>54.4</v>
      </c>
      <c r="AC507" s="1">
        <f>(Table2[[#This Row],[Close Price]]/Table2[[#This Row],[Day Low]])-1</f>
        <v>1.2588512981903888E-2</v>
      </c>
      <c r="AD507" s="1">
        <f>(Table2[[#This Row],[Day High]]/Table2[[#This Row],[Close Price]])-1</f>
        <v>3.7101787101787131E-2</v>
      </c>
      <c r="AE507" s="1">
        <f>(Table2[[#This Row],[Close Price]]/Table2[[#This Row],[Current Week Low]])-1</f>
        <v>1.2588512981903888E-2</v>
      </c>
      <c r="AF507" s="1">
        <f>(Table2[[#This Row],[Current Week High]]/Table2[[#This Row],[Close Price]])-1</f>
        <v>4.1958041958042092E-2</v>
      </c>
      <c r="AG507" s="1">
        <f>(Table2[[#This Row],[Close Price]]/Table2[[#This Row],[Current Month Low]])-1</f>
        <v>9.7654584221748442E-2</v>
      </c>
      <c r="AH507" s="1">
        <f>(Table2[[#This Row],[Current Month High]]/Table2[[#This Row],[Close Price]])-1</f>
        <v>5.6721056721056762E-2</v>
      </c>
      <c r="AI507">
        <v>53.4576534576534</v>
      </c>
      <c r="AJ507">
        <v>11.308108108108</v>
      </c>
      <c r="AK507" t="str">
        <f>IF(AND(Table2[[#This Row],[20D EMA]]&gt;Table2[[#This Row],[50D EMA]],Table2[[#This Row],[50D EMA]]&gt;Table2[[#This Row],[200D EMA]]),"Uptrend","Downtrend/NoTrend")</f>
        <v>Downtrend/NoTrend</v>
      </c>
      <c r="AL507">
        <v>-0.05</v>
      </c>
      <c r="AM507" t="s">
        <v>3173</v>
      </c>
      <c r="AN507">
        <v>-2.2000000000000002</v>
      </c>
      <c r="AO507" t="s">
        <v>3173</v>
      </c>
      <c r="AP507">
        <v>9.0787831067272007E-2</v>
      </c>
      <c r="AQ507">
        <f>(Table2[[#This Row],[Sharpe Ratio]]-AVERAGE(Table2[Sharpe Ratio]))/_xlfn.STDEV.P(Table2[Sharpe Ratio])</f>
        <v>0.40270620792252698</v>
      </c>
      <c r="AR5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7">
        <f>_xlfn.RANK.AVG(Table2[[#This Row],[1Y Return vs Nifty Z-Score]],Table2[1Y Return vs Nifty Z-Score])</f>
        <v>534</v>
      </c>
      <c r="AT507">
        <f>_xlfn.RANK.AVG(Table2[[#This Row],[6M Return vs Nifty Z-Score]],Table2[6M Return vs Nifty Z-Score])</f>
        <v>613</v>
      </c>
      <c r="AU507">
        <f>_xlfn.RANK.AVG(Table2[[#This Row],[Sharpe Ratio Z-Score]],Table2[Sharpe Ratio Z-Score])</f>
        <v>250</v>
      </c>
      <c r="AV507">
        <f>(Table2[[#This Row],[Rank 1Y]]+Table2[[#This Row],[Rank 6M]]+Table2[[#This Row],[Rank Sharpe]])/3</f>
        <v>465.66666666666669</v>
      </c>
    </row>
    <row r="508" spans="1:48" x14ac:dyDescent="0.3">
      <c r="A508" t="s">
        <v>2091</v>
      </c>
      <c r="B508" t="s">
        <v>2092</v>
      </c>
      <c r="C508" t="s">
        <v>3125</v>
      </c>
      <c r="D508" t="s">
        <v>280</v>
      </c>
      <c r="E508">
        <v>2980.7284954000002</v>
      </c>
      <c r="F508">
        <v>1753.9</v>
      </c>
      <c r="G508">
        <v>10.8911259149742</v>
      </c>
      <c r="H508">
        <f>(Table2[[#This Row],[1Y Return vs Nifty]]-AVERAGE(Table2[1Y Return vs Nifty]))/_xlfn.STDEV.P(Table2[1Y Return vs Nifty])</f>
        <v>-5.7652892502626653E-2</v>
      </c>
      <c r="I508">
        <v>-4.8631960304128503</v>
      </c>
      <c r="J508">
        <f>(Table2[[#This Row],[1M Return vs Nifty]]-AVERAGE(Table2[1M Return vs Nifty]))/_xlfn.STDEV.P(Table2[1M Return vs Nifty])</f>
        <v>-0.5795852067437407</v>
      </c>
      <c r="K508">
        <v>-11.5308504536928</v>
      </c>
      <c r="L508">
        <f>(Table2[[#This Row],[6M Return vs Nifty]]-AVERAGE(Table2[6M Return vs Nifty]))/_xlfn.STDEV.P(Table2[6M Return vs Nifty])</f>
        <v>-0.51257244940877833</v>
      </c>
      <c r="M508">
        <v>-4.1850674351925603</v>
      </c>
      <c r="N508">
        <f>(Table2[[#This Row],[1W Return vs Nifty]]-AVERAGE(Table2[1W Return vs Nifty]))/_xlfn.STDEV.P(Table2[1W Return vs Nifty])</f>
        <v>-0.76265426958645988</v>
      </c>
      <c r="O508">
        <v>1845.09</v>
      </c>
      <c r="P508">
        <v>2001.7073772254801</v>
      </c>
      <c r="Q508">
        <v>1962.71377430034</v>
      </c>
      <c r="R508">
        <v>38.190296701633997</v>
      </c>
      <c r="S508" s="1">
        <f>(Table2[[#This Row],[Close Price]]-Table2[[#This Row],[20D EMA]])/Table2[[#This Row],[20D EMA]]</f>
        <v>-4.9423063373602277E-2</v>
      </c>
      <c r="T508" s="1">
        <f>(Table2[[#This Row],[Close Price]]-Table2[[#This Row],[50D EMA]])/Table2[[#This Row],[50D EMA]]</f>
        <v>-0.12379800366672974</v>
      </c>
      <c r="U508" s="1">
        <f>(Table2[[#This Row],[Close Price]]-Table2[[#This Row],[200D EMA]])/Table2[[#This Row],[200D EMA]]</f>
        <v>-0.10639033415597084</v>
      </c>
      <c r="V508">
        <v>0.97378519604093605</v>
      </c>
      <c r="W508">
        <v>1739.95</v>
      </c>
      <c r="X508">
        <v>1776.5</v>
      </c>
      <c r="Y508">
        <v>1720</v>
      </c>
      <c r="Z508">
        <v>1776.5</v>
      </c>
      <c r="AA508">
        <v>1680.3</v>
      </c>
      <c r="AB508">
        <v>2051.9</v>
      </c>
      <c r="AC508" s="1">
        <f>(Table2[[#This Row],[Close Price]]/Table2[[#This Row],[Day Low]])-1</f>
        <v>8.0174717664300843E-3</v>
      </c>
      <c r="AD508" s="1">
        <f>(Table2[[#This Row],[Day High]]/Table2[[#This Row],[Close Price]])-1</f>
        <v>1.2885569302696798E-2</v>
      </c>
      <c r="AE508" s="1">
        <f>(Table2[[#This Row],[Close Price]]/Table2[[#This Row],[Current Week Low]])-1</f>
        <v>1.9709302325581435E-2</v>
      </c>
      <c r="AF508" s="1">
        <f>(Table2[[#This Row],[Current Week High]]/Table2[[#This Row],[Close Price]])-1</f>
        <v>1.2885569302696798E-2</v>
      </c>
      <c r="AG508" s="1">
        <f>(Table2[[#This Row],[Close Price]]/Table2[[#This Row],[Current Month Low]])-1</f>
        <v>4.3801702077010063E-2</v>
      </c>
      <c r="AH508" s="1">
        <f>(Table2[[#This Row],[Current Month High]]/Table2[[#This Row],[Close Price]])-1</f>
        <v>0.16990706425679902</v>
      </c>
      <c r="AI508">
        <v>59.644221449341401</v>
      </c>
      <c r="AJ508">
        <v>37.971994965386997</v>
      </c>
      <c r="AK508" t="str">
        <f>IF(AND(Table2[[#This Row],[20D EMA]]&gt;Table2[[#This Row],[50D EMA]],Table2[[#This Row],[50D EMA]]&gt;Table2[[#This Row],[200D EMA]]),"Uptrend","Downtrend/NoTrend")</f>
        <v>Downtrend/NoTrend</v>
      </c>
      <c r="AL508">
        <v>-0.22</v>
      </c>
      <c r="AM508" t="s">
        <v>3173</v>
      </c>
      <c r="AN508">
        <v>-12.09</v>
      </c>
      <c r="AO508" t="s">
        <v>3173</v>
      </c>
      <c r="AP508">
        <v>-1.1672252594562E-2</v>
      </c>
      <c r="AQ508">
        <f>(Table2[[#This Row],[Sharpe Ratio]]-AVERAGE(Table2[Sharpe Ratio]))/_xlfn.STDEV.P(Table2[Sharpe Ratio])</f>
        <v>-0.78529270180377342</v>
      </c>
      <c r="AR5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8">
        <f>_xlfn.RANK.AVG(Table2[[#This Row],[1Y Return vs Nifty Z-Score]],Table2[1Y Return vs Nifty Z-Score])</f>
        <v>316</v>
      </c>
      <c r="AT508">
        <f>_xlfn.RANK.AVG(Table2[[#This Row],[6M Return vs Nifty Z-Score]],Table2[6M Return vs Nifty Z-Score])</f>
        <v>497</v>
      </c>
      <c r="AU508">
        <f>_xlfn.RANK.AVG(Table2[[#This Row],[Sharpe Ratio Z-Score]],Table2[Sharpe Ratio Z-Score])</f>
        <v>586</v>
      </c>
      <c r="AV508">
        <f>(Table2[[#This Row],[Rank 1Y]]+Table2[[#This Row],[Rank 6M]]+Table2[[#This Row],[Rank Sharpe]])/3</f>
        <v>466.33333333333331</v>
      </c>
    </row>
    <row r="509" spans="1:48" x14ac:dyDescent="0.3">
      <c r="A509" t="s">
        <v>2022</v>
      </c>
      <c r="B509" t="s">
        <v>2023</v>
      </c>
      <c r="C509" t="s">
        <v>3126</v>
      </c>
      <c r="D509" t="s">
        <v>21</v>
      </c>
      <c r="E509">
        <v>3264.2076574799999</v>
      </c>
      <c r="F509">
        <v>552.29999999999995</v>
      </c>
      <c r="G509">
        <v>-31.2377625227554</v>
      </c>
      <c r="H509">
        <f>(Table2[[#This Row],[1Y Return vs Nifty]]-AVERAGE(Table2[1Y Return vs Nifty]))/_xlfn.STDEV.P(Table2[1Y Return vs Nifty])</f>
        <v>-0.8861275529701671</v>
      </c>
      <c r="I509">
        <v>-4.0598519762284404</v>
      </c>
      <c r="J509">
        <f>(Table2[[#This Row],[1M Return vs Nifty]]-AVERAGE(Table2[1M Return vs Nifty]))/_xlfn.STDEV.P(Table2[1M Return vs Nifty])</f>
        <v>-0.50339649452263791</v>
      </c>
      <c r="K509">
        <v>-6.2872364676193504</v>
      </c>
      <c r="L509">
        <f>(Table2[[#This Row],[6M Return vs Nifty]]-AVERAGE(Table2[6M Return vs Nifty]))/_xlfn.STDEV.P(Table2[6M Return vs Nifty])</f>
        <v>-0.34007189045468839</v>
      </c>
      <c r="M509">
        <v>0.35178137379391899</v>
      </c>
      <c r="N509">
        <f>(Table2[[#This Row],[1W Return vs Nifty]]-AVERAGE(Table2[1W Return vs Nifty]))/_xlfn.STDEV.P(Table2[1W Return vs Nifty])</f>
        <v>0.20461367444800616</v>
      </c>
      <c r="O509">
        <v>553.37</v>
      </c>
      <c r="P509">
        <v>576.98815227264004</v>
      </c>
      <c r="Q509">
        <v>593.96481205783095</v>
      </c>
      <c r="R509">
        <v>54.291943553821497</v>
      </c>
      <c r="S509" s="1">
        <f>(Table2[[#This Row],[Close Price]]-Table2[[#This Row],[20D EMA]])/Table2[[#This Row],[20D EMA]]</f>
        <v>-1.9336068091874335E-3</v>
      </c>
      <c r="T509" s="1">
        <f>(Table2[[#This Row],[Close Price]]-Table2[[#This Row],[50D EMA]])/Table2[[#This Row],[50D EMA]]</f>
        <v>-4.2787970906158865E-2</v>
      </c>
      <c r="U509" s="1">
        <f>(Table2[[#This Row],[Close Price]]-Table2[[#This Row],[200D EMA]])/Table2[[#This Row],[200D EMA]]</f>
        <v>-7.0146936673707083E-2</v>
      </c>
      <c r="V509">
        <v>0.21774141342105999</v>
      </c>
      <c r="W509">
        <v>540.9</v>
      </c>
      <c r="X509">
        <v>559</v>
      </c>
      <c r="Y509">
        <v>529.25</v>
      </c>
      <c r="Z509">
        <v>559</v>
      </c>
      <c r="AA509">
        <v>515.04999999999995</v>
      </c>
      <c r="AB509">
        <v>595</v>
      </c>
      <c r="AC509" s="1">
        <f>(Table2[[#This Row],[Close Price]]/Table2[[#This Row],[Day Low]])-1</f>
        <v>2.1075984470327214E-2</v>
      </c>
      <c r="AD509" s="1">
        <f>(Table2[[#This Row],[Day High]]/Table2[[#This Row],[Close Price]])-1</f>
        <v>1.2131088176715599E-2</v>
      </c>
      <c r="AE509" s="1">
        <f>(Table2[[#This Row],[Close Price]]/Table2[[#This Row],[Current Week Low]])-1</f>
        <v>4.3552196504487384E-2</v>
      </c>
      <c r="AF509" s="1">
        <f>(Table2[[#This Row],[Current Week High]]/Table2[[#This Row],[Close Price]])-1</f>
        <v>1.2131088176715599E-2</v>
      </c>
      <c r="AG509" s="1">
        <f>(Table2[[#This Row],[Close Price]]/Table2[[#This Row],[Current Month Low]])-1</f>
        <v>7.2323075429570061E-2</v>
      </c>
      <c r="AH509" s="1">
        <f>(Table2[[#This Row],[Current Month High]]/Table2[[#This Row],[Close Price]])-1</f>
        <v>7.7313054499366318E-2</v>
      </c>
      <c r="AI509">
        <v>43.309795401050103</v>
      </c>
      <c r="AJ509">
        <v>22.733333333333299</v>
      </c>
      <c r="AK509" t="str">
        <f>IF(AND(Table2[[#This Row],[20D EMA]]&gt;Table2[[#This Row],[50D EMA]],Table2[[#This Row],[50D EMA]]&gt;Table2[[#This Row],[200D EMA]]),"Uptrend","Downtrend/NoTrend")</f>
        <v>Downtrend/NoTrend</v>
      </c>
      <c r="AL509">
        <v>-0.2</v>
      </c>
      <c r="AM509" t="s">
        <v>3173</v>
      </c>
      <c r="AN509">
        <v>-6.02</v>
      </c>
      <c r="AO509" t="s">
        <v>3173</v>
      </c>
      <c r="AP509">
        <v>6.2297824870915001E-2</v>
      </c>
      <c r="AQ509">
        <f>(Table2[[#This Row],[Sharpe Ratio]]-AVERAGE(Table2[Sharpe Ratio]))/_xlfn.STDEV.P(Table2[Sharpe Ratio])</f>
        <v>7.237174898263829E-2</v>
      </c>
      <c r="AR5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9">
        <f>_xlfn.RANK.AVG(Table2[[#This Row],[1Y Return vs Nifty Z-Score]],Table2[1Y Return vs Nifty Z-Score])</f>
        <v>631</v>
      </c>
      <c r="AT509">
        <f>_xlfn.RANK.AVG(Table2[[#This Row],[6M Return vs Nifty Z-Score]],Table2[6M Return vs Nifty Z-Score])</f>
        <v>438</v>
      </c>
      <c r="AU509">
        <f>_xlfn.RANK.AVG(Table2[[#This Row],[Sharpe Ratio Z-Score]],Table2[Sharpe Ratio Z-Score])</f>
        <v>331</v>
      </c>
      <c r="AV509">
        <f>(Table2[[#This Row],[Rank 1Y]]+Table2[[#This Row],[Rank 6M]]+Table2[[#This Row],[Rank Sharpe]])/3</f>
        <v>466.66666666666669</v>
      </c>
    </row>
    <row r="510" spans="1:48" x14ac:dyDescent="0.3">
      <c r="A510" t="s">
        <v>672</v>
      </c>
      <c r="B510" t="s">
        <v>673</v>
      </c>
      <c r="C510" t="s">
        <v>3136</v>
      </c>
      <c r="D510" t="s">
        <v>261</v>
      </c>
      <c r="E510">
        <v>26829.616564600001</v>
      </c>
      <c r="F510">
        <v>1409.5</v>
      </c>
      <c r="G510">
        <v>-0.49857430413382497</v>
      </c>
      <c r="H510">
        <f>(Table2[[#This Row],[1Y Return vs Nifty]]-AVERAGE(Table2[1Y Return vs Nifty]))/_xlfn.STDEV.P(Table2[1Y Return vs Nifty])</f>
        <v>-0.28163406959444548</v>
      </c>
      <c r="I510">
        <v>3.4942496232229199</v>
      </c>
      <c r="J510">
        <f>(Table2[[#This Row],[1M Return vs Nifty]]-AVERAGE(Table2[1M Return vs Nifty]))/_xlfn.STDEV.P(Table2[1M Return vs Nifty])</f>
        <v>0.21303038366454544</v>
      </c>
      <c r="K510">
        <v>-18.276332978986499</v>
      </c>
      <c r="L510">
        <f>(Table2[[#This Row],[6M Return vs Nifty]]-AVERAGE(Table2[6M Return vs Nifty]))/_xlfn.STDEV.P(Table2[6M Return vs Nifty])</f>
        <v>-0.73448037572040614</v>
      </c>
      <c r="M510">
        <v>-5.9931943290511898</v>
      </c>
      <c r="N510">
        <f>(Table2[[#This Row],[1W Return vs Nifty]]-AVERAGE(Table2[1W Return vs Nifty]))/_xlfn.STDEV.P(Table2[1W Return vs Nifty])</f>
        <v>-1.1481516173737165</v>
      </c>
      <c r="O510">
        <v>1422.03</v>
      </c>
      <c r="P510">
        <v>1452.1301019933201</v>
      </c>
      <c r="Q510">
        <v>1437.1473824469699</v>
      </c>
      <c r="R510">
        <v>45.451484212724303</v>
      </c>
      <c r="S510" s="1">
        <f>(Table2[[#This Row],[Close Price]]-Table2[[#This Row],[20D EMA]])/Table2[[#This Row],[20D EMA]]</f>
        <v>-8.8113471586393904E-3</v>
      </c>
      <c r="T510" s="1">
        <f>(Table2[[#This Row],[Close Price]]-Table2[[#This Row],[50D EMA]])/Table2[[#This Row],[50D EMA]]</f>
        <v>-2.9356943936911909E-2</v>
      </c>
      <c r="U510" s="1">
        <f>(Table2[[#This Row],[Close Price]]-Table2[[#This Row],[200D EMA]])/Table2[[#This Row],[200D EMA]]</f>
        <v>-1.9237680689294292E-2</v>
      </c>
      <c r="V510">
        <v>1.1511191267097201</v>
      </c>
      <c r="W510">
        <v>1401</v>
      </c>
      <c r="X510">
        <v>1434</v>
      </c>
      <c r="Y510">
        <v>1401</v>
      </c>
      <c r="Z510">
        <v>1434</v>
      </c>
      <c r="AA510">
        <v>1358.1</v>
      </c>
      <c r="AB510">
        <v>1530.9</v>
      </c>
      <c r="AC510" s="1">
        <f>(Table2[[#This Row],[Close Price]]/Table2[[#This Row],[Day Low]])-1</f>
        <v>6.0670949321912637E-3</v>
      </c>
      <c r="AD510" s="1">
        <f>(Table2[[#This Row],[Day High]]/Table2[[#This Row],[Close Price]])-1</f>
        <v>1.7382050372472424E-2</v>
      </c>
      <c r="AE510" s="1">
        <f>(Table2[[#This Row],[Close Price]]/Table2[[#This Row],[Current Week Low]])-1</f>
        <v>6.0670949321912637E-3</v>
      </c>
      <c r="AF510" s="1">
        <f>(Table2[[#This Row],[Current Week High]]/Table2[[#This Row],[Close Price]])-1</f>
        <v>1.7382050372472424E-2</v>
      </c>
      <c r="AG510" s="1">
        <f>(Table2[[#This Row],[Close Price]]/Table2[[#This Row],[Current Month Low]])-1</f>
        <v>3.7846992121346013E-2</v>
      </c>
      <c r="AH510" s="1">
        <f>(Table2[[#This Row],[Current Month High]]/Table2[[#This Row],[Close Price]])-1</f>
        <v>8.6129833274210865E-2</v>
      </c>
      <c r="AI510">
        <v>30.624334870521398</v>
      </c>
      <c r="AJ510">
        <v>37.431747269890799</v>
      </c>
      <c r="AK510" t="str">
        <f>IF(AND(Table2[[#This Row],[20D EMA]]&gt;Table2[[#This Row],[50D EMA]],Table2[[#This Row],[50D EMA]]&gt;Table2[[#This Row],[200D EMA]]),"Uptrend","Downtrend/NoTrend")</f>
        <v>Downtrend/NoTrend</v>
      </c>
      <c r="AL510">
        <v>-0.02</v>
      </c>
      <c r="AM510" t="s">
        <v>3173</v>
      </c>
      <c r="AN510">
        <v>-3.15</v>
      </c>
      <c r="AO510" t="s">
        <v>3173</v>
      </c>
      <c r="AP510">
        <v>3.5836059219931E-2</v>
      </c>
      <c r="AQ510">
        <f>(Table2[[#This Row],[Sharpe Ratio]]-AVERAGE(Table2[Sharpe Ratio]))/_xlfn.STDEV.P(Table2[Sharpe Ratio])</f>
        <v>-0.2344457707702941</v>
      </c>
      <c r="AR5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0">
        <f>_xlfn.RANK.AVG(Table2[[#This Row],[1Y Return vs Nifty Z-Score]],Table2[1Y Return vs Nifty Z-Score])</f>
        <v>406</v>
      </c>
      <c r="AT510">
        <f>_xlfn.RANK.AVG(Table2[[#This Row],[6M Return vs Nifty Z-Score]],Table2[6M Return vs Nifty Z-Score])</f>
        <v>585</v>
      </c>
      <c r="AU510">
        <f>_xlfn.RANK.AVG(Table2[[#This Row],[Sharpe Ratio Z-Score]],Table2[Sharpe Ratio Z-Score])</f>
        <v>410</v>
      </c>
      <c r="AV510">
        <f>(Table2[[#This Row],[Rank 1Y]]+Table2[[#This Row],[Rank 6M]]+Table2[[#This Row],[Rank Sharpe]])/3</f>
        <v>467</v>
      </c>
    </row>
    <row r="511" spans="1:48" x14ac:dyDescent="0.3">
      <c r="A511" t="s">
        <v>869</v>
      </c>
      <c r="B511" t="s">
        <v>870</v>
      </c>
      <c r="C511" t="s">
        <v>3136</v>
      </c>
      <c r="D511" t="s">
        <v>546</v>
      </c>
      <c r="E511">
        <v>17148.324058124999</v>
      </c>
      <c r="F511">
        <v>1121.25</v>
      </c>
      <c r="G511">
        <v>-2.19762127692682</v>
      </c>
      <c r="H511">
        <f>(Table2[[#This Row],[1Y Return vs Nifty]]-AVERAGE(Table2[1Y Return vs Nifty]))/_xlfn.STDEV.P(Table2[1Y Return vs Nifty])</f>
        <v>-0.31504623440823276</v>
      </c>
      <c r="I511">
        <v>-4.85163560037397</v>
      </c>
      <c r="J511">
        <f>(Table2[[#This Row],[1M Return vs Nifty]]-AVERAGE(Table2[1M Return vs Nifty]))/_xlfn.STDEV.P(Table2[1M Return vs Nifty])</f>
        <v>-0.57848882186008255</v>
      </c>
      <c r="K511">
        <v>-28.378480422126199</v>
      </c>
      <c r="L511">
        <f>(Table2[[#This Row],[6M Return vs Nifty]]-AVERAGE(Table2[6M Return vs Nifty]))/_xlfn.STDEV.P(Table2[6M Return vs Nifty])</f>
        <v>-1.0668133974124072</v>
      </c>
      <c r="M511">
        <v>-1.7094743555187699</v>
      </c>
      <c r="N511">
        <f>(Table2[[#This Row],[1W Return vs Nifty]]-AVERAGE(Table2[1W Return vs Nifty]))/_xlfn.STDEV.P(Table2[1W Return vs Nifty])</f>
        <v>-0.23485139819719744</v>
      </c>
      <c r="O511">
        <v>1175.45</v>
      </c>
      <c r="P511">
        <v>1259.9606485627501</v>
      </c>
      <c r="Q511">
        <v>1265.0190627033501</v>
      </c>
      <c r="R511">
        <v>35.9983388007212</v>
      </c>
      <c r="S511" s="1">
        <f>(Table2[[#This Row],[Close Price]]-Table2[[#This Row],[20D EMA]])/Table2[[#This Row],[20D EMA]]</f>
        <v>-4.6110000425369044E-2</v>
      </c>
      <c r="T511" s="1">
        <f>(Table2[[#This Row],[Close Price]]-Table2[[#This Row],[50D EMA]])/Table2[[#This Row],[50D EMA]]</f>
        <v>-0.11009125461257756</v>
      </c>
      <c r="U511" s="1">
        <f>(Table2[[#This Row],[Close Price]]-Table2[[#This Row],[200D EMA]])/Table2[[#This Row],[200D EMA]]</f>
        <v>-0.11364972034185405</v>
      </c>
      <c r="V511">
        <v>0.55066960269348797</v>
      </c>
      <c r="W511">
        <v>1109</v>
      </c>
      <c r="X511">
        <v>1149.8499999999999</v>
      </c>
      <c r="Y511">
        <v>1109</v>
      </c>
      <c r="Z511">
        <v>1152</v>
      </c>
      <c r="AA511">
        <v>1086.05</v>
      </c>
      <c r="AB511">
        <v>1269.2</v>
      </c>
      <c r="AC511" s="1">
        <f>(Table2[[#This Row],[Close Price]]/Table2[[#This Row],[Day Low]])-1</f>
        <v>1.1045987376014477E-2</v>
      </c>
      <c r="AD511" s="1">
        <f>(Table2[[#This Row],[Day High]]/Table2[[#This Row],[Close Price]])-1</f>
        <v>2.5507246376811565E-2</v>
      </c>
      <c r="AE511" s="1">
        <f>(Table2[[#This Row],[Close Price]]/Table2[[#This Row],[Current Week Low]])-1</f>
        <v>1.1045987376014477E-2</v>
      </c>
      <c r="AF511" s="1">
        <f>(Table2[[#This Row],[Current Week High]]/Table2[[#This Row],[Close Price]])-1</f>
        <v>2.7424749163879492E-2</v>
      </c>
      <c r="AG511" s="1">
        <f>(Table2[[#This Row],[Close Price]]/Table2[[#This Row],[Current Month Low]])-1</f>
        <v>3.2411030799686991E-2</v>
      </c>
      <c r="AH511" s="1">
        <f>(Table2[[#This Row],[Current Month High]]/Table2[[#This Row],[Close Price]])-1</f>
        <v>0.13195094760312154</v>
      </c>
      <c r="AI511">
        <v>51.616499442586303</v>
      </c>
      <c r="AJ511">
        <v>34.887218045112697</v>
      </c>
      <c r="AK511" t="str">
        <f>IF(AND(Table2[[#This Row],[20D EMA]]&gt;Table2[[#This Row],[50D EMA]],Table2[[#This Row],[50D EMA]]&gt;Table2[[#This Row],[200D EMA]]),"Uptrend","Downtrend/NoTrend")</f>
        <v>Downtrend/NoTrend</v>
      </c>
      <c r="AL511">
        <v>-0.16</v>
      </c>
      <c r="AM511" t="s">
        <v>3173</v>
      </c>
      <c r="AN511">
        <v>-9.51</v>
      </c>
      <c r="AO511" t="s">
        <v>3173</v>
      </c>
      <c r="AP511">
        <v>7.1210768286629006E-2</v>
      </c>
      <c r="AQ511">
        <f>(Table2[[#This Row],[Sharpe Ratio]]-AVERAGE(Table2[Sharpe Ratio]))/_xlfn.STDEV.P(Table2[Sharpe Ratio])</f>
        <v>0.1757150870114032</v>
      </c>
      <c r="AR5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1">
        <f>_xlfn.RANK.AVG(Table2[[#This Row],[1Y Return vs Nifty Z-Score]],Table2[1Y Return vs Nifty Z-Score])</f>
        <v>422</v>
      </c>
      <c r="AT511">
        <f>_xlfn.RANK.AVG(Table2[[#This Row],[6M Return vs Nifty Z-Score]],Table2[6M Return vs Nifty Z-Score])</f>
        <v>682</v>
      </c>
      <c r="AU511">
        <f>_xlfn.RANK.AVG(Table2[[#This Row],[Sharpe Ratio Z-Score]],Table2[Sharpe Ratio Z-Score])</f>
        <v>303</v>
      </c>
      <c r="AV511">
        <f>(Table2[[#This Row],[Rank 1Y]]+Table2[[#This Row],[Rank 6M]]+Table2[[#This Row],[Rank Sharpe]])/3</f>
        <v>469</v>
      </c>
    </row>
    <row r="512" spans="1:48" x14ac:dyDescent="0.3">
      <c r="A512" t="s">
        <v>649</v>
      </c>
      <c r="B512" t="s">
        <v>650</v>
      </c>
      <c r="C512" t="s">
        <v>3141</v>
      </c>
      <c r="D512" t="s">
        <v>166</v>
      </c>
      <c r="E512">
        <v>27903.45512934</v>
      </c>
      <c r="F512">
        <v>1095.3</v>
      </c>
      <c r="G512">
        <v>-9.1405891042559997</v>
      </c>
      <c r="H512">
        <f>(Table2[[#This Row],[1Y Return vs Nifty]]-AVERAGE(Table2[1Y Return vs Nifty]))/_xlfn.STDEV.P(Table2[1Y Return vs Nifty])</f>
        <v>-0.45158135619018275</v>
      </c>
      <c r="I512">
        <v>0.58985510703091104</v>
      </c>
      <c r="J512">
        <f>(Table2[[#This Row],[1M Return vs Nifty]]-AVERAGE(Table2[1M Return vs Nifty]))/_xlfn.STDEV.P(Table2[1M Return vs Nifty])</f>
        <v>-6.242080915639029E-2</v>
      </c>
      <c r="K512">
        <v>-6.2813353482178496</v>
      </c>
      <c r="L512">
        <f>(Table2[[#This Row],[6M Return vs Nifty]]-AVERAGE(Table2[6M Return vs Nifty]))/_xlfn.STDEV.P(Table2[6M Return vs Nifty])</f>
        <v>-0.33987775976583195</v>
      </c>
      <c r="M512">
        <v>-1.4066409527841399</v>
      </c>
      <c r="N512">
        <f>(Table2[[#This Row],[1W Return vs Nifty]]-AVERAGE(Table2[1W Return vs Nifty]))/_xlfn.STDEV.P(Table2[1W Return vs Nifty])</f>
        <v>-0.17028653055869991</v>
      </c>
      <c r="O512">
        <v>1087.67</v>
      </c>
      <c r="P512">
        <v>1090.4586148943099</v>
      </c>
      <c r="Q512">
        <v>1073.0608152320101</v>
      </c>
      <c r="R512">
        <v>55.377227025580602</v>
      </c>
      <c r="S512" s="1">
        <f>(Table2[[#This Row],[Close Price]]-Table2[[#This Row],[20D EMA]])/Table2[[#This Row],[20D EMA]]</f>
        <v>7.0149953570475248E-3</v>
      </c>
      <c r="T512" s="1">
        <f>(Table2[[#This Row],[Close Price]]-Table2[[#This Row],[50D EMA]])/Table2[[#This Row],[50D EMA]]</f>
        <v>4.4397696891589882E-3</v>
      </c>
      <c r="U512" s="1">
        <f>(Table2[[#This Row],[Close Price]]-Table2[[#This Row],[200D EMA]])/Table2[[#This Row],[200D EMA]]</f>
        <v>2.072499941504382E-2</v>
      </c>
      <c r="V512">
        <v>0.34816459035171199</v>
      </c>
      <c r="W512">
        <v>1082.3499999999999</v>
      </c>
      <c r="X512">
        <v>1102</v>
      </c>
      <c r="Y512">
        <v>1076.25</v>
      </c>
      <c r="Z512">
        <v>1104.3</v>
      </c>
      <c r="AA512">
        <v>1034.8</v>
      </c>
      <c r="AB512">
        <v>1163.8499999999999</v>
      </c>
      <c r="AC512" s="1">
        <f>(Table2[[#This Row],[Close Price]]/Table2[[#This Row],[Day Low]])-1</f>
        <v>1.1964706425832805E-2</v>
      </c>
      <c r="AD512" s="1">
        <f>(Table2[[#This Row],[Day High]]/Table2[[#This Row],[Close Price]])-1</f>
        <v>6.1170455582946204E-3</v>
      </c>
      <c r="AE512" s="1">
        <f>(Table2[[#This Row],[Close Price]]/Table2[[#This Row],[Current Week Low]])-1</f>
        <v>1.7700348432055701E-2</v>
      </c>
      <c r="AF512" s="1">
        <f>(Table2[[#This Row],[Current Week High]]/Table2[[#This Row],[Close Price]])-1</f>
        <v>8.2169268693508268E-3</v>
      </c>
      <c r="AG512" s="1">
        <f>(Table2[[#This Row],[Close Price]]/Table2[[#This Row],[Current Month Low]])-1</f>
        <v>5.8465403942790983E-2</v>
      </c>
      <c r="AH512" s="1">
        <f>(Table2[[#This Row],[Current Month High]]/Table2[[#This Row],[Close Price]])-1</f>
        <v>6.2585592988222416E-2</v>
      </c>
      <c r="AI512">
        <v>23.162603852825701</v>
      </c>
      <c r="AJ512">
        <v>17.395498392282899</v>
      </c>
      <c r="AK512" t="str">
        <f>IF(AND(Table2[[#This Row],[20D EMA]]&gt;Table2[[#This Row],[50D EMA]],Table2[[#This Row],[50D EMA]]&gt;Table2[[#This Row],[200D EMA]]),"Uptrend","Downtrend/NoTrend")</f>
        <v>Downtrend/NoTrend</v>
      </c>
      <c r="AL512">
        <v>0.14000000000000001</v>
      </c>
      <c r="AM512" t="s">
        <v>3172</v>
      </c>
      <c r="AN512">
        <v>-4.8</v>
      </c>
      <c r="AO512" t="s">
        <v>3173</v>
      </c>
      <c r="AP512">
        <v>2.7610756593390001E-3</v>
      </c>
      <c r="AQ512">
        <f>(Table2[[#This Row],[Sharpe Ratio]]-AVERAGE(Table2[Sharpe Ratio]))/_xlfn.STDEV.P(Table2[Sharpe Ratio])</f>
        <v>-0.61794188950160367</v>
      </c>
      <c r="AR5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2">
        <f>_xlfn.RANK.AVG(Table2[[#This Row],[1Y Return vs Nifty Z-Score]],Table2[1Y Return vs Nifty Z-Score])</f>
        <v>470</v>
      </c>
      <c r="AT512">
        <f>_xlfn.RANK.AVG(Table2[[#This Row],[6M Return vs Nifty Z-Score]],Table2[6M Return vs Nifty Z-Score])</f>
        <v>437</v>
      </c>
      <c r="AU512">
        <f>_xlfn.RANK.AVG(Table2[[#This Row],[Sharpe Ratio Z-Score]],Table2[Sharpe Ratio Z-Score])</f>
        <v>502</v>
      </c>
      <c r="AV512">
        <f>(Table2[[#This Row],[Rank 1Y]]+Table2[[#This Row],[Rank 6M]]+Table2[[#This Row],[Rank Sharpe]])/3</f>
        <v>469.66666666666669</v>
      </c>
    </row>
    <row r="513" spans="1:48" x14ac:dyDescent="0.3">
      <c r="A513" t="s">
        <v>1366</v>
      </c>
      <c r="B513" t="s">
        <v>1367</v>
      </c>
      <c r="C513" t="s">
        <v>3141</v>
      </c>
      <c r="D513" t="s">
        <v>411</v>
      </c>
      <c r="E513">
        <v>8045.6598082299997</v>
      </c>
      <c r="F513">
        <v>201.91</v>
      </c>
      <c r="G513">
        <v>-15.354678594565099</v>
      </c>
      <c r="H513">
        <f>(Table2[[#This Row],[1Y Return vs Nifty]]-AVERAGE(Table2[1Y Return vs Nifty]))/_xlfn.STDEV.P(Table2[1Y Return vs Nifty])</f>
        <v>-0.57378291126344994</v>
      </c>
      <c r="I513">
        <v>2.0464468389597901</v>
      </c>
      <c r="J513">
        <f>(Table2[[#This Row],[1M Return vs Nifty]]-AVERAGE(Table2[1M Return vs Nifty]))/_xlfn.STDEV.P(Table2[1M Return vs Nifty])</f>
        <v>7.5721556757097006E-2</v>
      </c>
      <c r="K513">
        <v>-14.9690952697625</v>
      </c>
      <c r="L513">
        <f>(Table2[[#This Row],[6M Return vs Nifty]]-AVERAGE(Table2[6M Return vs Nifty]))/_xlfn.STDEV.P(Table2[6M Return vs Nifty])</f>
        <v>-0.62568130032119118</v>
      </c>
      <c r="M513">
        <v>0.52826443068168205</v>
      </c>
      <c r="N513">
        <f>(Table2[[#This Row],[1W Return vs Nifty]]-AVERAGE(Table2[1W Return vs Nifty]))/_xlfn.STDEV.P(Table2[1W Return vs Nifty])</f>
        <v>0.24224032033812559</v>
      </c>
      <c r="O513">
        <v>200.25</v>
      </c>
      <c r="P513">
        <v>208.39343789623101</v>
      </c>
      <c r="Q513">
        <v>218.51082529497901</v>
      </c>
      <c r="R513">
        <v>56.693079570435103</v>
      </c>
      <c r="S513" s="1">
        <f>(Table2[[#This Row],[Close Price]]-Table2[[#This Row],[20D EMA]])/Table2[[#This Row],[20D EMA]]</f>
        <v>8.2896379525592839E-3</v>
      </c>
      <c r="T513" s="1">
        <f>(Table2[[#This Row],[Close Price]]-Table2[[#This Row],[50D EMA]])/Table2[[#This Row],[50D EMA]]</f>
        <v>-3.1111526167438255E-2</v>
      </c>
      <c r="U513" s="1">
        <f>(Table2[[#This Row],[Close Price]]-Table2[[#This Row],[200D EMA]])/Table2[[#This Row],[200D EMA]]</f>
        <v>-7.5972553179315991E-2</v>
      </c>
      <c r="V513">
        <v>0.99329808032261602</v>
      </c>
      <c r="W513">
        <v>198.55</v>
      </c>
      <c r="X513">
        <v>203.49</v>
      </c>
      <c r="Y513">
        <v>195.72</v>
      </c>
      <c r="Z513">
        <v>203.49</v>
      </c>
      <c r="AA513">
        <v>189.1</v>
      </c>
      <c r="AB513">
        <v>215.28</v>
      </c>
      <c r="AC513" s="1">
        <f>(Table2[[#This Row],[Close Price]]/Table2[[#This Row],[Day Low]])-1</f>
        <v>1.6922689498866772E-2</v>
      </c>
      <c r="AD513" s="1">
        <f>(Table2[[#This Row],[Day High]]/Table2[[#This Row],[Close Price]])-1</f>
        <v>7.8252686840671881E-3</v>
      </c>
      <c r="AE513" s="1">
        <f>(Table2[[#This Row],[Close Price]]/Table2[[#This Row],[Current Week Low]])-1</f>
        <v>3.1626813815655019E-2</v>
      </c>
      <c r="AF513" s="1">
        <f>(Table2[[#This Row],[Current Week High]]/Table2[[#This Row],[Close Price]])-1</f>
        <v>7.8252686840671881E-3</v>
      </c>
      <c r="AG513" s="1">
        <f>(Table2[[#This Row],[Close Price]]/Table2[[#This Row],[Current Month Low]])-1</f>
        <v>6.7741935483871085E-2</v>
      </c>
      <c r="AH513" s="1">
        <f>(Table2[[#This Row],[Current Month High]]/Table2[[#This Row],[Close Price]])-1</f>
        <v>6.6217621712644226E-2</v>
      </c>
      <c r="AI513">
        <v>59.6008122430786</v>
      </c>
      <c r="AJ513">
        <v>10.423844681432801</v>
      </c>
      <c r="AK513" t="str">
        <f>IF(AND(Table2[[#This Row],[20D EMA]]&gt;Table2[[#This Row],[50D EMA]],Table2[[#This Row],[50D EMA]]&gt;Table2[[#This Row],[200D EMA]]),"Uptrend","Downtrend/NoTrend")</f>
        <v>Downtrend/NoTrend</v>
      </c>
      <c r="AL513">
        <v>-0.05</v>
      </c>
      <c r="AM513" t="s">
        <v>3173</v>
      </c>
      <c r="AN513">
        <v>-4.04</v>
      </c>
      <c r="AO513" t="s">
        <v>3173</v>
      </c>
      <c r="AP513">
        <v>5.6226439602176E-2</v>
      </c>
      <c r="AQ513">
        <f>(Table2[[#This Row],[Sharpe Ratio]]-AVERAGE(Table2[Sharpe Ratio]))/_xlfn.STDEV.P(Table2[Sharpe Ratio])</f>
        <v>1.9755632485347306E-3</v>
      </c>
      <c r="AR5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3">
        <f>_xlfn.RANK.AVG(Table2[[#This Row],[1Y Return vs Nifty Z-Score]],Table2[1Y Return vs Nifty Z-Score])</f>
        <v>513</v>
      </c>
      <c r="AT513">
        <f>_xlfn.RANK.AVG(Table2[[#This Row],[6M Return vs Nifty Z-Score]],Table2[6M Return vs Nifty Z-Score])</f>
        <v>543</v>
      </c>
      <c r="AU513">
        <f>_xlfn.RANK.AVG(Table2[[#This Row],[Sharpe Ratio Z-Score]],Table2[Sharpe Ratio Z-Score])</f>
        <v>353</v>
      </c>
      <c r="AV513">
        <f>(Table2[[#This Row],[Rank 1Y]]+Table2[[#This Row],[Rank 6M]]+Table2[[#This Row],[Rank Sharpe]])/3</f>
        <v>469.66666666666669</v>
      </c>
    </row>
    <row r="514" spans="1:48" x14ac:dyDescent="0.3">
      <c r="A514" t="s">
        <v>174</v>
      </c>
      <c r="B514" t="s">
        <v>175</v>
      </c>
      <c r="C514" t="s">
        <v>3127</v>
      </c>
      <c r="D514" t="s">
        <v>43</v>
      </c>
      <c r="E514">
        <v>146852.61388687999</v>
      </c>
      <c r="F514">
        <v>682.4</v>
      </c>
      <c r="G514">
        <v>-20.875609759009102</v>
      </c>
      <c r="H514">
        <f>(Table2[[#This Row],[1Y Return vs Nifty]]-AVERAGE(Table2[1Y Return vs Nifty]))/_xlfn.STDEV.P(Table2[1Y Return vs Nifty])</f>
        <v>-0.68235334218493349</v>
      </c>
      <c r="I514">
        <v>-3.6263249007958001</v>
      </c>
      <c r="J514">
        <f>(Table2[[#This Row],[1M Return vs Nifty]]-AVERAGE(Table2[1M Return vs Nifty]))/_xlfn.STDEV.P(Table2[1M Return vs Nifty])</f>
        <v>-0.46228102299067125</v>
      </c>
      <c r="K514">
        <v>15.549246333937999</v>
      </c>
      <c r="L514">
        <f>(Table2[[#This Row],[6M Return vs Nifty]]-AVERAGE(Table2[6M Return vs Nifty]))/_xlfn.STDEV.P(Table2[6M Return vs Nifty])</f>
        <v>0.37828867133805566</v>
      </c>
      <c r="M514">
        <v>-3.7213611337922199</v>
      </c>
      <c r="N514">
        <f>(Table2[[#This Row],[1W Return vs Nifty]]-AVERAGE(Table2[1W Return vs Nifty]))/_xlfn.STDEV.P(Table2[1W Return vs Nifty])</f>
        <v>-0.6637908823157842</v>
      </c>
      <c r="O514">
        <v>698.57</v>
      </c>
      <c r="P514">
        <v>705.90245673214702</v>
      </c>
      <c r="Q514">
        <v>666.10008333326198</v>
      </c>
      <c r="R514">
        <v>37.711322694885503</v>
      </c>
      <c r="S514" s="1">
        <f>(Table2[[#This Row],[Close Price]]-Table2[[#This Row],[20D EMA]])/Table2[[#This Row],[20D EMA]]</f>
        <v>-2.31472865997682E-2</v>
      </c>
      <c r="T514" s="1">
        <f>(Table2[[#This Row],[Close Price]]-Table2[[#This Row],[50D EMA]])/Table2[[#This Row],[50D EMA]]</f>
        <v>-3.3294198806089421E-2</v>
      </c>
      <c r="U514" s="1">
        <f>(Table2[[#This Row],[Close Price]]-Table2[[#This Row],[200D EMA]])/Table2[[#This Row],[200D EMA]]</f>
        <v>2.447067201248623E-2</v>
      </c>
      <c r="V514">
        <v>0.91004964333432203</v>
      </c>
      <c r="W514">
        <v>675</v>
      </c>
      <c r="X514">
        <v>693.4</v>
      </c>
      <c r="Y514">
        <v>675</v>
      </c>
      <c r="Z514">
        <v>695.8</v>
      </c>
      <c r="AA514">
        <v>668.3</v>
      </c>
      <c r="AB514">
        <v>727.6</v>
      </c>
      <c r="AC514" s="1">
        <f>(Table2[[#This Row],[Close Price]]/Table2[[#This Row],[Day Low]])-1</f>
        <v>1.0962962962962841E-2</v>
      </c>
      <c r="AD514" s="1">
        <f>(Table2[[#This Row],[Day High]]/Table2[[#This Row],[Close Price]])-1</f>
        <v>1.611957796014063E-2</v>
      </c>
      <c r="AE514" s="1">
        <f>(Table2[[#This Row],[Close Price]]/Table2[[#This Row],[Current Week Low]])-1</f>
        <v>1.0962962962962841E-2</v>
      </c>
      <c r="AF514" s="1">
        <f>(Table2[[#This Row],[Current Week High]]/Table2[[#This Row],[Close Price]])-1</f>
        <v>1.9636576787807725E-2</v>
      </c>
      <c r="AG514" s="1">
        <f>(Table2[[#This Row],[Close Price]]/Table2[[#This Row],[Current Month Low]])-1</f>
        <v>2.1098309142600691E-2</v>
      </c>
      <c r="AH514" s="1">
        <f>(Table2[[#This Row],[Current Month High]]/Table2[[#This Row],[Close Price]])-1</f>
        <v>6.6236811254396288E-2</v>
      </c>
      <c r="AI514">
        <v>11.5474794841735</v>
      </c>
      <c r="AJ514">
        <v>33.437622213531398</v>
      </c>
      <c r="AK514" t="str">
        <f>IF(AND(Table2[[#This Row],[20D EMA]]&gt;Table2[[#This Row],[50D EMA]],Table2[[#This Row],[50D EMA]]&gt;Table2[[#This Row],[200D EMA]]),"Uptrend","Downtrend/NoTrend")</f>
        <v>Downtrend/NoTrend</v>
      </c>
      <c r="AL514">
        <v>-0.1</v>
      </c>
      <c r="AM514" t="s">
        <v>3173</v>
      </c>
      <c r="AN514">
        <v>-3.71</v>
      </c>
      <c r="AO514" t="s">
        <v>3173</v>
      </c>
      <c r="AP514">
        <v>-5.3266054345139001E-2</v>
      </c>
      <c r="AQ514">
        <f>(Table2[[#This Row],[Sharpe Ratio]]-AVERAGE(Table2[Sharpe Ratio]))/_xlfn.STDEV.P(Table2[Sharpe Ratio])</f>
        <v>-1.267562375661786</v>
      </c>
      <c r="AR5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4">
        <f>_xlfn.RANK.AVG(Table2[[#This Row],[1Y Return vs Nifty Z-Score]],Table2[1Y Return vs Nifty Z-Score])</f>
        <v>551</v>
      </c>
      <c r="AT514">
        <f>_xlfn.RANK.AVG(Table2[[#This Row],[6M Return vs Nifty Z-Score]],Table2[6M Return vs Nifty Z-Score])</f>
        <v>194</v>
      </c>
      <c r="AU514">
        <f>_xlfn.RANK.AVG(Table2[[#This Row],[Sharpe Ratio Z-Score]],Table2[Sharpe Ratio Z-Score])</f>
        <v>666</v>
      </c>
      <c r="AV514">
        <f>(Table2[[#This Row],[Rank 1Y]]+Table2[[#This Row],[Rank 6M]]+Table2[[#This Row],[Rank Sharpe]])/3</f>
        <v>470.33333333333331</v>
      </c>
    </row>
    <row r="515" spans="1:48" x14ac:dyDescent="0.3">
      <c r="A515" t="s">
        <v>1598</v>
      </c>
      <c r="B515" t="s">
        <v>1599</v>
      </c>
      <c r="C515" t="s">
        <v>3136</v>
      </c>
      <c r="D515" t="s">
        <v>117</v>
      </c>
      <c r="E515">
        <v>5870.7276568199904</v>
      </c>
      <c r="F515">
        <v>540.15</v>
      </c>
      <c r="G515">
        <v>-15.657170694408</v>
      </c>
      <c r="H515">
        <f>(Table2[[#This Row],[1Y Return vs Nifty]]-AVERAGE(Table2[1Y Return vs Nifty]))/_xlfn.STDEV.P(Table2[1Y Return vs Nifty])</f>
        <v>-0.57973149070631569</v>
      </c>
      <c r="I515">
        <v>-8.0129620560517498</v>
      </c>
      <c r="J515">
        <f>(Table2[[#This Row],[1M Return vs Nifty]]-AVERAGE(Table2[1M Return vs Nifty]))/_xlfn.STDEV.P(Table2[1M Return vs Nifty])</f>
        <v>-0.87830729977627553</v>
      </c>
      <c r="K515">
        <v>-14.654290141157301</v>
      </c>
      <c r="L515">
        <f>(Table2[[#This Row],[6M Return vs Nifty]]-AVERAGE(Table2[6M Return vs Nifty]))/_xlfn.STDEV.P(Table2[6M Return vs Nifty])</f>
        <v>-0.61532507257631186</v>
      </c>
      <c r="M515">
        <v>-2.0077973278206902</v>
      </c>
      <c r="N515">
        <f>(Table2[[#This Row],[1W Return vs Nifty]]-AVERAGE(Table2[1W Return vs Nifty]))/_xlfn.STDEV.P(Table2[1W Return vs Nifty])</f>
        <v>-0.29845463035806646</v>
      </c>
      <c r="O515">
        <v>617.42999999999995</v>
      </c>
      <c r="P515">
        <v>643.58127389680601</v>
      </c>
      <c r="Q515">
        <v>620.69027263960299</v>
      </c>
      <c r="R515">
        <v>18.683032753188002</v>
      </c>
      <c r="S515" s="1">
        <f>(Table2[[#This Row],[Close Price]]-Table2[[#This Row],[20D EMA]])/Table2[[#This Row],[20D EMA]]</f>
        <v>-0.12516398620086483</v>
      </c>
      <c r="T515" s="1">
        <f>(Table2[[#This Row],[Close Price]]-Table2[[#This Row],[50D EMA]])/Table2[[#This Row],[50D EMA]]</f>
        <v>-0.16071206247276634</v>
      </c>
      <c r="U515" s="1">
        <f>(Table2[[#This Row],[Close Price]]-Table2[[#This Row],[200D EMA]])/Table2[[#This Row],[200D EMA]]</f>
        <v>-0.12975919905606101</v>
      </c>
      <c r="V515">
        <v>1.22826416060585</v>
      </c>
      <c r="W515">
        <v>537</v>
      </c>
      <c r="X515">
        <v>567</v>
      </c>
      <c r="Y515">
        <v>537</v>
      </c>
      <c r="Z515">
        <v>580</v>
      </c>
      <c r="AA515">
        <v>537</v>
      </c>
      <c r="AB515">
        <v>719.85</v>
      </c>
      <c r="AC515" s="1">
        <f>(Table2[[#This Row],[Close Price]]/Table2[[#This Row],[Day Low]])-1</f>
        <v>5.8659217877095049E-3</v>
      </c>
      <c r="AD515" s="1">
        <f>(Table2[[#This Row],[Day High]]/Table2[[#This Row],[Close Price]])-1</f>
        <v>4.9708414329352912E-2</v>
      </c>
      <c r="AE515" s="1">
        <f>(Table2[[#This Row],[Close Price]]/Table2[[#This Row],[Current Week Low]])-1</f>
        <v>5.8659217877095049E-3</v>
      </c>
      <c r="AF515" s="1">
        <f>(Table2[[#This Row],[Current Week High]]/Table2[[#This Row],[Close Price]])-1</f>
        <v>7.3775803017680275E-2</v>
      </c>
      <c r="AG515" s="1">
        <f>(Table2[[#This Row],[Close Price]]/Table2[[#This Row],[Current Month Low]])-1</f>
        <v>5.8659217877095049E-3</v>
      </c>
      <c r="AH515" s="1">
        <f>(Table2[[#This Row],[Current Month High]]/Table2[[#This Row],[Close Price]])-1</f>
        <v>0.33268536517633995</v>
      </c>
      <c r="AI515">
        <v>55.817828381005199</v>
      </c>
      <c r="AJ515">
        <v>15.5277510426692</v>
      </c>
      <c r="AK515" t="str">
        <f>IF(AND(Table2[[#This Row],[20D EMA]]&gt;Table2[[#This Row],[50D EMA]],Table2[[#This Row],[50D EMA]]&gt;Table2[[#This Row],[200D EMA]]),"Uptrend","Downtrend/NoTrend")</f>
        <v>Downtrend/NoTrend</v>
      </c>
      <c r="AL515">
        <v>0</v>
      </c>
      <c r="AM515">
        <v>0</v>
      </c>
      <c r="AN515">
        <v>-20.010000000000002</v>
      </c>
      <c r="AO515" t="s">
        <v>3173</v>
      </c>
      <c r="AP515">
        <v>5.3418949974983997E-2</v>
      </c>
      <c r="AQ515">
        <f>(Table2[[#This Row],[Sharpe Ratio]]-AVERAGE(Table2[Sharpe Ratio]))/_xlfn.STDEV.P(Table2[Sharpe Ratio])</f>
        <v>-3.0576573124689626E-2</v>
      </c>
      <c r="AR5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5">
        <f>_xlfn.RANK.AVG(Table2[[#This Row],[1Y Return vs Nifty Z-Score]],Table2[1Y Return vs Nifty Z-Score])</f>
        <v>515</v>
      </c>
      <c r="AT515">
        <f>_xlfn.RANK.AVG(Table2[[#This Row],[6M Return vs Nifty Z-Score]],Table2[6M Return vs Nifty Z-Score])</f>
        <v>538</v>
      </c>
      <c r="AU515">
        <f>_xlfn.RANK.AVG(Table2[[#This Row],[Sharpe Ratio Z-Score]],Table2[Sharpe Ratio Z-Score])</f>
        <v>361</v>
      </c>
      <c r="AV515">
        <f>(Table2[[#This Row],[Rank 1Y]]+Table2[[#This Row],[Rank 6M]]+Table2[[#This Row],[Rank Sharpe]])/3</f>
        <v>471.33333333333331</v>
      </c>
    </row>
    <row r="516" spans="1:48" x14ac:dyDescent="0.3">
      <c r="A516" t="s">
        <v>441</v>
      </c>
      <c r="B516" t="s">
        <v>442</v>
      </c>
      <c r="C516" t="s">
        <v>3129</v>
      </c>
      <c r="D516" t="s">
        <v>225</v>
      </c>
      <c r="E516">
        <v>50322.909983425001</v>
      </c>
      <c r="F516">
        <v>1903.25</v>
      </c>
      <c r="G516">
        <v>-6.8768966750983198</v>
      </c>
      <c r="H516">
        <f>(Table2[[#This Row],[1Y Return vs Nifty]]-AVERAGE(Table2[1Y Return vs Nifty]))/_xlfn.STDEV.P(Table2[1Y Return vs Nifty])</f>
        <v>-0.40706530351954606</v>
      </c>
      <c r="I516">
        <v>-3.8278966933335798</v>
      </c>
      <c r="J516">
        <f>(Table2[[#This Row],[1M Return vs Nifty]]-AVERAGE(Table2[1M Return vs Nifty]))/_xlfn.STDEV.P(Table2[1M Return vs Nifty])</f>
        <v>-0.48139798192446748</v>
      </c>
      <c r="K516">
        <v>-3.46754311220975</v>
      </c>
      <c r="L516">
        <f>(Table2[[#This Row],[6M Return vs Nifty]]-AVERAGE(Table2[6M Return vs Nifty]))/_xlfn.STDEV.P(Table2[6M Return vs Nifty])</f>
        <v>-0.24731169087113425</v>
      </c>
      <c r="M516">
        <v>-1.58225363183723</v>
      </c>
      <c r="N516">
        <f>(Table2[[#This Row],[1W Return vs Nifty]]-AVERAGE(Table2[1W Return vs Nifty]))/_xlfn.STDEV.P(Table2[1W Return vs Nifty])</f>
        <v>-0.20772760963490883</v>
      </c>
      <c r="O516">
        <v>1911.29</v>
      </c>
      <c r="P516">
        <v>1965.7307245330301</v>
      </c>
      <c r="Q516">
        <v>1928.6299800593099</v>
      </c>
      <c r="R516">
        <v>52.696816340407103</v>
      </c>
      <c r="S516" s="1">
        <f>(Table2[[#This Row],[Close Price]]-Table2[[#This Row],[20D EMA]])/Table2[[#This Row],[20D EMA]]</f>
        <v>-4.2065829884528061E-3</v>
      </c>
      <c r="T516" s="1">
        <f>(Table2[[#This Row],[Close Price]]-Table2[[#This Row],[50D EMA]])/Table2[[#This Row],[50D EMA]]</f>
        <v>-3.1784986495478777E-2</v>
      </c>
      <c r="U516" s="1">
        <f>(Table2[[#This Row],[Close Price]]-Table2[[#This Row],[200D EMA]])/Table2[[#This Row],[200D EMA]]</f>
        <v>-1.3159590134821719E-2</v>
      </c>
      <c r="V516">
        <v>0.78939459551646396</v>
      </c>
      <c r="W516">
        <v>1883.3</v>
      </c>
      <c r="X516">
        <v>1920.95</v>
      </c>
      <c r="Y516">
        <v>1867.55</v>
      </c>
      <c r="Z516">
        <v>1920.95</v>
      </c>
      <c r="AA516">
        <v>1810</v>
      </c>
      <c r="AB516">
        <v>1986.15</v>
      </c>
      <c r="AC516" s="1">
        <f>(Table2[[#This Row],[Close Price]]/Table2[[#This Row],[Day Low]])-1</f>
        <v>1.0593107842616689E-2</v>
      </c>
      <c r="AD516" s="1">
        <f>(Table2[[#This Row],[Day High]]/Table2[[#This Row],[Close Price]])-1</f>
        <v>9.2998817811638101E-3</v>
      </c>
      <c r="AE516" s="1">
        <f>(Table2[[#This Row],[Close Price]]/Table2[[#This Row],[Current Week Low]])-1</f>
        <v>1.9115954057455031E-2</v>
      </c>
      <c r="AF516" s="1">
        <f>(Table2[[#This Row],[Current Week High]]/Table2[[#This Row],[Close Price]])-1</f>
        <v>9.2998817811638101E-3</v>
      </c>
      <c r="AG516" s="1">
        <f>(Table2[[#This Row],[Close Price]]/Table2[[#This Row],[Current Month Low]])-1</f>
        <v>5.1519337016574518E-2</v>
      </c>
      <c r="AH516" s="1">
        <f>(Table2[[#This Row],[Current Month High]]/Table2[[#This Row],[Close Price]])-1</f>
        <v>4.3557073427032744E-2</v>
      </c>
      <c r="AI516">
        <v>15.8492053067122</v>
      </c>
      <c r="AJ516">
        <v>20.3826691967109</v>
      </c>
      <c r="AK516" t="str">
        <f>IF(AND(Table2[[#This Row],[20D EMA]]&gt;Table2[[#This Row],[50D EMA]],Table2[[#This Row],[50D EMA]]&gt;Table2[[#This Row],[200D EMA]]),"Uptrend","Downtrend/NoTrend")</f>
        <v>Downtrend/NoTrend</v>
      </c>
      <c r="AL516">
        <v>0</v>
      </c>
      <c r="AM516" t="s">
        <v>3174</v>
      </c>
      <c r="AN516">
        <v>-3.65</v>
      </c>
      <c r="AO516" t="s">
        <v>3173</v>
      </c>
      <c r="AP516">
        <v>-8.7443938272359998E-3</v>
      </c>
      <c r="AQ516">
        <f>(Table2[[#This Row],[Sharpe Ratio]]-AVERAGE(Table2[Sharpe Ratio]))/_xlfn.STDEV.P(Table2[Sharpe Ratio])</f>
        <v>-0.75134491551369131</v>
      </c>
      <c r="AR5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6">
        <f>_xlfn.RANK.AVG(Table2[[#This Row],[1Y Return vs Nifty Z-Score]],Table2[1Y Return vs Nifty Z-Score])</f>
        <v>451</v>
      </c>
      <c r="AT516">
        <f>_xlfn.RANK.AVG(Table2[[#This Row],[6M Return vs Nifty Z-Score]],Table2[6M Return vs Nifty Z-Score])</f>
        <v>388</v>
      </c>
      <c r="AU516">
        <f>_xlfn.RANK.AVG(Table2[[#This Row],[Sharpe Ratio Z-Score]],Table2[Sharpe Ratio Z-Score])</f>
        <v>576</v>
      </c>
      <c r="AV516">
        <f>(Table2[[#This Row],[Rank 1Y]]+Table2[[#This Row],[Rank 6M]]+Table2[[#This Row],[Rank Sharpe]])/3</f>
        <v>471.66666666666669</v>
      </c>
    </row>
    <row r="517" spans="1:48" x14ac:dyDescent="0.3">
      <c r="A517" t="s">
        <v>505</v>
      </c>
      <c r="B517" t="s">
        <v>506</v>
      </c>
      <c r="C517" t="s">
        <v>3132</v>
      </c>
      <c r="D517" t="s">
        <v>208</v>
      </c>
      <c r="E517">
        <v>41999.719957125002</v>
      </c>
      <c r="F517">
        <v>675.85</v>
      </c>
      <c r="G517">
        <v>-1.1613310950385201</v>
      </c>
      <c r="H517">
        <f>(Table2[[#This Row],[1Y Return vs Nifty]]-AVERAGE(Table2[1Y Return vs Nifty]))/_xlfn.STDEV.P(Table2[1Y Return vs Nifty])</f>
        <v>-0.29466734029487968</v>
      </c>
      <c r="I517">
        <v>-3.6547069795916598</v>
      </c>
      <c r="J517">
        <f>(Table2[[#This Row],[1M Return vs Nifty]]-AVERAGE(Table2[1M Return vs Nifty]))/_xlfn.STDEV.P(Table2[1M Return vs Nifty])</f>
        <v>-0.46497276387348607</v>
      </c>
      <c r="K517">
        <v>0.82556794040085801</v>
      </c>
      <c r="L517">
        <f>(Table2[[#This Row],[6M Return vs Nifty]]-AVERAGE(Table2[6M Return vs Nifty]))/_xlfn.STDEV.P(Table2[6M Return vs Nifty])</f>
        <v>-0.10608007881994584</v>
      </c>
      <c r="M517">
        <v>-2.32110330684394</v>
      </c>
      <c r="N517">
        <f>(Table2[[#This Row],[1W Return vs Nifty]]-AVERAGE(Table2[1W Return vs Nifty]))/_xlfn.STDEV.P(Table2[1W Return vs Nifty])</f>
        <v>-0.36525227844879599</v>
      </c>
      <c r="O517">
        <v>682.22</v>
      </c>
      <c r="P517">
        <v>686.53160747771801</v>
      </c>
      <c r="Q517">
        <v>663.16314540005101</v>
      </c>
      <c r="R517">
        <v>44.744560522787999</v>
      </c>
      <c r="S517" s="1">
        <f>(Table2[[#This Row],[Close Price]]-Table2[[#This Row],[20D EMA]])/Table2[[#This Row],[20D EMA]]</f>
        <v>-9.3371639647034741E-3</v>
      </c>
      <c r="T517" s="1">
        <f>(Table2[[#This Row],[Close Price]]-Table2[[#This Row],[50D EMA]])/Table2[[#This Row],[50D EMA]]</f>
        <v>-1.5558799276498963E-2</v>
      </c>
      <c r="U517" s="1">
        <f>(Table2[[#This Row],[Close Price]]-Table2[[#This Row],[200D EMA]])/Table2[[#This Row],[200D EMA]]</f>
        <v>1.9130819750690024E-2</v>
      </c>
      <c r="V517">
        <v>0.511096625190539</v>
      </c>
      <c r="W517">
        <v>672.3</v>
      </c>
      <c r="X517">
        <v>690.4</v>
      </c>
      <c r="Y517">
        <v>667</v>
      </c>
      <c r="Z517">
        <v>701</v>
      </c>
      <c r="AA517">
        <v>658.65</v>
      </c>
      <c r="AB517">
        <v>720.9</v>
      </c>
      <c r="AC517" s="1">
        <f>(Table2[[#This Row],[Close Price]]/Table2[[#This Row],[Day Low]])-1</f>
        <v>5.2803807823889048E-3</v>
      </c>
      <c r="AD517" s="1">
        <f>(Table2[[#This Row],[Day High]]/Table2[[#This Row],[Close Price]])-1</f>
        <v>2.1528445661019413E-2</v>
      </c>
      <c r="AE517" s="1">
        <f>(Table2[[#This Row],[Close Price]]/Table2[[#This Row],[Current Week Low]])-1</f>
        <v>1.3268365817091565E-2</v>
      </c>
      <c r="AF517" s="1">
        <f>(Table2[[#This Row],[Current Week High]]/Table2[[#This Row],[Close Price]])-1</f>
        <v>3.7212399201006052E-2</v>
      </c>
      <c r="AG517" s="1">
        <f>(Table2[[#This Row],[Close Price]]/Table2[[#This Row],[Current Month Low]])-1</f>
        <v>2.6114021103772922E-2</v>
      </c>
      <c r="AH517" s="1">
        <f>(Table2[[#This Row],[Current Month High]]/Table2[[#This Row],[Close Price]])-1</f>
        <v>6.6656802544943439E-2</v>
      </c>
      <c r="AI517">
        <v>13.730857438780699</v>
      </c>
      <c r="AJ517">
        <v>27.135063957863</v>
      </c>
      <c r="AK517" t="str">
        <f>IF(AND(Table2[[#This Row],[20D EMA]]&gt;Table2[[#This Row],[50D EMA]],Table2[[#This Row],[50D EMA]]&gt;Table2[[#This Row],[200D EMA]]),"Uptrend","Downtrend/NoTrend")</f>
        <v>Downtrend/NoTrend</v>
      </c>
      <c r="AL517">
        <v>0.02</v>
      </c>
      <c r="AM517" t="s">
        <v>3172</v>
      </c>
      <c r="AN517">
        <v>-4.72</v>
      </c>
      <c r="AO517" t="s">
        <v>3173</v>
      </c>
      <c r="AP517">
        <v>-5.4521014580812002E-2</v>
      </c>
      <c r="AQ517">
        <f>(Table2[[#This Row],[Sharpe Ratio]]-AVERAGE(Table2[Sharpe Ratio]))/_xlfn.STDEV.P(Table2[Sharpe Ratio])</f>
        <v>-1.2821133240745357</v>
      </c>
      <c r="AR5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7">
        <f>_xlfn.RANK.AVG(Table2[[#This Row],[1Y Return vs Nifty Z-Score]],Table2[1Y Return vs Nifty Z-Score])</f>
        <v>408</v>
      </c>
      <c r="AT517">
        <f>_xlfn.RANK.AVG(Table2[[#This Row],[6M Return vs Nifty Z-Score]],Table2[6M Return vs Nifty Z-Score])</f>
        <v>338</v>
      </c>
      <c r="AU517">
        <f>_xlfn.RANK.AVG(Table2[[#This Row],[Sharpe Ratio Z-Score]],Table2[Sharpe Ratio Z-Score])</f>
        <v>669</v>
      </c>
      <c r="AV517">
        <f>(Table2[[#This Row],[Rank 1Y]]+Table2[[#This Row],[Rank 6M]]+Table2[[#This Row],[Rank Sharpe]])/3</f>
        <v>471.66666666666669</v>
      </c>
    </row>
    <row r="518" spans="1:48" x14ac:dyDescent="0.3">
      <c r="A518" t="s">
        <v>169</v>
      </c>
      <c r="B518" t="s">
        <v>170</v>
      </c>
      <c r="C518" t="s">
        <v>3127</v>
      </c>
      <c r="D518" t="s">
        <v>43</v>
      </c>
      <c r="E518">
        <v>150983.13549794999</v>
      </c>
      <c r="F518">
        <v>1506.75</v>
      </c>
      <c r="G518">
        <v>-16.368547351812801</v>
      </c>
      <c r="H518">
        <f>(Table2[[#This Row],[1Y Return vs Nifty]]-AVERAGE(Table2[1Y Return vs Nifty]))/_xlfn.STDEV.P(Table2[1Y Return vs Nifty])</f>
        <v>-0.59372088270224033</v>
      </c>
      <c r="I518">
        <v>-7.6976473170957203</v>
      </c>
      <c r="J518">
        <f>(Table2[[#This Row],[1M Return vs Nifty]]-AVERAGE(Table2[1M Return vs Nifty]))/_xlfn.STDEV.P(Table2[1M Return vs Nifty])</f>
        <v>-0.84840302180189908</v>
      </c>
      <c r="K518">
        <v>1.4564929673809199</v>
      </c>
      <c r="L518">
        <f>(Table2[[#This Row],[6M Return vs Nifty]]-AVERAGE(Table2[6M Return vs Nifty]))/_xlfn.STDEV.P(Table2[6M Return vs Nifty])</f>
        <v>-8.5324371000636418E-2</v>
      </c>
      <c r="M518">
        <v>-6.1758689460466796</v>
      </c>
      <c r="N518">
        <f>(Table2[[#This Row],[1W Return vs Nifty]]-AVERAGE(Table2[1W Return vs Nifty]))/_xlfn.STDEV.P(Table2[1W Return vs Nifty])</f>
        <v>-1.1870983199525014</v>
      </c>
      <c r="O518">
        <v>1570.08</v>
      </c>
      <c r="P518">
        <v>1646.5184949812101</v>
      </c>
      <c r="Q518">
        <v>1596.5445749442899</v>
      </c>
      <c r="R518">
        <v>32.9720751891929</v>
      </c>
      <c r="S518" s="1">
        <f>(Table2[[#This Row],[Close Price]]-Table2[[#This Row],[20D EMA]])/Table2[[#This Row],[20D EMA]]</f>
        <v>-4.0335524304493997E-2</v>
      </c>
      <c r="T518" s="1">
        <f>(Table2[[#This Row],[Close Price]]-Table2[[#This Row],[50D EMA]])/Table2[[#This Row],[50D EMA]]</f>
        <v>-8.4887291219164301E-2</v>
      </c>
      <c r="U518" s="1">
        <f>(Table2[[#This Row],[Close Price]]-Table2[[#This Row],[200D EMA]])/Table2[[#This Row],[200D EMA]]</f>
        <v>-5.6243074169991927E-2</v>
      </c>
      <c r="V518">
        <v>1.09565719349125</v>
      </c>
      <c r="W518">
        <v>1489.25</v>
      </c>
      <c r="X518">
        <v>1516.9</v>
      </c>
      <c r="Y518">
        <v>1488.35</v>
      </c>
      <c r="Z518">
        <v>1516.9</v>
      </c>
      <c r="AA518">
        <v>1474</v>
      </c>
      <c r="AB518">
        <v>1642</v>
      </c>
      <c r="AC518" s="1">
        <f>(Table2[[#This Row],[Close Price]]/Table2[[#This Row],[Day Low]])-1</f>
        <v>1.1750881316098694E-2</v>
      </c>
      <c r="AD518" s="1">
        <f>(Table2[[#This Row],[Day High]]/Table2[[#This Row],[Close Price]])-1</f>
        <v>6.7363530778166147E-3</v>
      </c>
      <c r="AE518" s="1">
        <f>(Table2[[#This Row],[Close Price]]/Table2[[#This Row],[Current Week Low]])-1</f>
        <v>1.2362683508583494E-2</v>
      </c>
      <c r="AF518" s="1">
        <f>(Table2[[#This Row],[Current Week High]]/Table2[[#This Row],[Close Price]])-1</f>
        <v>6.7363530778166147E-3</v>
      </c>
      <c r="AG518" s="1">
        <f>(Table2[[#This Row],[Close Price]]/Table2[[#This Row],[Current Month Low]])-1</f>
        <v>2.2218453188602494E-2</v>
      </c>
      <c r="AH518" s="1">
        <f>(Table2[[#This Row],[Current Month High]]/Table2[[#This Row],[Close Price]])-1</f>
        <v>8.9762734362037522E-2</v>
      </c>
      <c r="AI518">
        <v>28.488468558154899</v>
      </c>
      <c r="AJ518">
        <v>15.2213810506997</v>
      </c>
      <c r="AK518" t="str">
        <f>IF(AND(Table2[[#This Row],[20D EMA]]&gt;Table2[[#This Row],[50D EMA]],Table2[[#This Row],[50D EMA]]&gt;Table2[[#This Row],[200D EMA]]),"Uptrend","Downtrend/NoTrend")</f>
        <v>Downtrend/NoTrend</v>
      </c>
      <c r="AL518">
        <v>-0.22</v>
      </c>
      <c r="AM518" t="s">
        <v>3173</v>
      </c>
      <c r="AN518">
        <v>-6.06</v>
      </c>
      <c r="AO518" t="s">
        <v>3173</v>
      </c>
      <c r="AP518">
        <v>-7.0674627021279999E-3</v>
      </c>
      <c r="AQ518">
        <f>(Table2[[#This Row],[Sharpe Ratio]]-AVERAGE(Table2[Sharpe Ratio]))/_xlfn.STDEV.P(Table2[Sharpe Ratio])</f>
        <v>-0.73190132072911585</v>
      </c>
      <c r="AR5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8">
        <f>_xlfn.RANK.AVG(Table2[[#This Row],[1Y Return vs Nifty Z-Score]],Table2[1Y Return vs Nifty Z-Score])</f>
        <v>518</v>
      </c>
      <c r="AT518">
        <f>_xlfn.RANK.AVG(Table2[[#This Row],[6M Return vs Nifty Z-Score]],Table2[6M Return vs Nifty Z-Score])</f>
        <v>332</v>
      </c>
      <c r="AU518">
        <f>_xlfn.RANK.AVG(Table2[[#This Row],[Sharpe Ratio Z-Score]],Table2[Sharpe Ratio Z-Score])</f>
        <v>566</v>
      </c>
      <c r="AV518">
        <f>(Table2[[#This Row],[Rank 1Y]]+Table2[[#This Row],[Rank 6M]]+Table2[[#This Row],[Rank Sharpe]])/3</f>
        <v>472</v>
      </c>
    </row>
    <row r="519" spans="1:48" x14ac:dyDescent="0.3">
      <c r="A519" t="s">
        <v>317</v>
      </c>
      <c r="B519" t="s">
        <v>318</v>
      </c>
      <c r="C519" t="s">
        <v>3129</v>
      </c>
      <c r="D519" t="s">
        <v>197</v>
      </c>
      <c r="E519">
        <v>81294.56614101</v>
      </c>
      <c r="F519">
        <v>628.35</v>
      </c>
      <c r="G519">
        <v>-6.4888013476040696</v>
      </c>
      <c r="H519">
        <f>(Table2[[#This Row],[1Y Return vs Nifty]]-AVERAGE(Table2[1Y Return vs Nifty]))/_xlfn.STDEV.P(Table2[1Y Return vs Nifty])</f>
        <v>-0.3994333161446576</v>
      </c>
      <c r="I519">
        <v>-4.9169523649709301</v>
      </c>
      <c r="J519">
        <f>(Table2[[#This Row],[1M Return vs Nifty]]-AVERAGE(Table2[1M Return vs Nifty]))/_xlfn.STDEV.P(Table2[1M Return vs Nifty])</f>
        <v>-0.58468342821233044</v>
      </c>
      <c r="K519">
        <v>-1.1082512817005801</v>
      </c>
      <c r="L519">
        <f>(Table2[[#This Row],[6M Return vs Nifty]]-AVERAGE(Table2[6M Return vs Nifty]))/_xlfn.STDEV.P(Table2[6M Return vs Nifty])</f>
        <v>-0.16969744226710876</v>
      </c>
      <c r="M519">
        <v>-1.15048359953079</v>
      </c>
      <c r="N519">
        <f>(Table2[[#This Row],[1W Return vs Nifty]]-AVERAGE(Table2[1W Return vs Nifty]))/_xlfn.STDEV.P(Table2[1W Return vs Nifty])</f>
        <v>-0.1156731178437124</v>
      </c>
      <c r="O519">
        <v>619.95000000000005</v>
      </c>
      <c r="P519">
        <v>640.99228102488905</v>
      </c>
      <c r="Q519">
        <v>618.35627395683298</v>
      </c>
      <c r="R519">
        <v>63.033086137710598</v>
      </c>
      <c r="S519" s="1">
        <f>(Table2[[#This Row],[Close Price]]-Table2[[#This Row],[20D EMA]])/Table2[[#This Row],[20D EMA]]</f>
        <v>1.3549479796757765E-2</v>
      </c>
      <c r="T519" s="1">
        <f>(Table2[[#This Row],[Close Price]]-Table2[[#This Row],[50D EMA]])/Table2[[#This Row],[50D EMA]]</f>
        <v>-1.9722984814536548E-2</v>
      </c>
      <c r="U519" s="1">
        <f>(Table2[[#This Row],[Close Price]]-Table2[[#This Row],[200D EMA]])/Table2[[#This Row],[200D EMA]]</f>
        <v>1.6161760564371179E-2</v>
      </c>
      <c r="V519">
        <v>1.16615838418038</v>
      </c>
      <c r="W519">
        <v>608.04999999999995</v>
      </c>
      <c r="X519">
        <v>633</v>
      </c>
      <c r="Y519">
        <v>598.79999999999995</v>
      </c>
      <c r="Z519">
        <v>633</v>
      </c>
      <c r="AA519">
        <v>579.6</v>
      </c>
      <c r="AB519">
        <v>650.95000000000005</v>
      </c>
      <c r="AC519" s="1">
        <f>(Table2[[#This Row],[Close Price]]/Table2[[#This Row],[Day Low]])-1</f>
        <v>3.3385412383850177E-2</v>
      </c>
      <c r="AD519" s="1">
        <f>(Table2[[#This Row],[Day High]]/Table2[[#This Row],[Close Price]])-1</f>
        <v>7.4003342086417234E-3</v>
      </c>
      <c r="AE519" s="1">
        <f>(Table2[[#This Row],[Close Price]]/Table2[[#This Row],[Current Week Low]])-1</f>
        <v>4.9348697394789642E-2</v>
      </c>
      <c r="AF519" s="1">
        <f>(Table2[[#This Row],[Current Week High]]/Table2[[#This Row],[Close Price]])-1</f>
        <v>7.4003342086417234E-3</v>
      </c>
      <c r="AG519" s="1">
        <f>(Table2[[#This Row],[Close Price]]/Table2[[#This Row],[Current Month Low]])-1</f>
        <v>8.4109730848861197E-2</v>
      </c>
      <c r="AH519" s="1">
        <f>(Table2[[#This Row],[Current Month High]]/Table2[[#This Row],[Close Price]])-1</f>
        <v>3.5967215723720969E-2</v>
      </c>
      <c r="AI519">
        <v>14.561947958939999</v>
      </c>
      <c r="AJ519">
        <v>29.2103639728562</v>
      </c>
      <c r="AK519" t="str">
        <f>IF(AND(Table2[[#This Row],[20D EMA]]&gt;Table2[[#This Row],[50D EMA]],Table2[[#This Row],[50D EMA]]&gt;Table2[[#This Row],[200D EMA]]),"Uptrend","Downtrend/NoTrend")</f>
        <v>Downtrend/NoTrend</v>
      </c>
      <c r="AL519">
        <v>7.0000000000000007E-2</v>
      </c>
      <c r="AM519" t="s">
        <v>3172</v>
      </c>
      <c r="AN519">
        <v>-3.14</v>
      </c>
      <c r="AO519" t="s">
        <v>3173</v>
      </c>
      <c r="AP519">
        <v>-2.3504246873957999E-2</v>
      </c>
      <c r="AQ519">
        <f>(Table2[[#This Row],[Sharpe Ratio]]-AVERAGE(Table2[Sharpe Ratio]))/_xlfn.STDEV.P(Table2[Sharpe Ratio])</f>
        <v>-0.92248170069433588</v>
      </c>
      <c r="AR5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9">
        <f>_xlfn.RANK.AVG(Table2[[#This Row],[1Y Return vs Nifty Z-Score]],Table2[1Y Return vs Nifty Z-Score])</f>
        <v>450</v>
      </c>
      <c r="AT519">
        <f>_xlfn.RANK.AVG(Table2[[#This Row],[6M Return vs Nifty Z-Score]],Table2[6M Return vs Nifty Z-Score])</f>
        <v>357</v>
      </c>
      <c r="AU519">
        <f>_xlfn.RANK.AVG(Table2[[#This Row],[Sharpe Ratio Z-Score]],Table2[Sharpe Ratio Z-Score])</f>
        <v>609</v>
      </c>
      <c r="AV519">
        <f>(Table2[[#This Row],[Rank 1Y]]+Table2[[#This Row],[Rank 6M]]+Table2[[#This Row],[Rank Sharpe]])/3</f>
        <v>472</v>
      </c>
    </row>
    <row r="520" spans="1:48" x14ac:dyDescent="0.3">
      <c r="A520" t="s">
        <v>151</v>
      </c>
      <c r="B520" t="s">
        <v>152</v>
      </c>
      <c r="C520" t="s">
        <v>3133</v>
      </c>
      <c r="D520" t="s">
        <v>64</v>
      </c>
      <c r="E520">
        <v>168798.93275286499</v>
      </c>
      <c r="F520">
        <v>437.65</v>
      </c>
      <c r="G520">
        <v>-22.126310180004001</v>
      </c>
      <c r="H520">
        <f>(Table2[[#This Row],[1Y Return vs Nifty]]-AVERAGE(Table2[1Y Return vs Nifty]))/_xlfn.STDEV.P(Table2[1Y Return vs Nifty])</f>
        <v>-0.70694866489708907</v>
      </c>
      <c r="I520">
        <v>-24.128054735920699</v>
      </c>
      <c r="J520">
        <f>(Table2[[#This Row],[1M Return vs Nifty]]-AVERAGE(Table2[1M Return vs Nifty]))/_xlfn.STDEV.P(Table2[1M Return vs Nifty])</f>
        <v>-2.4066539057014795</v>
      </c>
      <c r="K520">
        <v>-43.298828538404301</v>
      </c>
      <c r="L520">
        <f>(Table2[[#This Row],[6M Return vs Nifty]]-AVERAGE(Table2[6M Return vs Nifty]))/_xlfn.STDEV.P(Table2[6M Return vs Nifty])</f>
        <v>-1.5576520435605152</v>
      </c>
      <c r="M520">
        <v>-19.090802677411801</v>
      </c>
      <c r="N520">
        <f>(Table2[[#This Row],[1W Return vs Nifty]]-AVERAGE(Table2[1W Return vs Nifty]))/_xlfn.STDEV.P(Table2[1W Return vs Nifty])</f>
        <v>-3.9405957194987833</v>
      </c>
      <c r="O520">
        <v>537.08000000000004</v>
      </c>
      <c r="P520">
        <v>587.65382208515302</v>
      </c>
      <c r="Q520">
        <v>600.72728767189801</v>
      </c>
      <c r="R520">
        <v>7.6677571196058096</v>
      </c>
      <c r="S520" s="1">
        <f>(Table2[[#This Row],[Close Price]]-Table2[[#This Row],[20D EMA]])/Table2[[#This Row],[20D EMA]]</f>
        <v>-0.18513070678483662</v>
      </c>
      <c r="T520" s="1">
        <f>(Table2[[#This Row],[Close Price]]-Table2[[#This Row],[50D EMA]])/Table2[[#This Row],[50D EMA]]</f>
        <v>-0.25525882151655094</v>
      </c>
      <c r="U520" s="1">
        <f>(Table2[[#This Row],[Close Price]]-Table2[[#This Row],[200D EMA]])/Table2[[#This Row],[200D EMA]]</f>
        <v>-0.27146642248248709</v>
      </c>
      <c r="V520">
        <v>3.3313061276689901</v>
      </c>
      <c r="W520">
        <v>433.25</v>
      </c>
      <c r="X520">
        <v>455.4</v>
      </c>
      <c r="Y520">
        <v>433.25</v>
      </c>
      <c r="Z520">
        <v>480</v>
      </c>
      <c r="AA520">
        <v>432</v>
      </c>
      <c r="AB520">
        <v>627</v>
      </c>
      <c r="AC520" s="1">
        <f>(Table2[[#This Row],[Close Price]]/Table2[[#This Row],[Day Low]])-1</f>
        <v>1.015579919215237E-2</v>
      </c>
      <c r="AD520" s="1">
        <f>(Table2[[#This Row],[Day High]]/Table2[[#This Row],[Close Price]])-1</f>
        <v>4.0557523134925111E-2</v>
      </c>
      <c r="AE520" s="1">
        <f>(Table2[[#This Row],[Close Price]]/Table2[[#This Row],[Current Week Low]])-1</f>
        <v>1.015579919215237E-2</v>
      </c>
      <c r="AF520" s="1">
        <f>(Table2[[#This Row],[Current Week High]]/Table2[[#This Row],[Close Price]])-1</f>
        <v>9.6766822803610264E-2</v>
      </c>
      <c r="AG520" s="1">
        <f>(Table2[[#This Row],[Close Price]]/Table2[[#This Row],[Current Month Low]])-1</f>
        <v>1.3078703703703676E-2</v>
      </c>
      <c r="AH520" s="1">
        <f>(Table2[[#This Row],[Current Month High]]/Table2[[#This Row],[Close Price]])-1</f>
        <v>0.43265166228721585</v>
      </c>
      <c r="AI520">
        <v>104.695532960127</v>
      </c>
      <c r="AJ520">
        <v>7.5307125307125302</v>
      </c>
      <c r="AK520" t="str">
        <f>IF(AND(Table2[[#This Row],[20D EMA]]&gt;Table2[[#This Row],[50D EMA]],Table2[[#This Row],[50D EMA]]&gt;Table2[[#This Row],[200D EMA]]),"Uptrend","Downtrend/NoTrend")</f>
        <v>Downtrend/NoTrend</v>
      </c>
      <c r="AL520">
        <v>-0.21</v>
      </c>
      <c r="AM520" t="s">
        <v>3173</v>
      </c>
      <c r="AN520">
        <v>-28.99</v>
      </c>
      <c r="AO520" t="s">
        <v>3173</v>
      </c>
      <c r="AP520">
        <v>0.13469596529839001</v>
      </c>
      <c r="AQ520">
        <f>(Table2[[#This Row],[Sharpe Ratio]]-AVERAGE(Table2[Sharpe Ratio]))/_xlfn.STDEV.P(Table2[Sharpe Ratio])</f>
        <v>0.91180998502704125</v>
      </c>
      <c r="AR5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0">
        <f>_xlfn.RANK.AVG(Table2[[#This Row],[1Y Return vs Nifty Z-Score]],Table2[1Y Return vs Nifty Z-Score])</f>
        <v>565</v>
      </c>
      <c r="AT520">
        <f>_xlfn.RANK.AVG(Table2[[#This Row],[6M Return vs Nifty Z-Score]],Table2[6M Return vs Nifty Z-Score])</f>
        <v>727</v>
      </c>
      <c r="AU520">
        <f>_xlfn.RANK.AVG(Table2[[#This Row],[Sharpe Ratio Z-Score]],Table2[Sharpe Ratio Z-Score])</f>
        <v>127</v>
      </c>
      <c r="AV520">
        <f>(Table2[[#This Row],[Rank 1Y]]+Table2[[#This Row],[Rank 6M]]+Table2[[#This Row],[Rank Sharpe]])/3</f>
        <v>473</v>
      </c>
    </row>
    <row r="521" spans="1:48" x14ac:dyDescent="0.3">
      <c r="A521" t="s">
        <v>1231</v>
      </c>
      <c r="B521" t="s">
        <v>1232</v>
      </c>
      <c r="C521" t="s">
        <v>3127</v>
      </c>
      <c r="D521" t="s">
        <v>139</v>
      </c>
      <c r="E521">
        <v>9477.2951854530002</v>
      </c>
      <c r="F521">
        <v>87.63</v>
      </c>
      <c r="G521">
        <v>-20.220201259197101</v>
      </c>
      <c r="H521">
        <f>(Table2[[#This Row],[1Y Return vs Nifty]]-AVERAGE(Table2[1Y Return vs Nifty]))/_xlfn.STDEV.P(Table2[1Y Return vs Nifty])</f>
        <v>-0.66946457738517207</v>
      </c>
      <c r="I521">
        <v>8.3650450820832507</v>
      </c>
      <c r="J521">
        <f>(Table2[[#This Row],[1M Return vs Nifty]]-AVERAGE(Table2[1M Return vs Nifty]))/_xlfn.STDEV.P(Table2[1M Return vs Nifty])</f>
        <v>0.67497397006442339</v>
      </c>
      <c r="K521">
        <v>0.50722734501199795</v>
      </c>
      <c r="L521">
        <f>(Table2[[#This Row],[6M Return vs Nifty]]-AVERAGE(Table2[6M Return vs Nifty]))/_xlfn.STDEV.P(Table2[6M Return vs Nifty])</f>
        <v>-0.116552613752571</v>
      </c>
      <c r="M521">
        <v>1.7419668496190801</v>
      </c>
      <c r="N521">
        <f>(Table2[[#This Row],[1W Return vs Nifty]]-AVERAGE(Table2[1W Return vs Nifty]))/_xlfn.STDEV.P(Table2[1W Return vs Nifty])</f>
        <v>0.50100482690705805</v>
      </c>
      <c r="O521">
        <v>85.15</v>
      </c>
      <c r="P521">
        <v>85.645762596385495</v>
      </c>
      <c r="Q521">
        <v>85.607254889789502</v>
      </c>
      <c r="R521">
        <v>67.400017120420003</v>
      </c>
      <c r="S521" s="1">
        <f>(Table2[[#This Row],[Close Price]]-Table2[[#This Row],[20D EMA]])/Table2[[#This Row],[20D EMA]]</f>
        <v>2.9125073399882438E-2</v>
      </c>
      <c r="T521" s="1">
        <f>(Table2[[#This Row],[Close Price]]-Table2[[#This Row],[50D EMA]])/Table2[[#This Row],[50D EMA]]</f>
        <v>2.3167957683620895E-2</v>
      </c>
      <c r="U521" s="1">
        <f>(Table2[[#This Row],[Close Price]]-Table2[[#This Row],[200D EMA]])/Table2[[#This Row],[200D EMA]]</f>
        <v>2.3628197315923388E-2</v>
      </c>
      <c r="V521">
        <v>0.34706006806737799</v>
      </c>
      <c r="W521">
        <v>87.01</v>
      </c>
      <c r="X521">
        <v>89.1</v>
      </c>
      <c r="Y521">
        <v>85.26</v>
      </c>
      <c r="Z521">
        <v>93.59</v>
      </c>
      <c r="AA521">
        <v>81.23</v>
      </c>
      <c r="AB521">
        <v>93.59</v>
      </c>
      <c r="AC521" s="1">
        <f>(Table2[[#This Row],[Close Price]]/Table2[[#This Row],[Day Low]])-1</f>
        <v>7.1256177450866875E-3</v>
      </c>
      <c r="AD521" s="1">
        <f>(Table2[[#This Row],[Day High]]/Table2[[#This Row],[Close Price]])-1</f>
        <v>1.6775077028414964E-2</v>
      </c>
      <c r="AE521" s="1">
        <f>(Table2[[#This Row],[Close Price]]/Table2[[#This Row],[Current Week Low]])-1</f>
        <v>2.7797325826882435E-2</v>
      </c>
      <c r="AF521" s="1">
        <f>(Table2[[#This Row],[Current Week High]]/Table2[[#This Row],[Close Price]])-1</f>
        <v>6.8013237475750499E-2</v>
      </c>
      <c r="AG521" s="1">
        <f>(Table2[[#This Row],[Close Price]]/Table2[[#This Row],[Current Month Low]])-1</f>
        <v>7.8788624892281112E-2</v>
      </c>
      <c r="AH521" s="1">
        <f>(Table2[[#This Row],[Current Month High]]/Table2[[#This Row],[Close Price]])-1</f>
        <v>6.8013237475750499E-2</v>
      </c>
      <c r="AI521">
        <v>20.746319753508999</v>
      </c>
      <c r="AJ521">
        <v>21.0359116022099</v>
      </c>
      <c r="AK521" t="str">
        <f>IF(AND(Table2[[#This Row],[20D EMA]]&gt;Table2[[#This Row],[50D EMA]],Table2[[#This Row],[50D EMA]]&gt;Table2[[#This Row],[200D EMA]]),"Uptrend","Downtrend/NoTrend")</f>
        <v>Downtrend/NoTrend</v>
      </c>
      <c r="AL521">
        <v>0.03</v>
      </c>
      <c r="AM521" t="s">
        <v>3172</v>
      </c>
      <c r="AN521">
        <v>2.46</v>
      </c>
      <c r="AO521" t="s">
        <v>3172</v>
      </c>
      <c r="AQ521">
        <f>(Table2[[#This Row],[Sharpe Ratio]]-AVERAGE(Table2[Sharpe Ratio]))/_xlfn.STDEV.P(Table2[Sharpe Ratio])</f>
        <v>-0.64995586758689006</v>
      </c>
      <c r="AR5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1">
        <f>_xlfn.RANK.AVG(Table2[[#This Row],[1Y Return vs Nifty Z-Score]],Table2[1Y Return vs Nifty Z-Score])</f>
        <v>546</v>
      </c>
      <c r="AT521">
        <f>_xlfn.RANK.AVG(Table2[[#This Row],[6M Return vs Nifty Z-Score]],Table2[6M Return vs Nifty Z-Score])</f>
        <v>341</v>
      </c>
      <c r="AU521">
        <f>_xlfn.RANK.AVG(Table2[[#This Row],[Sharpe Ratio Z-Score]],Table2[Sharpe Ratio Z-Score])</f>
        <v>532</v>
      </c>
      <c r="AV521">
        <f>(Table2[[#This Row],[Rank 1Y]]+Table2[[#This Row],[Rank 6M]]+Table2[[#This Row],[Rank Sharpe]])/3</f>
        <v>473</v>
      </c>
    </row>
    <row r="522" spans="1:48" x14ac:dyDescent="0.3">
      <c r="A522" t="s">
        <v>1487</v>
      </c>
      <c r="B522" t="s">
        <v>1488</v>
      </c>
      <c r="C522" t="s">
        <v>3129</v>
      </c>
      <c r="D522" t="s">
        <v>373</v>
      </c>
      <c r="E522">
        <v>6931.9303792199998</v>
      </c>
      <c r="F522">
        <v>302.85000000000002</v>
      </c>
      <c r="G522">
        <v>-36.339431491802202</v>
      </c>
      <c r="H522">
        <f>(Table2[[#This Row],[1Y Return vs Nifty]]-AVERAGE(Table2[1Y Return vs Nifty]))/_xlfn.STDEV.P(Table2[1Y Return vs Nifty])</f>
        <v>-0.98645309261017322</v>
      </c>
      <c r="I522">
        <v>11.7923018124572</v>
      </c>
      <c r="J522">
        <f>(Table2[[#This Row],[1M Return vs Nifty]]-AVERAGE(Table2[1M Return vs Nifty]))/_xlfn.STDEV.P(Table2[1M Return vs Nifty])</f>
        <v>1.0000131302825164</v>
      </c>
      <c r="K522">
        <v>4.3978746001043296</v>
      </c>
      <c r="L522">
        <f>(Table2[[#This Row],[6M Return vs Nifty]]-AVERAGE(Table2[6M Return vs Nifty]))/_xlfn.STDEV.P(Table2[6M Return vs Nifty])</f>
        <v>1.1439040091343692E-2</v>
      </c>
      <c r="M522">
        <v>3.55044578914621</v>
      </c>
      <c r="N522">
        <f>(Table2[[#This Row],[1W Return vs Nifty]]-AVERAGE(Table2[1W Return vs Nifty]))/_xlfn.STDEV.P(Table2[1W Return vs Nifty])</f>
        <v>0.88657723174477265</v>
      </c>
      <c r="O522">
        <v>286.58999999999997</v>
      </c>
      <c r="P522">
        <v>288.62791452500301</v>
      </c>
      <c r="Q522">
        <v>304.887077396081</v>
      </c>
      <c r="R522">
        <v>74.798600604314501</v>
      </c>
      <c r="S522" s="1">
        <f>(Table2[[#This Row],[Close Price]]-Table2[[#This Row],[20D EMA]])/Table2[[#This Row],[20D EMA]]</f>
        <v>5.6736103841725283E-2</v>
      </c>
      <c r="T522" s="1">
        <f>(Table2[[#This Row],[Close Price]]-Table2[[#This Row],[50D EMA]])/Table2[[#This Row],[50D EMA]]</f>
        <v>4.9274809397429217E-2</v>
      </c>
      <c r="U522" s="1">
        <f>(Table2[[#This Row],[Close Price]]-Table2[[#This Row],[200D EMA]])/Table2[[#This Row],[200D EMA]]</f>
        <v>-6.6814159966333778E-3</v>
      </c>
      <c r="V522">
        <v>0.96298821790460298</v>
      </c>
      <c r="W522">
        <v>300</v>
      </c>
      <c r="X522">
        <v>305.60000000000002</v>
      </c>
      <c r="Y522">
        <v>297.05</v>
      </c>
      <c r="Z522">
        <v>307.8</v>
      </c>
      <c r="AA522">
        <v>265.3</v>
      </c>
      <c r="AB522">
        <v>307.8</v>
      </c>
      <c r="AC522" s="1">
        <f>(Table2[[#This Row],[Close Price]]/Table2[[#This Row],[Day Low]])-1</f>
        <v>9.5000000000000639E-3</v>
      </c>
      <c r="AD522" s="1">
        <f>(Table2[[#This Row],[Day High]]/Table2[[#This Row],[Close Price]])-1</f>
        <v>9.0804028396895831E-3</v>
      </c>
      <c r="AE522" s="1">
        <f>(Table2[[#This Row],[Close Price]]/Table2[[#This Row],[Current Week Low]])-1</f>
        <v>1.9525332435616827E-2</v>
      </c>
      <c r="AF522" s="1">
        <f>(Table2[[#This Row],[Current Week High]]/Table2[[#This Row],[Close Price]])-1</f>
        <v>1.634472511144125E-2</v>
      </c>
      <c r="AG522" s="1">
        <f>(Table2[[#This Row],[Close Price]]/Table2[[#This Row],[Current Month Low]])-1</f>
        <v>0.14153788164342251</v>
      </c>
      <c r="AH522" s="1">
        <f>(Table2[[#This Row],[Current Month High]]/Table2[[#This Row],[Close Price]])-1</f>
        <v>1.634472511144125E-2</v>
      </c>
      <c r="AI522">
        <v>27.5218755159319</v>
      </c>
      <c r="AJ522">
        <v>17.315514235909301</v>
      </c>
      <c r="AK522" t="str">
        <f>IF(AND(Table2[[#This Row],[20D EMA]]&gt;Table2[[#This Row],[50D EMA]],Table2[[#This Row],[50D EMA]]&gt;Table2[[#This Row],[200D EMA]]),"Uptrend","Downtrend/NoTrend")</f>
        <v>Downtrend/NoTrend</v>
      </c>
      <c r="AL522">
        <v>0.09</v>
      </c>
      <c r="AM522" t="s">
        <v>3172</v>
      </c>
      <c r="AN522">
        <v>5.58</v>
      </c>
      <c r="AO522" t="s">
        <v>3172</v>
      </c>
      <c r="AP522">
        <v>1.1340060800606001E-2</v>
      </c>
      <c r="AQ522">
        <f>(Table2[[#This Row],[Sharpe Ratio]]-AVERAGE(Table2[Sharpe Ratio]))/_xlfn.STDEV.P(Table2[Sharpe Ratio])</f>
        <v>-0.51847071370185416</v>
      </c>
      <c r="AR5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2">
        <f>_xlfn.RANK.AVG(Table2[[#This Row],[1Y Return vs Nifty Z-Score]],Table2[1Y Return vs Nifty Z-Score])</f>
        <v>650</v>
      </c>
      <c r="AT522">
        <f>_xlfn.RANK.AVG(Table2[[#This Row],[6M Return vs Nifty Z-Score]],Table2[6M Return vs Nifty Z-Score])</f>
        <v>295</v>
      </c>
      <c r="AU522">
        <f>_xlfn.RANK.AVG(Table2[[#This Row],[Sharpe Ratio Z-Score]],Table2[Sharpe Ratio Z-Score])</f>
        <v>476</v>
      </c>
      <c r="AV522">
        <f>(Table2[[#This Row],[Rank 1Y]]+Table2[[#This Row],[Rank 6M]]+Table2[[#This Row],[Rank Sharpe]])/3</f>
        <v>473.66666666666669</v>
      </c>
    </row>
    <row r="523" spans="1:48" x14ac:dyDescent="0.3">
      <c r="A523" t="s">
        <v>230</v>
      </c>
      <c r="B523" t="s">
        <v>231</v>
      </c>
      <c r="C523" t="s">
        <v>3135</v>
      </c>
      <c r="D523" t="s">
        <v>232</v>
      </c>
      <c r="E523">
        <v>107282.26917984</v>
      </c>
      <c r="F523">
        <v>1711.2</v>
      </c>
      <c r="G523">
        <v>11.329911354689999</v>
      </c>
      <c r="H523">
        <f>(Table2[[#This Row],[1Y Return vs Nifty]]-AVERAGE(Table2[1Y Return vs Nifty]))/_xlfn.STDEV.P(Table2[1Y Return vs Nifty])</f>
        <v>-4.9024071955320568E-2</v>
      </c>
      <c r="I523">
        <v>0.26342335226658797</v>
      </c>
      <c r="J523">
        <f>(Table2[[#This Row],[1M Return vs Nifty]]-AVERAGE(Table2[1M Return vs Nifty]))/_xlfn.STDEV.P(Table2[1M Return vs Nifty])</f>
        <v>-9.3379418850487242E-2</v>
      </c>
      <c r="K523">
        <v>-14.7208436392406</v>
      </c>
      <c r="L523">
        <f>(Table2[[#This Row],[6M Return vs Nifty]]-AVERAGE(Table2[6M Return vs Nifty]))/_xlfn.STDEV.P(Table2[6M Return vs Nifty])</f>
        <v>-0.61751450064066038</v>
      </c>
      <c r="M523">
        <v>2.3753666491446901</v>
      </c>
      <c r="N523">
        <f>(Table2[[#This Row],[1W Return vs Nifty]]-AVERAGE(Table2[1W Return vs Nifty]))/_xlfn.STDEV.P(Table2[1W Return vs Nifty])</f>
        <v>0.6360473085135474</v>
      </c>
      <c r="O523">
        <v>1682.11</v>
      </c>
      <c r="P523">
        <v>1763.2498949083299</v>
      </c>
      <c r="Q523">
        <v>1721.59581296288</v>
      </c>
      <c r="R523">
        <v>69.554645792143305</v>
      </c>
      <c r="S523" s="1">
        <f>(Table2[[#This Row],[Close Price]]-Table2[[#This Row],[20D EMA]])/Table2[[#This Row],[20D EMA]]</f>
        <v>1.7293756056381657E-2</v>
      </c>
      <c r="T523" s="1">
        <f>(Table2[[#This Row],[Close Price]]-Table2[[#This Row],[50D EMA]])/Table2[[#This Row],[50D EMA]]</f>
        <v>-2.9519295624875621E-2</v>
      </c>
      <c r="U523" s="1">
        <f>(Table2[[#This Row],[Close Price]]-Table2[[#This Row],[200D EMA]])/Table2[[#This Row],[200D EMA]]</f>
        <v>-6.0384748177266393E-3</v>
      </c>
      <c r="V523">
        <v>0.90590020311673403</v>
      </c>
      <c r="W523">
        <v>1686.9</v>
      </c>
      <c r="X523">
        <v>1726.95</v>
      </c>
      <c r="Y523">
        <v>1686.7</v>
      </c>
      <c r="Z523">
        <v>1728</v>
      </c>
      <c r="AA523">
        <v>1586.75</v>
      </c>
      <c r="AB523">
        <v>1728</v>
      </c>
      <c r="AC523" s="1">
        <f>(Table2[[#This Row],[Close Price]]/Table2[[#This Row],[Day Low]])-1</f>
        <v>1.4405121821091882E-2</v>
      </c>
      <c r="AD523" s="1">
        <f>(Table2[[#This Row],[Day High]]/Table2[[#This Row],[Close Price]])-1</f>
        <v>9.2040673211781776E-3</v>
      </c>
      <c r="AE523" s="1">
        <f>(Table2[[#This Row],[Close Price]]/Table2[[#This Row],[Current Week Low]])-1</f>
        <v>1.4525404636271944E-2</v>
      </c>
      <c r="AF523" s="1">
        <f>(Table2[[#This Row],[Current Week High]]/Table2[[#This Row],[Close Price]])-1</f>
        <v>9.817671809256634E-3</v>
      </c>
      <c r="AG523" s="1">
        <f>(Table2[[#This Row],[Close Price]]/Table2[[#This Row],[Current Month Low]])-1</f>
        <v>7.8430754687253801E-2</v>
      </c>
      <c r="AH523" s="1">
        <f>(Table2[[#This Row],[Current Month High]]/Table2[[#This Row],[Close Price]])-1</f>
        <v>9.817671809256634E-3</v>
      </c>
      <c r="AI523">
        <v>23.0715287517531</v>
      </c>
      <c r="AJ523">
        <v>33.896713615023401</v>
      </c>
      <c r="AK523" t="str">
        <f>IF(AND(Table2[[#This Row],[20D EMA]]&gt;Table2[[#This Row],[50D EMA]],Table2[[#This Row],[50D EMA]]&gt;Table2[[#This Row],[200D EMA]]),"Uptrend","Downtrend/NoTrend")</f>
        <v>Downtrend/NoTrend</v>
      </c>
      <c r="AL523">
        <v>-0.02</v>
      </c>
      <c r="AM523" t="s">
        <v>3173</v>
      </c>
      <c r="AN523">
        <v>2.15</v>
      </c>
      <c r="AO523" t="s">
        <v>3172</v>
      </c>
      <c r="AP523">
        <v>-9.0692873302349996E-3</v>
      </c>
      <c r="AQ523">
        <f>(Table2[[#This Row],[Sharpe Ratio]]-AVERAGE(Table2[Sharpe Ratio]))/_xlfn.STDEV.P(Table2[Sharpe Ratio])</f>
        <v>-0.75511197399681584</v>
      </c>
      <c r="AR5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3">
        <f>_xlfn.RANK.AVG(Table2[[#This Row],[1Y Return vs Nifty Z-Score]],Table2[1Y Return vs Nifty Z-Score])</f>
        <v>313</v>
      </c>
      <c r="AT523">
        <f>_xlfn.RANK.AVG(Table2[[#This Row],[6M Return vs Nifty Z-Score]],Table2[6M Return vs Nifty Z-Score])</f>
        <v>539</v>
      </c>
      <c r="AU523">
        <f>_xlfn.RANK.AVG(Table2[[#This Row],[Sharpe Ratio Z-Score]],Table2[Sharpe Ratio Z-Score])</f>
        <v>578</v>
      </c>
      <c r="AV523">
        <f>(Table2[[#This Row],[Rank 1Y]]+Table2[[#This Row],[Rank 6M]]+Table2[[#This Row],[Rank Sharpe]])/3</f>
        <v>476.66666666666669</v>
      </c>
    </row>
    <row r="524" spans="1:48" x14ac:dyDescent="0.3">
      <c r="A524" t="s">
        <v>391</v>
      </c>
      <c r="B524" t="s">
        <v>392</v>
      </c>
      <c r="C524" t="s">
        <v>3136</v>
      </c>
      <c r="D524" t="s">
        <v>393</v>
      </c>
      <c r="E524">
        <v>58071.6038892</v>
      </c>
      <c r="F524">
        <v>4571.6000000000004</v>
      </c>
      <c r="G524">
        <v>-11.353457820407099</v>
      </c>
      <c r="H524">
        <f>(Table2[[#This Row],[1Y Return vs Nifty]]-AVERAGE(Table2[1Y Return vs Nifty]))/_xlfn.STDEV.P(Table2[1Y Return vs Nifty])</f>
        <v>-0.49509794839703197</v>
      </c>
      <c r="I524">
        <v>8.6422256073254395</v>
      </c>
      <c r="J524">
        <f>(Table2[[#This Row],[1M Return vs Nifty]]-AVERAGE(Table2[1M Return vs Nifty]))/_xlfn.STDEV.P(Table2[1M Return vs Nifty])</f>
        <v>0.70126161999594772</v>
      </c>
      <c r="K524">
        <v>-23.825708138338999</v>
      </c>
      <c r="L524">
        <f>(Table2[[#This Row],[6M Return vs Nifty]]-AVERAGE(Table2[6M Return vs Nifty]))/_xlfn.STDEV.P(Table2[6M Return vs Nifty])</f>
        <v>-0.91703964102419644</v>
      </c>
      <c r="M524">
        <v>-1.31202233872818</v>
      </c>
      <c r="N524">
        <f>(Table2[[#This Row],[1W Return vs Nifty]]-AVERAGE(Table2[1W Return vs Nifty]))/_xlfn.STDEV.P(Table2[1W Return vs Nifty])</f>
        <v>-0.15011359640581051</v>
      </c>
      <c r="O524">
        <v>4609.58</v>
      </c>
      <c r="P524">
        <v>4825.0164140222796</v>
      </c>
      <c r="Q524">
        <v>4888.5912940427597</v>
      </c>
      <c r="R524">
        <v>48.843894390681697</v>
      </c>
      <c r="S524" s="1">
        <f>(Table2[[#This Row],[Close Price]]-Table2[[#This Row],[20D EMA]])/Table2[[#This Row],[20D EMA]]</f>
        <v>-8.2393623714090147E-3</v>
      </c>
      <c r="T524" s="1">
        <f>(Table2[[#This Row],[Close Price]]-Table2[[#This Row],[50D EMA]])/Table2[[#This Row],[50D EMA]]</f>
        <v>-5.2521357914101612E-2</v>
      </c>
      <c r="U524" s="1">
        <f>(Table2[[#This Row],[Close Price]]-Table2[[#This Row],[200D EMA]])/Table2[[#This Row],[200D EMA]]</f>
        <v>-6.4843075433416816E-2</v>
      </c>
      <c r="V524">
        <v>0.95008497581747398</v>
      </c>
      <c r="W524">
        <v>4550.05</v>
      </c>
      <c r="X524">
        <v>4679.55</v>
      </c>
      <c r="Y524">
        <v>4535.1000000000004</v>
      </c>
      <c r="Z524">
        <v>4694</v>
      </c>
      <c r="AA524">
        <v>4162.6000000000004</v>
      </c>
      <c r="AB524">
        <v>4781</v>
      </c>
      <c r="AC524" s="1">
        <f>(Table2[[#This Row],[Close Price]]/Table2[[#This Row],[Day Low]])-1</f>
        <v>4.7362116899813955E-3</v>
      </c>
      <c r="AD524" s="1">
        <f>(Table2[[#This Row],[Day High]]/Table2[[#This Row],[Close Price]])-1</f>
        <v>2.3613177005862296E-2</v>
      </c>
      <c r="AE524" s="1">
        <f>(Table2[[#This Row],[Close Price]]/Table2[[#This Row],[Current Week Low]])-1</f>
        <v>8.0483341050914259E-3</v>
      </c>
      <c r="AF524" s="1">
        <f>(Table2[[#This Row],[Current Week High]]/Table2[[#This Row],[Close Price]])-1</f>
        <v>2.6773995975150955E-2</v>
      </c>
      <c r="AG524" s="1">
        <f>(Table2[[#This Row],[Close Price]]/Table2[[#This Row],[Current Month Low]])-1</f>
        <v>9.825589775621002E-2</v>
      </c>
      <c r="AH524" s="1">
        <f>(Table2[[#This Row],[Current Month High]]/Table2[[#This Row],[Close Price]])-1</f>
        <v>4.5804532330037562E-2</v>
      </c>
      <c r="AI524">
        <v>41.307200979963199</v>
      </c>
      <c r="AJ524">
        <v>26.9536239933351</v>
      </c>
      <c r="AK524" t="str">
        <f>IF(AND(Table2[[#This Row],[20D EMA]]&gt;Table2[[#This Row],[50D EMA]],Table2[[#This Row],[50D EMA]]&gt;Table2[[#This Row],[200D EMA]]),"Uptrend","Downtrend/NoTrend")</f>
        <v>Downtrend/NoTrend</v>
      </c>
      <c r="AL524">
        <v>-7.0000000000000007E-2</v>
      </c>
      <c r="AM524" t="s">
        <v>3173</v>
      </c>
      <c r="AN524">
        <v>-2.4</v>
      </c>
      <c r="AO524" t="s">
        <v>3173</v>
      </c>
      <c r="AP524">
        <v>6.9797549750043E-2</v>
      </c>
      <c r="AQ524">
        <f>(Table2[[#This Row],[Sharpe Ratio]]-AVERAGE(Table2[Sharpe Ratio]))/_xlfn.STDEV.P(Table2[Sharpe Ratio])</f>
        <v>0.15932917338858857</v>
      </c>
      <c r="AR5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4">
        <f>_xlfn.RANK.AVG(Table2[[#This Row],[1Y Return vs Nifty Z-Score]],Table2[1Y Return vs Nifty Z-Score])</f>
        <v>487</v>
      </c>
      <c r="AT524">
        <f>_xlfn.RANK.AVG(Table2[[#This Row],[6M Return vs Nifty Z-Score]],Table2[6M Return vs Nifty Z-Score])</f>
        <v>644</v>
      </c>
      <c r="AU524">
        <f>_xlfn.RANK.AVG(Table2[[#This Row],[Sharpe Ratio Z-Score]],Table2[Sharpe Ratio Z-Score])</f>
        <v>305</v>
      </c>
      <c r="AV524">
        <f>(Table2[[#This Row],[Rank 1Y]]+Table2[[#This Row],[Rank 6M]]+Table2[[#This Row],[Rank Sharpe]])/3</f>
        <v>478.66666666666669</v>
      </c>
    </row>
    <row r="525" spans="1:48" x14ac:dyDescent="0.3">
      <c r="A525" t="s">
        <v>1270</v>
      </c>
      <c r="B525" t="s">
        <v>1271</v>
      </c>
      <c r="C525" t="s">
        <v>3125</v>
      </c>
      <c r="D525" t="s">
        <v>18</v>
      </c>
      <c r="E525">
        <v>9075.4052730000003</v>
      </c>
      <c r="F525">
        <v>609.45000000000005</v>
      </c>
      <c r="G525">
        <v>-29.561435440865299</v>
      </c>
      <c r="H525">
        <f>(Table2[[#This Row],[1Y Return vs Nifty]]-AVERAGE(Table2[1Y Return vs Nifty]))/_xlfn.STDEV.P(Table2[1Y Return vs Nifty])</f>
        <v>-0.85316218024132773</v>
      </c>
      <c r="I525">
        <v>-16.480684789427301</v>
      </c>
      <c r="J525">
        <f>(Table2[[#This Row],[1M Return vs Nifty]]-AVERAGE(Table2[1M Return vs Nifty]))/_xlfn.STDEV.P(Table2[1M Return vs Nifty])</f>
        <v>-1.6813815083184913</v>
      </c>
      <c r="K525">
        <v>-42.718450968662601</v>
      </c>
      <c r="L525">
        <f>(Table2[[#This Row],[6M Return vs Nifty]]-AVERAGE(Table2[6M Return vs Nifty]))/_xlfn.STDEV.P(Table2[6M Return vs Nifty])</f>
        <v>-1.5385592088379827</v>
      </c>
      <c r="M525">
        <v>-2.18467779950194</v>
      </c>
      <c r="N525">
        <f>(Table2[[#This Row],[1W Return vs Nifty]]-AVERAGE(Table2[1W Return vs Nifty]))/_xlfn.STDEV.P(Table2[1W Return vs Nifty])</f>
        <v>-0.33616600611387226</v>
      </c>
      <c r="O525">
        <v>641.32000000000005</v>
      </c>
      <c r="P525">
        <v>746.67322259375999</v>
      </c>
      <c r="Q525">
        <v>827.77568615446205</v>
      </c>
      <c r="R525">
        <v>47.179847336748097</v>
      </c>
      <c r="S525" s="1">
        <f>(Table2[[#This Row],[Close Price]]-Table2[[#This Row],[20D EMA]])/Table2[[#This Row],[20D EMA]]</f>
        <v>-4.9694380340547621E-2</v>
      </c>
      <c r="T525" s="1">
        <f>(Table2[[#This Row],[Close Price]]-Table2[[#This Row],[50D EMA]])/Table2[[#This Row],[50D EMA]]</f>
        <v>-0.18377948805647545</v>
      </c>
      <c r="U525" s="1">
        <f>(Table2[[#This Row],[Close Price]]-Table2[[#This Row],[200D EMA]])/Table2[[#This Row],[200D EMA]]</f>
        <v>-0.26374981750034471</v>
      </c>
      <c r="V525">
        <v>1.5195641916114999</v>
      </c>
      <c r="W525">
        <v>588.75</v>
      </c>
      <c r="X525">
        <v>617.5</v>
      </c>
      <c r="Y525">
        <v>588.75</v>
      </c>
      <c r="Z525">
        <v>617.5</v>
      </c>
      <c r="AA525">
        <v>565.20000000000005</v>
      </c>
      <c r="AB525">
        <v>676.9</v>
      </c>
      <c r="AC525" s="1">
        <f>(Table2[[#This Row],[Close Price]]/Table2[[#This Row],[Day Low]])-1</f>
        <v>3.5159235668789979E-2</v>
      </c>
      <c r="AD525" s="1">
        <f>(Table2[[#This Row],[Day High]]/Table2[[#This Row],[Close Price]])-1</f>
        <v>1.3208630732627791E-2</v>
      </c>
      <c r="AE525" s="1">
        <f>(Table2[[#This Row],[Close Price]]/Table2[[#This Row],[Current Week Low]])-1</f>
        <v>3.5159235668789979E-2</v>
      </c>
      <c r="AF525" s="1">
        <f>(Table2[[#This Row],[Current Week High]]/Table2[[#This Row],[Close Price]])-1</f>
        <v>1.3208630732627791E-2</v>
      </c>
      <c r="AG525" s="1">
        <f>(Table2[[#This Row],[Close Price]]/Table2[[#This Row],[Current Month Low]])-1</f>
        <v>7.8290870488322728E-2</v>
      </c>
      <c r="AH525" s="1">
        <f>(Table2[[#This Row],[Current Month High]]/Table2[[#This Row],[Close Price]])-1</f>
        <v>0.11067355812617929</v>
      </c>
      <c r="AI525">
        <v>109.20502092050199</v>
      </c>
      <c r="AJ525">
        <v>7.8290870488322701</v>
      </c>
      <c r="AK525" t="str">
        <f>IF(AND(Table2[[#This Row],[20D EMA]]&gt;Table2[[#This Row],[50D EMA]],Table2[[#This Row],[50D EMA]]&gt;Table2[[#This Row],[200D EMA]]),"Uptrend","Downtrend/NoTrend")</f>
        <v>Downtrend/NoTrend</v>
      </c>
      <c r="AL525">
        <v>-0.27</v>
      </c>
      <c r="AM525" t="s">
        <v>3173</v>
      </c>
      <c r="AN525">
        <v>-8.4499999999999993</v>
      </c>
      <c r="AO525" t="s">
        <v>3173</v>
      </c>
      <c r="AP525">
        <v>0.155526023054469</v>
      </c>
      <c r="AQ525">
        <f>(Table2[[#This Row],[Sharpe Ratio]]-AVERAGE(Table2[Sharpe Ratio]))/_xlfn.STDEV.P(Table2[Sharpe Ratio])</f>
        <v>1.153329267652569</v>
      </c>
      <c r="AR5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5">
        <f>_xlfn.RANK.AVG(Table2[[#This Row],[1Y Return vs Nifty Z-Score]],Table2[1Y Return vs Nifty Z-Score])</f>
        <v>618</v>
      </c>
      <c r="AT525">
        <f>_xlfn.RANK.AVG(Table2[[#This Row],[6M Return vs Nifty Z-Score]],Table2[6M Return vs Nifty Z-Score])</f>
        <v>724</v>
      </c>
      <c r="AU525">
        <f>_xlfn.RANK.AVG(Table2[[#This Row],[Sharpe Ratio Z-Score]],Table2[Sharpe Ratio Z-Score])</f>
        <v>94</v>
      </c>
      <c r="AV525">
        <f>(Table2[[#This Row],[Rank 1Y]]+Table2[[#This Row],[Rank 6M]]+Table2[[#This Row],[Rank Sharpe]])/3</f>
        <v>478.66666666666669</v>
      </c>
    </row>
    <row r="526" spans="1:48" x14ac:dyDescent="0.3">
      <c r="A526" t="s">
        <v>443</v>
      </c>
      <c r="B526" t="s">
        <v>444</v>
      </c>
      <c r="C526" t="s">
        <v>3128</v>
      </c>
      <c r="D526" t="s">
        <v>27</v>
      </c>
      <c r="E526">
        <v>50303.925000000003</v>
      </c>
      <c r="F526">
        <v>1765.05</v>
      </c>
      <c r="G526">
        <v>-17.383086971966801</v>
      </c>
      <c r="H526">
        <f>(Table2[[#This Row],[1Y Return vs Nifty]]-AVERAGE(Table2[1Y Return vs Nifty]))/_xlfn.STDEV.P(Table2[1Y Return vs Nifty])</f>
        <v>-0.61367204682042775</v>
      </c>
      <c r="I526">
        <v>0.16804995628813399</v>
      </c>
      <c r="J526">
        <f>(Table2[[#This Row],[1M Return vs Nifty]]-AVERAGE(Table2[1M Return vs Nifty]))/_xlfn.STDEV.P(Table2[1M Return vs Nifty])</f>
        <v>-0.10242457974002525</v>
      </c>
      <c r="K526">
        <v>-8.3292892555194609</v>
      </c>
      <c r="L526">
        <f>(Table2[[#This Row],[6M Return vs Nifty]]-AVERAGE(Table2[6M Return vs Nifty]))/_xlfn.STDEV.P(Table2[6M Return vs Nifty])</f>
        <v>-0.40724984219981758</v>
      </c>
      <c r="M526">
        <v>0.54875621390497198</v>
      </c>
      <c r="N526">
        <f>(Table2[[#This Row],[1W Return vs Nifty]]-AVERAGE(Table2[1W Return vs Nifty]))/_xlfn.STDEV.P(Table2[1W Return vs Nifty])</f>
        <v>0.24660922171935096</v>
      </c>
      <c r="O526">
        <v>1777.54</v>
      </c>
      <c r="P526">
        <v>1840.03087014126</v>
      </c>
      <c r="Q526">
        <v>1842.5393723213999</v>
      </c>
      <c r="R526">
        <v>50.811485072859</v>
      </c>
      <c r="S526" s="1">
        <f>(Table2[[#This Row],[Close Price]]-Table2[[#This Row],[20D EMA]])/Table2[[#This Row],[20D EMA]]</f>
        <v>-7.026564803042412E-3</v>
      </c>
      <c r="T526" s="1">
        <f>(Table2[[#This Row],[Close Price]]-Table2[[#This Row],[50D EMA]])/Table2[[#This Row],[50D EMA]]</f>
        <v>-4.0749789233429416E-2</v>
      </c>
      <c r="U526" s="1">
        <f>(Table2[[#This Row],[Close Price]]-Table2[[#This Row],[200D EMA]])/Table2[[#This Row],[200D EMA]]</f>
        <v>-4.2055748433626014E-2</v>
      </c>
      <c r="V526">
        <v>0.51081003734089003</v>
      </c>
      <c r="W526">
        <v>1762</v>
      </c>
      <c r="X526">
        <v>1817.25</v>
      </c>
      <c r="Y526">
        <v>1751</v>
      </c>
      <c r="Z526">
        <v>1817.25</v>
      </c>
      <c r="AA526">
        <v>1699.25</v>
      </c>
      <c r="AB526">
        <v>1829.1</v>
      </c>
      <c r="AC526" s="1">
        <f>(Table2[[#This Row],[Close Price]]/Table2[[#This Row],[Day Low]])-1</f>
        <v>1.7309875141884312E-3</v>
      </c>
      <c r="AD526" s="1">
        <f>(Table2[[#This Row],[Day High]]/Table2[[#This Row],[Close Price]])-1</f>
        <v>2.9574233024560304E-2</v>
      </c>
      <c r="AE526" s="1">
        <f>(Table2[[#This Row],[Close Price]]/Table2[[#This Row],[Current Week Low]])-1</f>
        <v>8.0239862935465034E-3</v>
      </c>
      <c r="AF526" s="1">
        <f>(Table2[[#This Row],[Current Week High]]/Table2[[#This Row],[Close Price]])-1</f>
        <v>2.9574233024560304E-2</v>
      </c>
      <c r="AG526" s="1">
        <f>(Table2[[#This Row],[Close Price]]/Table2[[#This Row],[Current Month Low]])-1</f>
        <v>3.8722966014418159E-2</v>
      </c>
      <c r="AH526" s="1">
        <f>(Table2[[#This Row],[Current Month High]]/Table2[[#This Row],[Close Price]])-1</f>
        <v>3.6287923854848358E-2</v>
      </c>
      <c r="AI526">
        <v>23.225970935667501</v>
      </c>
      <c r="AJ526">
        <v>11.3209927154615</v>
      </c>
      <c r="AK526" t="str">
        <f>IF(AND(Table2[[#This Row],[20D EMA]]&gt;Table2[[#This Row],[50D EMA]],Table2[[#This Row],[50D EMA]]&gt;Table2[[#This Row],[200D EMA]]),"Uptrend","Downtrend/NoTrend")</f>
        <v>Downtrend/NoTrend</v>
      </c>
      <c r="AL526">
        <v>-0.11</v>
      </c>
      <c r="AM526" t="s">
        <v>3173</v>
      </c>
      <c r="AN526">
        <v>-2.4300000000000002</v>
      </c>
      <c r="AO526" t="s">
        <v>3173</v>
      </c>
      <c r="AP526">
        <v>1.5706149319481E-2</v>
      </c>
      <c r="AQ526">
        <f>(Table2[[#This Row],[Sharpe Ratio]]-AVERAGE(Table2[Sharpe Ratio]))/_xlfn.STDEV.P(Table2[Sharpe Ratio])</f>
        <v>-0.46784701503973686</v>
      </c>
      <c r="AR5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6">
        <f>_xlfn.RANK.AVG(Table2[[#This Row],[1Y Return vs Nifty Z-Score]],Table2[1Y Return vs Nifty Z-Score])</f>
        <v>526</v>
      </c>
      <c r="AT526">
        <f>_xlfn.RANK.AVG(Table2[[#This Row],[6M Return vs Nifty Z-Score]],Table2[6M Return vs Nifty Z-Score])</f>
        <v>456</v>
      </c>
      <c r="AU526">
        <f>_xlfn.RANK.AVG(Table2[[#This Row],[Sharpe Ratio Z-Score]],Table2[Sharpe Ratio Z-Score])</f>
        <v>458</v>
      </c>
      <c r="AV526">
        <f>(Table2[[#This Row],[Rank 1Y]]+Table2[[#This Row],[Rank 6M]]+Table2[[#This Row],[Rank Sharpe]])/3</f>
        <v>480</v>
      </c>
    </row>
    <row r="527" spans="1:48" x14ac:dyDescent="0.3">
      <c r="A527" t="s">
        <v>1918</v>
      </c>
      <c r="B527" t="s">
        <v>1919</v>
      </c>
      <c r="C527" t="s">
        <v>3145</v>
      </c>
      <c r="D527" t="s">
        <v>1482</v>
      </c>
      <c r="E527">
        <v>3713.5998522999998</v>
      </c>
      <c r="F527">
        <v>562.25</v>
      </c>
      <c r="G527">
        <v>-36.8761181727779</v>
      </c>
      <c r="H527">
        <f>(Table2[[#This Row],[1Y Return vs Nifty]]-AVERAGE(Table2[1Y Return vs Nifty]))/_xlfn.STDEV.P(Table2[1Y Return vs Nifty])</f>
        <v>-0.99700716446649562</v>
      </c>
      <c r="I527">
        <v>1.31010669418549</v>
      </c>
      <c r="J527">
        <f>(Table2[[#This Row],[1M Return vs Nifty]]-AVERAGE(Table2[1M Return vs Nifty]))/_xlfn.STDEV.P(Table2[1M Return vs Nifty])</f>
        <v>5.8874587827112447E-3</v>
      </c>
      <c r="K527">
        <v>-14.1897292097521</v>
      </c>
      <c r="L527">
        <f>(Table2[[#This Row],[6M Return vs Nifty]]-AVERAGE(Table2[6M Return vs Nifty]))/_xlfn.STDEV.P(Table2[6M Return vs Nifty])</f>
        <v>-0.60004228849867647</v>
      </c>
      <c r="M527">
        <v>0.81051102401059405</v>
      </c>
      <c r="N527">
        <f>(Table2[[#This Row],[1W Return vs Nifty]]-AVERAGE(Table2[1W Return vs Nifty]))/_xlfn.STDEV.P(Table2[1W Return vs Nifty])</f>
        <v>0.30241602676660984</v>
      </c>
      <c r="O527">
        <v>559.16</v>
      </c>
      <c r="P527">
        <v>578.34859296516299</v>
      </c>
      <c r="Q527">
        <v>613.85791678053101</v>
      </c>
      <c r="R527">
        <v>56.569815428989898</v>
      </c>
      <c r="S527" s="1">
        <f>(Table2[[#This Row],[Close Price]]-Table2[[#This Row],[20D EMA]])/Table2[[#This Row],[20D EMA]]</f>
        <v>5.5261463624008012E-3</v>
      </c>
      <c r="T527" s="1">
        <f>(Table2[[#This Row],[Close Price]]-Table2[[#This Row],[50D EMA]])/Table2[[#This Row],[50D EMA]]</f>
        <v>-2.7835449348335661E-2</v>
      </c>
      <c r="U527" s="1">
        <f>(Table2[[#This Row],[Close Price]]-Table2[[#This Row],[200D EMA]])/Table2[[#This Row],[200D EMA]]</f>
        <v>-8.407143635321411E-2</v>
      </c>
      <c r="V527">
        <v>0.85807837152919098</v>
      </c>
      <c r="W527">
        <v>557.79999999999995</v>
      </c>
      <c r="X527">
        <v>566</v>
      </c>
      <c r="Y527">
        <v>551.04999999999995</v>
      </c>
      <c r="Z527">
        <v>566</v>
      </c>
      <c r="AA527">
        <v>524.1</v>
      </c>
      <c r="AB527">
        <v>581.95000000000005</v>
      </c>
      <c r="AC527" s="1">
        <f>(Table2[[#This Row],[Close Price]]/Table2[[#This Row],[Day Low]])-1</f>
        <v>7.977769809967894E-3</v>
      </c>
      <c r="AD527" s="1">
        <f>(Table2[[#This Row],[Day High]]/Table2[[#This Row],[Close Price]])-1</f>
        <v>6.6696309470875015E-3</v>
      </c>
      <c r="AE527" s="1">
        <f>(Table2[[#This Row],[Close Price]]/Table2[[#This Row],[Current Week Low]])-1</f>
        <v>2.0324834407041248E-2</v>
      </c>
      <c r="AF527" s="1">
        <f>(Table2[[#This Row],[Current Week High]]/Table2[[#This Row],[Close Price]])-1</f>
        <v>6.6696309470875015E-3</v>
      </c>
      <c r="AG527" s="1">
        <f>(Table2[[#This Row],[Close Price]]/Table2[[#This Row],[Current Month Low]])-1</f>
        <v>7.2791452012974656E-2</v>
      </c>
      <c r="AH527" s="1">
        <f>(Table2[[#This Row],[Current Month High]]/Table2[[#This Row],[Close Price]])-1</f>
        <v>3.5037794575366821E-2</v>
      </c>
      <c r="AI527">
        <v>44.953312583370298</v>
      </c>
      <c r="AJ527">
        <v>7.2791452012974602</v>
      </c>
      <c r="AK527" t="str">
        <f>IF(AND(Table2[[#This Row],[20D EMA]]&gt;Table2[[#This Row],[50D EMA]],Table2[[#This Row],[50D EMA]]&gt;Table2[[#This Row],[200D EMA]]),"Uptrend","Downtrend/NoTrend")</f>
        <v>Downtrend/NoTrend</v>
      </c>
      <c r="AL527">
        <v>-0.02</v>
      </c>
      <c r="AM527" t="s">
        <v>3173</v>
      </c>
      <c r="AN527">
        <v>-1.27</v>
      </c>
      <c r="AO527" t="s">
        <v>3173</v>
      </c>
      <c r="AP527">
        <v>8.8626997093780996E-2</v>
      </c>
      <c r="AQ527">
        <f>(Table2[[#This Row],[Sharpe Ratio]]-AVERAGE(Table2[Sharpe Ratio]))/_xlfn.STDEV.P(Table2[Sharpe Ratio])</f>
        <v>0.37765188127294713</v>
      </c>
      <c r="AR5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7">
        <f>_xlfn.RANK.AVG(Table2[[#This Row],[1Y Return vs Nifty Z-Score]],Table2[1Y Return vs Nifty Z-Score])</f>
        <v>654</v>
      </c>
      <c r="AT527">
        <f>_xlfn.RANK.AVG(Table2[[#This Row],[6M Return vs Nifty Z-Score]],Table2[6M Return vs Nifty Z-Score])</f>
        <v>530</v>
      </c>
      <c r="AU527">
        <f>_xlfn.RANK.AVG(Table2[[#This Row],[Sharpe Ratio Z-Score]],Table2[Sharpe Ratio Z-Score])</f>
        <v>256</v>
      </c>
      <c r="AV527">
        <f>(Table2[[#This Row],[Rank 1Y]]+Table2[[#This Row],[Rank 6M]]+Table2[[#This Row],[Rank Sharpe]])/3</f>
        <v>480</v>
      </c>
    </row>
    <row r="528" spans="1:48" x14ac:dyDescent="0.3">
      <c r="A528" t="s">
        <v>251</v>
      </c>
      <c r="B528" t="s">
        <v>252</v>
      </c>
      <c r="C528" t="s">
        <v>3131</v>
      </c>
      <c r="D528" t="s">
        <v>51</v>
      </c>
      <c r="E528">
        <v>100686.1241284</v>
      </c>
      <c r="F528">
        <v>1208.6500000000001</v>
      </c>
      <c r="G528">
        <v>-15.695923928871499</v>
      </c>
      <c r="H528">
        <f>(Table2[[#This Row],[1Y Return vs Nifty]]-AVERAGE(Table2[1Y Return vs Nifty]))/_xlfn.STDEV.P(Table2[1Y Return vs Nifty])</f>
        <v>-0.58049358232455572</v>
      </c>
      <c r="I528">
        <v>-8.6645767143464507</v>
      </c>
      <c r="J528">
        <f>(Table2[[#This Row],[1M Return vs Nifty]]-AVERAGE(Table2[1M Return vs Nifty]))/_xlfn.STDEV.P(Table2[1M Return vs Nifty])</f>
        <v>-0.94010607879415187</v>
      </c>
      <c r="K528">
        <v>-2.48593796796749</v>
      </c>
      <c r="L528">
        <f>(Table2[[#This Row],[6M Return vs Nifty]]-AVERAGE(Table2[6M Return vs Nifty]))/_xlfn.STDEV.P(Table2[6M Return vs Nifty])</f>
        <v>-0.21501956629756383</v>
      </c>
      <c r="M528">
        <v>-1.3505954073772599</v>
      </c>
      <c r="N528">
        <f>(Table2[[#This Row],[1W Return vs Nifty]]-AVERAGE(Table2[1W Return vs Nifty]))/_xlfn.STDEV.P(Table2[1W Return vs Nifty])</f>
        <v>-0.15833747478002305</v>
      </c>
      <c r="O528">
        <v>1248.52</v>
      </c>
      <c r="P528">
        <v>1285.12542158057</v>
      </c>
      <c r="Q528">
        <v>1263.67289666631</v>
      </c>
      <c r="R528">
        <v>35.605295364862798</v>
      </c>
      <c r="S528" s="1">
        <f>(Table2[[#This Row],[Close Price]]-Table2[[#This Row],[20D EMA]])/Table2[[#This Row],[20D EMA]]</f>
        <v>-3.193380963060255E-2</v>
      </c>
      <c r="T528" s="1">
        <f>(Table2[[#This Row],[Close Price]]-Table2[[#This Row],[50D EMA]])/Table2[[#This Row],[50D EMA]]</f>
        <v>-5.9508138502554188E-2</v>
      </c>
      <c r="U528" s="1">
        <f>(Table2[[#This Row],[Close Price]]-Table2[[#This Row],[200D EMA]])/Table2[[#This Row],[200D EMA]]</f>
        <v>-4.3542040674818247E-2</v>
      </c>
      <c r="V528">
        <v>0.96719179835509805</v>
      </c>
      <c r="W528">
        <v>1203.2</v>
      </c>
      <c r="X528">
        <v>1218.3499999999999</v>
      </c>
      <c r="Y528">
        <v>1203.2</v>
      </c>
      <c r="Z528">
        <v>1247</v>
      </c>
      <c r="AA528">
        <v>1170.2</v>
      </c>
      <c r="AB528">
        <v>1321.9</v>
      </c>
      <c r="AC528" s="1">
        <f>(Table2[[#This Row],[Close Price]]/Table2[[#This Row],[Day Low]])-1</f>
        <v>4.5295877659574657E-3</v>
      </c>
      <c r="AD528" s="1">
        <f>(Table2[[#This Row],[Day High]]/Table2[[#This Row],[Close Price]])-1</f>
        <v>8.025482976874887E-3</v>
      </c>
      <c r="AE528" s="1">
        <f>(Table2[[#This Row],[Close Price]]/Table2[[#This Row],[Current Week Low]])-1</f>
        <v>4.5295877659574657E-3</v>
      </c>
      <c r="AF528" s="1">
        <f>(Table2[[#This Row],[Current Week High]]/Table2[[#This Row],[Close Price]])-1</f>
        <v>3.172961568692334E-2</v>
      </c>
      <c r="AG528" s="1">
        <f>(Table2[[#This Row],[Close Price]]/Table2[[#This Row],[Current Month Low]])-1</f>
        <v>3.2857631174158408E-2</v>
      </c>
      <c r="AH528" s="1">
        <f>(Table2[[#This Row],[Current Month High]]/Table2[[#This Row],[Close Price]])-1</f>
        <v>9.3699582178463636E-2</v>
      </c>
      <c r="AI528">
        <v>17.609729863897702</v>
      </c>
      <c r="AJ528">
        <v>12.5372439478584</v>
      </c>
      <c r="AK528" t="str">
        <f>IF(AND(Table2[[#This Row],[20D EMA]]&gt;Table2[[#This Row],[50D EMA]],Table2[[#This Row],[50D EMA]]&gt;Table2[[#This Row],[200D EMA]]),"Uptrend","Downtrend/NoTrend")</f>
        <v>Downtrend/NoTrend</v>
      </c>
      <c r="AL528">
        <v>-0.05</v>
      </c>
      <c r="AM528" t="s">
        <v>3173</v>
      </c>
      <c r="AN528">
        <v>-7.18</v>
      </c>
      <c r="AO528" t="s">
        <v>3173</v>
      </c>
      <c r="AP528">
        <v>-2.4904291321610002E-3</v>
      </c>
      <c r="AQ528">
        <f>(Table2[[#This Row],[Sharpe Ratio]]-AVERAGE(Table2[Sharpe Ratio]))/_xlfn.STDEV.P(Table2[Sharpe Ratio])</f>
        <v>-0.6788317672350177</v>
      </c>
      <c r="AR5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8">
        <f>_xlfn.RANK.AVG(Table2[[#This Row],[1Y Return vs Nifty Z-Score]],Table2[1Y Return vs Nifty Z-Score])</f>
        <v>516</v>
      </c>
      <c r="AT528">
        <f>_xlfn.RANK.AVG(Table2[[#This Row],[6M Return vs Nifty Z-Score]],Table2[6M Return vs Nifty Z-Score])</f>
        <v>370</v>
      </c>
      <c r="AU528">
        <f>_xlfn.RANK.AVG(Table2[[#This Row],[Sharpe Ratio Z-Score]],Table2[Sharpe Ratio Z-Score])</f>
        <v>561</v>
      </c>
      <c r="AV528">
        <f>(Table2[[#This Row],[Rank 1Y]]+Table2[[#This Row],[Rank 6M]]+Table2[[#This Row],[Rank Sharpe]])/3</f>
        <v>482.33333333333331</v>
      </c>
    </row>
    <row r="529" spans="1:48" x14ac:dyDescent="0.3">
      <c r="A529" t="s">
        <v>1530</v>
      </c>
      <c r="B529" t="s">
        <v>1531</v>
      </c>
      <c r="C529" t="s">
        <v>565</v>
      </c>
      <c r="D529" t="s">
        <v>565</v>
      </c>
      <c r="E529">
        <v>6482.8245319999996</v>
      </c>
      <c r="F529">
        <v>323.3</v>
      </c>
      <c r="G529">
        <v>-26.078462931283202</v>
      </c>
      <c r="H529">
        <f>(Table2[[#This Row],[1Y Return vs Nifty]]-AVERAGE(Table2[1Y Return vs Nifty]))/_xlfn.STDEV.P(Table2[1Y Return vs Nifty])</f>
        <v>-0.78466869336571454</v>
      </c>
      <c r="I529">
        <v>13.7266472091416</v>
      </c>
      <c r="J529">
        <f>(Table2[[#This Row],[1M Return vs Nifty]]-AVERAGE(Table2[1M Return vs Nifty]))/_xlfn.STDEV.P(Table2[1M Return vs Nifty])</f>
        <v>1.1834653933528201</v>
      </c>
      <c r="K529">
        <v>-9.1554949076609997</v>
      </c>
      <c r="L529">
        <f>(Table2[[#This Row],[6M Return vs Nifty]]-AVERAGE(Table2[6M Return vs Nifty]))/_xlfn.STDEV.P(Table2[6M Return vs Nifty])</f>
        <v>-0.43442974849802451</v>
      </c>
      <c r="M529">
        <v>10.086344157338299</v>
      </c>
      <c r="N529">
        <f>(Table2[[#This Row],[1W Return vs Nifty]]-AVERAGE(Table2[1W Return vs Nifty]))/_xlfn.STDEV.P(Table2[1W Return vs Nifty])</f>
        <v>2.2800477314662952</v>
      </c>
      <c r="O529">
        <v>308.55</v>
      </c>
      <c r="P529">
        <v>317.77938104832702</v>
      </c>
      <c r="Q529">
        <v>336.40225350535201</v>
      </c>
      <c r="R529">
        <v>61.225476400911496</v>
      </c>
      <c r="S529" s="1">
        <f>(Table2[[#This Row],[Close Price]]-Table2[[#This Row],[20D EMA]])/Table2[[#This Row],[20D EMA]]</f>
        <v>4.7804245665208231E-2</v>
      </c>
      <c r="T529" s="1">
        <f>(Table2[[#This Row],[Close Price]]-Table2[[#This Row],[50D EMA]])/Table2[[#This Row],[50D EMA]]</f>
        <v>1.7372489471975609E-2</v>
      </c>
      <c r="U529" s="1">
        <f>(Table2[[#This Row],[Close Price]]-Table2[[#This Row],[200D EMA]])/Table2[[#This Row],[200D EMA]]</f>
        <v>-3.8948174005450129E-2</v>
      </c>
      <c r="V529">
        <v>2.3017157746097898</v>
      </c>
      <c r="W529">
        <v>313</v>
      </c>
      <c r="X529">
        <v>326.45</v>
      </c>
      <c r="Y529">
        <v>313</v>
      </c>
      <c r="Z529">
        <v>334.95</v>
      </c>
      <c r="AA529">
        <v>273.89999999999998</v>
      </c>
      <c r="AB529">
        <v>358.7</v>
      </c>
      <c r="AC529" s="1">
        <f>(Table2[[#This Row],[Close Price]]/Table2[[#This Row],[Day Low]])-1</f>
        <v>3.2907348242811496E-2</v>
      </c>
      <c r="AD529" s="1">
        <f>(Table2[[#This Row],[Day High]]/Table2[[#This Row],[Close Price]])-1</f>
        <v>9.7432725023196554E-3</v>
      </c>
      <c r="AE529" s="1">
        <f>(Table2[[#This Row],[Close Price]]/Table2[[#This Row],[Current Week Low]])-1</f>
        <v>3.2907348242811496E-2</v>
      </c>
      <c r="AF529" s="1">
        <f>(Table2[[#This Row],[Current Week High]]/Table2[[#This Row],[Close Price]])-1</f>
        <v>3.6034642746674894E-2</v>
      </c>
      <c r="AG529" s="1">
        <f>(Table2[[#This Row],[Close Price]]/Table2[[#This Row],[Current Month Low]])-1</f>
        <v>0.1803577948156263</v>
      </c>
      <c r="AH529" s="1">
        <f>(Table2[[#This Row],[Current Month High]]/Table2[[#This Row],[Close Price]])-1</f>
        <v>0.10949582431178473</v>
      </c>
      <c r="AI529">
        <v>35.153108567893597</v>
      </c>
      <c r="AJ529">
        <v>20.7469654528478</v>
      </c>
      <c r="AK529" t="str">
        <f>IF(AND(Table2[[#This Row],[20D EMA]]&gt;Table2[[#This Row],[50D EMA]],Table2[[#This Row],[50D EMA]]&gt;Table2[[#This Row],[200D EMA]]),"Uptrend","Downtrend/NoTrend")</f>
        <v>Downtrend/NoTrend</v>
      </c>
      <c r="AL529">
        <v>-0.08</v>
      </c>
      <c r="AM529" t="s">
        <v>3173</v>
      </c>
      <c r="AN529">
        <v>5.86</v>
      </c>
      <c r="AO529" t="s">
        <v>3172</v>
      </c>
      <c r="AP529">
        <v>4.7079666593421998E-2</v>
      </c>
      <c r="AQ529">
        <f>(Table2[[#This Row],[Sharpe Ratio]]-AVERAGE(Table2[Sharpe Ratio]))/_xlfn.STDEV.P(Table2[Sharpe Ratio])</f>
        <v>-0.10407897012250704</v>
      </c>
      <c r="AR5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9">
        <f>_xlfn.RANK.AVG(Table2[[#This Row],[1Y Return vs Nifty Z-Score]],Table2[1Y Return vs Nifty Z-Score])</f>
        <v>594</v>
      </c>
      <c r="AT529">
        <f>_xlfn.RANK.AVG(Table2[[#This Row],[6M Return vs Nifty Z-Score]],Table2[6M Return vs Nifty Z-Score])</f>
        <v>470</v>
      </c>
      <c r="AU529">
        <f>_xlfn.RANK.AVG(Table2[[#This Row],[Sharpe Ratio Z-Score]],Table2[Sharpe Ratio Z-Score])</f>
        <v>385</v>
      </c>
      <c r="AV529">
        <f>(Table2[[#This Row],[Rank 1Y]]+Table2[[#This Row],[Rank 6M]]+Table2[[#This Row],[Rank Sharpe]])/3</f>
        <v>483</v>
      </c>
    </row>
    <row r="530" spans="1:48" x14ac:dyDescent="0.3">
      <c r="A530" t="s">
        <v>1384</v>
      </c>
      <c r="B530" t="s">
        <v>1385</v>
      </c>
      <c r="C530" t="s">
        <v>3141</v>
      </c>
      <c r="D530" t="s">
        <v>465</v>
      </c>
      <c r="E530">
        <v>7880.9717160299997</v>
      </c>
      <c r="F530">
        <v>498.45</v>
      </c>
      <c r="G530">
        <v>-11.609767599228</v>
      </c>
      <c r="H530">
        <f>(Table2[[#This Row],[1Y Return vs Nifty]]-AVERAGE(Table2[1Y Return vs Nifty]))/_xlfn.STDEV.P(Table2[1Y Return vs Nifty])</f>
        <v>-0.50013834145883862</v>
      </c>
      <c r="I530">
        <v>10.671997927045201</v>
      </c>
      <c r="J530">
        <f>(Table2[[#This Row],[1M Return vs Nifty]]-AVERAGE(Table2[1M Return vs Nifty]))/_xlfn.STDEV.P(Table2[1M Return vs Nifty])</f>
        <v>0.89376412043269071</v>
      </c>
      <c r="K530">
        <v>1.04812703167191</v>
      </c>
      <c r="L530">
        <f>(Table2[[#This Row],[6M Return vs Nifty]]-AVERAGE(Table2[6M Return vs Nifty]))/_xlfn.STDEV.P(Table2[6M Return vs Nifty])</f>
        <v>-9.8758493412145945E-2</v>
      </c>
      <c r="M530">
        <v>-0.48722953076661901</v>
      </c>
      <c r="N530">
        <f>(Table2[[#This Row],[1W Return vs Nifty]]-AVERAGE(Table2[1W Return vs Nifty]))/_xlfn.STDEV.P(Table2[1W Return vs Nifty])</f>
        <v>2.5734371468088907E-2</v>
      </c>
      <c r="O530">
        <v>484.88</v>
      </c>
      <c r="P530">
        <v>488.68163749651802</v>
      </c>
      <c r="Q530">
        <v>493.09315865361401</v>
      </c>
      <c r="R530">
        <v>70.375879706790897</v>
      </c>
      <c r="S530" s="1">
        <f>(Table2[[#This Row],[Close Price]]-Table2[[#This Row],[20D EMA]])/Table2[[#This Row],[20D EMA]]</f>
        <v>2.7986305890117129E-2</v>
      </c>
      <c r="T530" s="1">
        <f>(Table2[[#This Row],[Close Price]]-Table2[[#This Row],[50D EMA]])/Table2[[#This Row],[50D EMA]]</f>
        <v>1.9989215378594143E-2</v>
      </c>
      <c r="U530" s="1">
        <f>(Table2[[#This Row],[Close Price]]-Table2[[#This Row],[200D EMA]])/Table2[[#This Row],[200D EMA]]</f>
        <v>1.0863751103367118E-2</v>
      </c>
      <c r="V530">
        <v>0.44490240692240901</v>
      </c>
      <c r="W530">
        <v>494</v>
      </c>
      <c r="X530">
        <v>503</v>
      </c>
      <c r="Y530">
        <v>490</v>
      </c>
      <c r="Z530">
        <v>503</v>
      </c>
      <c r="AA530">
        <v>463.35</v>
      </c>
      <c r="AB530">
        <v>513.85</v>
      </c>
      <c r="AC530" s="1">
        <f>(Table2[[#This Row],[Close Price]]/Table2[[#This Row],[Day Low]])-1</f>
        <v>9.0080971659918241E-3</v>
      </c>
      <c r="AD530" s="1">
        <f>(Table2[[#This Row],[Day High]]/Table2[[#This Row],[Close Price]])-1</f>
        <v>9.1282977229412143E-3</v>
      </c>
      <c r="AE530" s="1">
        <f>(Table2[[#This Row],[Close Price]]/Table2[[#This Row],[Current Week Low]])-1</f>
        <v>1.7244897959183714E-2</v>
      </c>
      <c r="AF530" s="1">
        <f>(Table2[[#This Row],[Current Week High]]/Table2[[#This Row],[Close Price]])-1</f>
        <v>9.1282977229412143E-3</v>
      </c>
      <c r="AG530" s="1">
        <f>(Table2[[#This Row],[Close Price]]/Table2[[#This Row],[Current Month Low]])-1</f>
        <v>7.5752670767238461E-2</v>
      </c>
      <c r="AH530" s="1">
        <f>(Table2[[#This Row],[Current Month High]]/Table2[[#This Row],[Close Price]])-1</f>
        <v>3.0895776908416162E-2</v>
      </c>
      <c r="AI530">
        <v>27.174240144447701</v>
      </c>
      <c r="AJ530">
        <v>23.746276067527301</v>
      </c>
      <c r="AK530" t="str">
        <f>IF(AND(Table2[[#This Row],[20D EMA]]&gt;Table2[[#This Row],[50D EMA]],Table2[[#This Row],[50D EMA]]&gt;Table2[[#This Row],[200D EMA]]),"Uptrend","Downtrend/NoTrend")</f>
        <v>Downtrend/NoTrend</v>
      </c>
      <c r="AL530">
        <v>0.12</v>
      </c>
      <c r="AM530" t="s">
        <v>3172</v>
      </c>
      <c r="AN530">
        <v>2.78</v>
      </c>
      <c r="AO530" t="s">
        <v>3172</v>
      </c>
      <c r="AP530">
        <v>-3.3563507643598001E-2</v>
      </c>
      <c r="AQ530">
        <f>(Table2[[#This Row],[Sharpe Ratio]]-AVERAGE(Table2[Sharpe Ratio]))/_xlfn.STDEV.P(Table2[Sharpe Ratio])</f>
        <v>-1.0391163002367949</v>
      </c>
      <c r="AR5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0">
        <f>_xlfn.RANK.AVG(Table2[[#This Row],[1Y Return vs Nifty Z-Score]],Table2[1Y Return vs Nifty Z-Score])</f>
        <v>488</v>
      </c>
      <c r="AT530">
        <f>_xlfn.RANK.AVG(Table2[[#This Row],[6M Return vs Nifty Z-Score]],Table2[6M Return vs Nifty Z-Score])</f>
        <v>336</v>
      </c>
      <c r="AU530">
        <f>_xlfn.RANK.AVG(Table2[[#This Row],[Sharpe Ratio Z-Score]],Table2[Sharpe Ratio Z-Score])</f>
        <v>626</v>
      </c>
      <c r="AV530">
        <f>(Table2[[#This Row],[Rank 1Y]]+Table2[[#This Row],[Rank 6M]]+Table2[[#This Row],[Rank Sharpe]])/3</f>
        <v>483.33333333333331</v>
      </c>
    </row>
    <row r="531" spans="1:48" x14ac:dyDescent="0.3">
      <c r="A531" t="s">
        <v>838</v>
      </c>
      <c r="B531" t="s">
        <v>839</v>
      </c>
      <c r="C531" t="s">
        <v>3132</v>
      </c>
      <c r="D531" t="s">
        <v>208</v>
      </c>
      <c r="E531">
        <v>18065.23639274</v>
      </c>
      <c r="F531">
        <v>476.2</v>
      </c>
      <c r="G531">
        <v>-23.376220226510799</v>
      </c>
      <c r="H531">
        <f>(Table2[[#This Row],[1Y Return vs Nifty]]-AVERAGE(Table2[1Y Return vs Nifty]))/_xlfn.STDEV.P(Table2[1Y Return vs Nifty])</f>
        <v>-0.73152844470602663</v>
      </c>
      <c r="I531">
        <v>-6.12277723667831</v>
      </c>
      <c r="J531">
        <f>(Table2[[#This Row],[1M Return vs Nifty]]-AVERAGE(Table2[1M Return vs Nifty]))/_xlfn.STDEV.P(Table2[1M Return vs Nifty])</f>
        <v>-0.69904320178759205</v>
      </c>
      <c r="K531">
        <v>-17.106775905774601</v>
      </c>
      <c r="L531">
        <f>(Table2[[#This Row],[6M Return vs Nifty]]-AVERAGE(Table2[6M Return vs Nifty]))/_xlfn.STDEV.P(Table2[6M Return vs Nifty])</f>
        <v>-0.69600514672880054</v>
      </c>
      <c r="M531">
        <v>-2.9818482928489498</v>
      </c>
      <c r="N531">
        <f>(Table2[[#This Row],[1W Return vs Nifty]]-AVERAGE(Table2[1W Return vs Nifty]))/_xlfn.STDEV.P(Table2[1W Return vs Nifty])</f>
        <v>-0.5061248248025999</v>
      </c>
      <c r="O531">
        <v>482.06</v>
      </c>
      <c r="P531">
        <v>509.44330942616699</v>
      </c>
      <c r="Q531">
        <v>520.50963966832103</v>
      </c>
      <c r="R531">
        <v>51.182653674902497</v>
      </c>
      <c r="S531" s="1">
        <f>(Table2[[#This Row],[Close Price]]-Table2[[#This Row],[20D EMA]])/Table2[[#This Row],[20D EMA]]</f>
        <v>-1.2156163133219959E-2</v>
      </c>
      <c r="T531" s="1">
        <f>(Table2[[#This Row],[Close Price]]-Table2[[#This Row],[50D EMA]])/Table2[[#This Row],[50D EMA]]</f>
        <v>-6.5254187877375427E-2</v>
      </c>
      <c r="U531" s="1">
        <f>(Table2[[#This Row],[Close Price]]-Table2[[#This Row],[200D EMA]])/Table2[[#This Row],[200D EMA]]</f>
        <v>-8.5127414156164358E-2</v>
      </c>
      <c r="V531">
        <v>1.68660909099201</v>
      </c>
      <c r="W531">
        <v>465</v>
      </c>
      <c r="X531">
        <v>477.75</v>
      </c>
      <c r="Y531">
        <v>458.55</v>
      </c>
      <c r="Z531">
        <v>477.75</v>
      </c>
      <c r="AA531">
        <v>453.1</v>
      </c>
      <c r="AB531">
        <v>511.25</v>
      </c>
      <c r="AC531" s="1">
        <f>(Table2[[#This Row],[Close Price]]/Table2[[#This Row],[Day Low]])-1</f>
        <v>2.408602150537642E-2</v>
      </c>
      <c r="AD531" s="1">
        <f>(Table2[[#This Row],[Day High]]/Table2[[#This Row],[Close Price]])-1</f>
        <v>3.2549349013020201E-3</v>
      </c>
      <c r="AE531" s="1">
        <f>(Table2[[#This Row],[Close Price]]/Table2[[#This Row],[Current Week Low]])-1</f>
        <v>3.849089521317195E-2</v>
      </c>
      <c r="AF531" s="1">
        <f>(Table2[[#This Row],[Current Week High]]/Table2[[#This Row],[Close Price]])-1</f>
        <v>3.2549349013020201E-3</v>
      </c>
      <c r="AG531" s="1">
        <f>(Table2[[#This Row],[Close Price]]/Table2[[#This Row],[Current Month Low]])-1</f>
        <v>5.0982123151622094E-2</v>
      </c>
      <c r="AH531" s="1">
        <f>(Table2[[#This Row],[Current Month High]]/Table2[[#This Row],[Close Price]])-1</f>
        <v>7.3603527929441359E-2</v>
      </c>
      <c r="AI531">
        <v>30.701385972280502</v>
      </c>
      <c r="AJ531">
        <v>17.059980334316599</v>
      </c>
      <c r="AK531" t="str">
        <f>IF(AND(Table2[[#This Row],[20D EMA]]&gt;Table2[[#This Row],[50D EMA]],Table2[[#This Row],[50D EMA]]&gt;Table2[[#This Row],[200D EMA]]),"Uptrend","Downtrend/NoTrend")</f>
        <v>Downtrend/NoTrend</v>
      </c>
      <c r="AL531">
        <v>-0.08</v>
      </c>
      <c r="AM531" t="s">
        <v>3173</v>
      </c>
      <c r="AN531">
        <v>-5.81</v>
      </c>
      <c r="AO531" t="s">
        <v>3173</v>
      </c>
      <c r="AP531">
        <v>6.8271504761844001E-2</v>
      </c>
      <c r="AQ531">
        <f>(Table2[[#This Row],[Sharpe Ratio]]-AVERAGE(Table2[Sharpe Ratio]))/_xlfn.STDEV.P(Table2[Sharpe Ratio])</f>
        <v>0.14163506542594781</v>
      </c>
      <c r="AR5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1">
        <f>_xlfn.RANK.AVG(Table2[[#This Row],[1Y Return vs Nifty Z-Score]],Table2[1Y Return vs Nifty Z-Score])</f>
        <v>572</v>
      </c>
      <c r="AT531">
        <f>_xlfn.RANK.AVG(Table2[[#This Row],[6M Return vs Nifty Z-Score]],Table2[6M Return vs Nifty Z-Score])</f>
        <v>570</v>
      </c>
      <c r="AU531">
        <f>_xlfn.RANK.AVG(Table2[[#This Row],[Sharpe Ratio Z-Score]],Table2[Sharpe Ratio Z-Score])</f>
        <v>309</v>
      </c>
      <c r="AV531">
        <f>(Table2[[#This Row],[Rank 1Y]]+Table2[[#This Row],[Rank 6M]]+Table2[[#This Row],[Rank Sharpe]])/3</f>
        <v>483.66666666666669</v>
      </c>
    </row>
    <row r="532" spans="1:48" x14ac:dyDescent="0.3">
      <c r="A532" t="s">
        <v>1278</v>
      </c>
      <c r="B532" t="s">
        <v>1279</v>
      </c>
      <c r="C532" t="s">
        <v>3129</v>
      </c>
      <c r="D532" t="s">
        <v>971</v>
      </c>
      <c r="E532">
        <v>9029.0536170659998</v>
      </c>
      <c r="F532">
        <v>42.42</v>
      </c>
      <c r="G532">
        <v>-42.546204687427498</v>
      </c>
      <c r="H532">
        <f>(Table2[[#This Row],[1Y Return vs Nifty]]-AVERAGE(Table2[1Y Return vs Nifty]))/_xlfn.STDEV.P(Table2[1Y Return vs Nifty])</f>
        <v>-1.1085107709997959</v>
      </c>
      <c r="I532">
        <v>-0.18162527868660999</v>
      </c>
      <c r="J532">
        <f>(Table2[[#This Row],[1M Return vs Nifty]]-AVERAGE(Table2[1M Return vs Nifty]))/_xlfn.STDEV.P(Table2[1M Return vs Nifty])</f>
        <v>-0.1355875884279836</v>
      </c>
      <c r="K532">
        <v>-3.5413141259570402</v>
      </c>
      <c r="L532">
        <f>(Table2[[#This Row],[6M Return vs Nifty]]-AVERAGE(Table2[6M Return vs Nifty]))/_xlfn.STDEV.P(Table2[6M Return vs Nifty])</f>
        <v>-0.24973855546105547</v>
      </c>
      <c r="M532">
        <v>-3.2234601539606098</v>
      </c>
      <c r="N532">
        <f>(Table2[[#This Row],[1W Return vs Nifty]]-AVERAGE(Table2[1W Return vs Nifty]))/_xlfn.STDEV.P(Table2[1W Return vs Nifty])</f>
        <v>-0.55763710083192286</v>
      </c>
      <c r="O532">
        <v>41.45</v>
      </c>
      <c r="P532">
        <v>43.668201882125203</v>
      </c>
      <c r="Q532">
        <v>45.861812483736998</v>
      </c>
      <c r="R532">
        <v>61.4405432199706</v>
      </c>
      <c r="S532" s="1">
        <f>(Table2[[#This Row],[Close Price]]-Table2[[#This Row],[20D EMA]])/Table2[[#This Row],[20D EMA]]</f>
        <v>2.3401688781664626E-2</v>
      </c>
      <c r="T532" s="1">
        <f>(Table2[[#This Row],[Close Price]]-Table2[[#This Row],[50D EMA]])/Table2[[#This Row],[50D EMA]]</f>
        <v>-2.8583770989575149E-2</v>
      </c>
      <c r="U532" s="1">
        <f>(Table2[[#This Row],[Close Price]]-Table2[[#This Row],[200D EMA]])/Table2[[#This Row],[200D EMA]]</f>
        <v>-7.5047458818979146E-2</v>
      </c>
      <c r="V532">
        <v>0.31592585946783902</v>
      </c>
      <c r="W532">
        <v>39.9</v>
      </c>
      <c r="X532">
        <v>42.99</v>
      </c>
      <c r="Y532">
        <v>39.700000000000003</v>
      </c>
      <c r="Z532">
        <v>42.99</v>
      </c>
      <c r="AA532">
        <v>38.200000000000003</v>
      </c>
      <c r="AB532">
        <v>44.1</v>
      </c>
      <c r="AC532" s="1">
        <f>(Table2[[#This Row],[Close Price]]/Table2[[#This Row],[Day Low]])-1</f>
        <v>6.315789473684208E-2</v>
      </c>
      <c r="AD532" s="1">
        <f>(Table2[[#This Row],[Day High]]/Table2[[#This Row],[Close Price]])-1</f>
        <v>1.3437057991513512E-2</v>
      </c>
      <c r="AE532" s="1">
        <f>(Table2[[#This Row],[Close Price]]/Table2[[#This Row],[Current Week Low]])-1</f>
        <v>6.8513853904281996E-2</v>
      </c>
      <c r="AF532" s="1">
        <f>(Table2[[#This Row],[Current Week High]]/Table2[[#This Row],[Close Price]])-1</f>
        <v>1.3437057991513512E-2</v>
      </c>
      <c r="AG532" s="1">
        <f>(Table2[[#This Row],[Close Price]]/Table2[[#This Row],[Current Month Low]])-1</f>
        <v>0.11047120418848166</v>
      </c>
      <c r="AH532" s="1">
        <f>(Table2[[#This Row],[Current Month High]]/Table2[[#This Row],[Close Price]])-1</f>
        <v>3.9603960396039639E-2</v>
      </c>
      <c r="AI532">
        <v>33.191890617633099</v>
      </c>
      <c r="AJ532">
        <v>16.0601915184678</v>
      </c>
      <c r="AK532" t="str">
        <f>IF(AND(Table2[[#This Row],[20D EMA]]&gt;Table2[[#This Row],[50D EMA]],Table2[[#This Row],[50D EMA]]&gt;Table2[[#This Row],[200D EMA]]),"Uptrend","Downtrend/NoTrend")</f>
        <v>Downtrend/NoTrend</v>
      </c>
      <c r="AL532">
        <v>-0.04</v>
      </c>
      <c r="AM532" t="s">
        <v>3173</v>
      </c>
      <c r="AN532">
        <v>-3.24</v>
      </c>
      <c r="AO532" t="s">
        <v>3173</v>
      </c>
      <c r="AP532">
        <v>4.8636804598718997E-2</v>
      </c>
      <c r="AQ532">
        <f>(Table2[[#This Row],[Sharpe Ratio]]-AVERAGE(Table2[Sharpe Ratio]))/_xlfn.STDEV.P(Table2[Sharpe Ratio])</f>
        <v>-8.6024346443966226E-2</v>
      </c>
      <c r="AR5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2">
        <f>_xlfn.RANK.AVG(Table2[[#This Row],[1Y Return vs Nifty Z-Score]],Table2[1Y Return vs Nifty Z-Score])</f>
        <v>682</v>
      </c>
      <c r="AT532">
        <f>_xlfn.RANK.AVG(Table2[[#This Row],[6M Return vs Nifty Z-Score]],Table2[6M Return vs Nifty Z-Score])</f>
        <v>390</v>
      </c>
      <c r="AU532">
        <f>_xlfn.RANK.AVG(Table2[[#This Row],[Sharpe Ratio Z-Score]],Table2[Sharpe Ratio Z-Score])</f>
        <v>382</v>
      </c>
      <c r="AV532">
        <f>(Table2[[#This Row],[Rank 1Y]]+Table2[[#This Row],[Rank 6M]]+Table2[[#This Row],[Rank Sharpe]])/3</f>
        <v>484.66666666666669</v>
      </c>
    </row>
    <row r="533" spans="1:48" x14ac:dyDescent="0.3">
      <c r="A533" t="s">
        <v>1826</v>
      </c>
      <c r="B533" t="s">
        <v>1827</v>
      </c>
      <c r="C533" t="s">
        <v>3131</v>
      </c>
      <c r="D533" t="s">
        <v>498</v>
      </c>
      <c r="E533">
        <v>4245.31126425</v>
      </c>
      <c r="F533">
        <v>379.45</v>
      </c>
      <c r="G533">
        <v>-11.942994021724999</v>
      </c>
      <c r="H533">
        <f>(Table2[[#This Row],[1Y Return vs Nifty]]-AVERAGE(Table2[1Y Return vs Nifty]))/_xlfn.STDEV.P(Table2[1Y Return vs Nifty])</f>
        <v>-0.50669131870259076</v>
      </c>
      <c r="I533">
        <v>-16.304658347777099</v>
      </c>
      <c r="J533">
        <f>(Table2[[#This Row],[1M Return vs Nifty]]-AVERAGE(Table2[1M Return vs Nifty]))/_xlfn.STDEV.P(Table2[1M Return vs Nifty])</f>
        <v>-1.6646872565389004</v>
      </c>
      <c r="K533">
        <v>-3.8785501439597598</v>
      </c>
      <c r="L533">
        <f>(Table2[[#This Row],[6M Return vs Nifty]]-AVERAGE(Table2[6M Return vs Nifty]))/_xlfn.STDEV.P(Table2[6M Return vs Nifty])</f>
        <v>-0.26083269811904364</v>
      </c>
      <c r="M533">
        <v>-6.0809838032696302</v>
      </c>
      <c r="N533">
        <f>(Table2[[#This Row],[1W Return vs Nifty]]-AVERAGE(Table2[1W Return vs Nifty]))/_xlfn.STDEV.P(Table2[1W Return vs Nifty])</f>
        <v>-1.1668685611843495</v>
      </c>
      <c r="O533">
        <v>414.56</v>
      </c>
      <c r="P533">
        <v>444.802069573913</v>
      </c>
      <c r="Q533">
        <v>416.365436650898</v>
      </c>
      <c r="R533">
        <v>32.196543089630097</v>
      </c>
      <c r="S533" s="1">
        <f>(Table2[[#This Row],[Close Price]]-Table2[[#This Row],[20D EMA]])/Table2[[#This Row],[20D EMA]]</f>
        <v>-8.4692203782323464E-2</v>
      </c>
      <c r="T533" s="1">
        <f>(Table2[[#This Row],[Close Price]]-Table2[[#This Row],[50D EMA]])/Table2[[#This Row],[50D EMA]]</f>
        <v>-0.1469239332373507</v>
      </c>
      <c r="U533" s="1">
        <f>(Table2[[#This Row],[Close Price]]-Table2[[#This Row],[200D EMA]])/Table2[[#This Row],[200D EMA]]</f>
        <v>-8.8661145718129816E-2</v>
      </c>
      <c r="V533">
        <v>0.65202592909397605</v>
      </c>
      <c r="W533">
        <v>366.8</v>
      </c>
      <c r="X533">
        <v>384.65</v>
      </c>
      <c r="Y533">
        <v>365.85</v>
      </c>
      <c r="Z533">
        <v>384.65</v>
      </c>
      <c r="AA533">
        <v>365.7</v>
      </c>
      <c r="AB533">
        <v>505.7</v>
      </c>
      <c r="AC533" s="1">
        <f>(Table2[[#This Row],[Close Price]]/Table2[[#This Row],[Day Low]])-1</f>
        <v>3.448745910577955E-2</v>
      </c>
      <c r="AD533" s="1">
        <f>(Table2[[#This Row],[Day High]]/Table2[[#This Row],[Close Price]])-1</f>
        <v>1.3704045328765346E-2</v>
      </c>
      <c r="AE533" s="1">
        <f>(Table2[[#This Row],[Close Price]]/Table2[[#This Row],[Current Week Low]])-1</f>
        <v>3.7173705070383978E-2</v>
      </c>
      <c r="AF533" s="1">
        <f>(Table2[[#This Row],[Current Week High]]/Table2[[#This Row],[Close Price]])-1</f>
        <v>1.3704045328765346E-2</v>
      </c>
      <c r="AG533" s="1">
        <f>(Table2[[#This Row],[Close Price]]/Table2[[#This Row],[Current Month Low]])-1</f>
        <v>3.7599124965818964E-2</v>
      </c>
      <c r="AH533" s="1">
        <f>(Table2[[#This Row],[Current Month High]]/Table2[[#This Row],[Close Price]])-1</f>
        <v>0.33271840822242726</v>
      </c>
      <c r="AI533">
        <v>50.480959283173</v>
      </c>
      <c r="AJ533">
        <v>16.8797166178962</v>
      </c>
      <c r="AK533" t="str">
        <f>IF(AND(Table2[[#This Row],[20D EMA]]&gt;Table2[[#This Row],[50D EMA]],Table2[[#This Row],[50D EMA]]&gt;Table2[[#This Row],[200D EMA]]),"Uptrend","Downtrend/NoTrend")</f>
        <v>Downtrend/NoTrend</v>
      </c>
      <c r="AL533">
        <v>-0.14000000000000001</v>
      </c>
      <c r="AM533" t="s">
        <v>3173</v>
      </c>
      <c r="AN533">
        <v>-24.02</v>
      </c>
      <c r="AO533" t="s">
        <v>3173</v>
      </c>
      <c r="AP533">
        <v>-7.2827955678529998E-3</v>
      </c>
      <c r="AQ533">
        <f>(Table2[[#This Row],[Sharpe Ratio]]-AVERAGE(Table2[Sharpe Ratio]))/_xlfn.STDEV.P(Table2[Sharpe Ratio])</f>
        <v>-0.73439805116858969</v>
      </c>
      <c r="AR5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3">
        <f>_xlfn.RANK.AVG(Table2[[#This Row],[1Y Return vs Nifty Z-Score]],Table2[1Y Return vs Nifty Z-Score])</f>
        <v>493</v>
      </c>
      <c r="AT533">
        <f>_xlfn.RANK.AVG(Table2[[#This Row],[6M Return vs Nifty Z-Score]],Table2[6M Return vs Nifty Z-Score])</f>
        <v>393</v>
      </c>
      <c r="AU533">
        <f>_xlfn.RANK.AVG(Table2[[#This Row],[Sharpe Ratio Z-Score]],Table2[Sharpe Ratio Z-Score])</f>
        <v>569</v>
      </c>
      <c r="AV533">
        <f>(Table2[[#This Row],[Rank 1Y]]+Table2[[#This Row],[Rank 6M]]+Table2[[#This Row],[Rank Sharpe]])/3</f>
        <v>485</v>
      </c>
    </row>
    <row r="534" spans="1:48" x14ac:dyDescent="0.3">
      <c r="A534" t="s">
        <v>1526</v>
      </c>
      <c r="B534" t="s">
        <v>1527</v>
      </c>
      <c r="C534" t="s">
        <v>3130</v>
      </c>
      <c r="D534" t="s">
        <v>48</v>
      </c>
      <c r="E534">
        <v>6546.0455499999998</v>
      </c>
      <c r="F534">
        <v>447.7</v>
      </c>
      <c r="G534">
        <v>-14.431495431826599</v>
      </c>
      <c r="H534">
        <f>(Table2[[#This Row],[1Y Return vs Nifty]]-AVERAGE(Table2[1Y Return vs Nifty]))/_xlfn.STDEV.P(Table2[1Y Return vs Nifty])</f>
        <v>-0.55562829371569245</v>
      </c>
      <c r="I534">
        <v>-5.3125348057999897</v>
      </c>
      <c r="J534">
        <f>(Table2[[#This Row],[1M Return vs Nifty]]-AVERAGE(Table2[1M Return vs Nifty]))/_xlfn.STDEV.P(Table2[1M Return vs Nifty])</f>
        <v>-0.62220025128092837</v>
      </c>
      <c r="K534">
        <v>0.93936093708561896</v>
      </c>
      <c r="L534">
        <f>(Table2[[#This Row],[6M Return vs Nifty]]-AVERAGE(Table2[6M Return vs Nifty]))/_xlfn.STDEV.P(Table2[6M Return vs Nifty])</f>
        <v>-0.10233660045076841</v>
      </c>
      <c r="M534">
        <v>-0.61204542023910102</v>
      </c>
      <c r="N534">
        <f>(Table2[[#This Row],[1W Return vs Nifty]]-AVERAGE(Table2[1W Return vs Nifty]))/_xlfn.STDEV.P(Table2[1W Return vs Nifty])</f>
        <v>-8.7670019772040733E-4</v>
      </c>
      <c r="O534">
        <v>466.33</v>
      </c>
      <c r="P534">
        <v>488.94401384868098</v>
      </c>
      <c r="Q534">
        <v>472.18517864713499</v>
      </c>
      <c r="R534">
        <v>41.232978447433197</v>
      </c>
      <c r="S534" s="1">
        <f>(Table2[[#This Row],[Close Price]]-Table2[[#This Row],[20D EMA]])/Table2[[#This Row],[20D EMA]]</f>
        <v>-3.9950249823086648E-2</v>
      </c>
      <c r="T534" s="1">
        <f>(Table2[[#This Row],[Close Price]]-Table2[[#This Row],[50D EMA]])/Table2[[#This Row],[50D EMA]]</f>
        <v>-8.4353244298937757E-2</v>
      </c>
      <c r="U534" s="1">
        <f>(Table2[[#This Row],[Close Price]]-Table2[[#This Row],[200D EMA]])/Table2[[#This Row],[200D EMA]]</f>
        <v>-5.1855034326337521E-2</v>
      </c>
      <c r="V534">
        <v>0.734507851925288</v>
      </c>
      <c r="W534">
        <v>441</v>
      </c>
      <c r="X534">
        <v>457.95</v>
      </c>
      <c r="Y534">
        <v>435.8</v>
      </c>
      <c r="Z534">
        <v>457.95</v>
      </c>
      <c r="AA534">
        <v>422.35</v>
      </c>
      <c r="AB534">
        <v>511.15</v>
      </c>
      <c r="AC534" s="1">
        <f>(Table2[[#This Row],[Close Price]]/Table2[[#This Row],[Day Low]])-1</f>
        <v>1.5192743764172345E-2</v>
      </c>
      <c r="AD534" s="1">
        <f>(Table2[[#This Row],[Day High]]/Table2[[#This Row],[Close Price]])-1</f>
        <v>2.289479562206842E-2</v>
      </c>
      <c r="AE534" s="1">
        <f>(Table2[[#This Row],[Close Price]]/Table2[[#This Row],[Current Week Low]])-1</f>
        <v>2.7306103717301466E-2</v>
      </c>
      <c r="AF534" s="1">
        <f>(Table2[[#This Row],[Current Week High]]/Table2[[#This Row],[Close Price]])-1</f>
        <v>2.289479562206842E-2</v>
      </c>
      <c r="AG534" s="1">
        <f>(Table2[[#This Row],[Close Price]]/Table2[[#This Row],[Current Month Low]])-1</f>
        <v>6.0021309340594131E-2</v>
      </c>
      <c r="AH534" s="1">
        <f>(Table2[[#This Row],[Current Month High]]/Table2[[#This Row],[Close Price]])-1</f>
        <v>0.14172436899709617</v>
      </c>
      <c r="AI534">
        <v>31.337949519767601</v>
      </c>
      <c r="AJ534">
        <v>31.232595632419699</v>
      </c>
      <c r="AK534" t="str">
        <f>IF(AND(Table2[[#This Row],[20D EMA]]&gt;Table2[[#This Row],[50D EMA]],Table2[[#This Row],[50D EMA]]&gt;Table2[[#This Row],[200D EMA]]),"Uptrend","Downtrend/NoTrend")</f>
        <v>Downtrend/NoTrend</v>
      </c>
      <c r="AL534">
        <v>-0.14000000000000001</v>
      </c>
      <c r="AM534" t="s">
        <v>3173</v>
      </c>
      <c r="AN534">
        <v>-10.94</v>
      </c>
      <c r="AO534" t="s">
        <v>3173</v>
      </c>
      <c r="AP534">
        <v>-2.9826654825560999E-2</v>
      </c>
      <c r="AQ534">
        <f>(Table2[[#This Row],[Sharpe Ratio]]-AVERAGE(Table2[Sharpe Ratio]))/_xlfn.STDEV.P(Table2[Sharpe Ratio])</f>
        <v>-0.99578843132456929</v>
      </c>
      <c r="AR5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4">
        <f>_xlfn.RANK.AVG(Table2[[#This Row],[1Y Return vs Nifty Z-Score]],Table2[1Y Return vs Nifty Z-Score])</f>
        <v>505</v>
      </c>
      <c r="AT534">
        <f>_xlfn.RANK.AVG(Table2[[#This Row],[6M Return vs Nifty Z-Score]],Table2[6M Return vs Nifty Z-Score])</f>
        <v>337</v>
      </c>
      <c r="AU534">
        <f>_xlfn.RANK.AVG(Table2[[#This Row],[Sharpe Ratio Z-Score]],Table2[Sharpe Ratio Z-Score])</f>
        <v>619</v>
      </c>
      <c r="AV534">
        <f>(Table2[[#This Row],[Rank 1Y]]+Table2[[#This Row],[Rank 6M]]+Table2[[#This Row],[Rank Sharpe]])/3</f>
        <v>487</v>
      </c>
    </row>
    <row r="535" spans="1:48" x14ac:dyDescent="0.3">
      <c r="A535" t="s">
        <v>697</v>
      </c>
      <c r="B535" t="s">
        <v>698</v>
      </c>
      <c r="C535" t="s">
        <v>3136</v>
      </c>
      <c r="D535" t="s">
        <v>261</v>
      </c>
      <c r="E535">
        <v>25037.307799239999</v>
      </c>
      <c r="F535">
        <v>3328.6</v>
      </c>
      <c r="G535">
        <v>-8.2359630351988802</v>
      </c>
      <c r="H535">
        <f>(Table2[[#This Row],[1Y Return vs Nifty]]-AVERAGE(Table2[1Y Return vs Nifty]))/_xlfn.STDEV.P(Table2[1Y Return vs Nifty])</f>
        <v>-0.43379166832505073</v>
      </c>
      <c r="I535">
        <v>-0.60265058615797096</v>
      </c>
      <c r="J535">
        <f>(Table2[[#This Row],[1M Return vs Nifty]]-AVERAGE(Table2[1M Return vs Nifty]))/_xlfn.STDEV.P(Table2[1M Return vs Nifty])</f>
        <v>-0.17551739910082564</v>
      </c>
      <c r="K535">
        <v>-21.153687684769402</v>
      </c>
      <c r="L535">
        <f>(Table2[[#This Row],[6M Return vs Nifty]]-AVERAGE(Table2[6M Return vs Nifty]))/_xlfn.STDEV.P(Table2[6M Return vs Nifty])</f>
        <v>-0.82913747602851029</v>
      </c>
      <c r="M535">
        <v>2.17338607338993</v>
      </c>
      <c r="N535">
        <f>(Table2[[#This Row],[1W Return vs Nifty]]-AVERAGE(Table2[1W Return vs Nifty]))/_xlfn.STDEV.P(Table2[1W Return vs Nifty])</f>
        <v>0.5929845254077446</v>
      </c>
      <c r="O535">
        <v>3368.66</v>
      </c>
      <c r="P535">
        <v>3519.4549534645398</v>
      </c>
      <c r="Q535">
        <v>3579.6237634927802</v>
      </c>
      <c r="R535">
        <v>48.846794921271503</v>
      </c>
      <c r="S535" s="1">
        <f>(Table2[[#This Row],[Close Price]]-Table2[[#This Row],[20D EMA]])/Table2[[#This Row],[20D EMA]]</f>
        <v>-1.1891968913455186E-2</v>
      </c>
      <c r="T535" s="1">
        <f>(Table2[[#This Row],[Close Price]]-Table2[[#This Row],[50D EMA]])/Table2[[#This Row],[50D EMA]]</f>
        <v>-5.4228554133549267E-2</v>
      </c>
      <c r="U535" s="1">
        <f>(Table2[[#This Row],[Close Price]]-Table2[[#This Row],[200D EMA]])/Table2[[#This Row],[200D EMA]]</f>
        <v>-7.0125739484935834E-2</v>
      </c>
      <c r="V535">
        <v>1.1555484546052901</v>
      </c>
      <c r="W535">
        <v>3285</v>
      </c>
      <c r="X535">
        <v>3386.45</v>
      </c>
      <c r="Y535">
        <v>3285</v>
      </c>
      <c r="Z535">
        <v>3425</v>
      </c>
      <c r="AA535">
        <v>3171.5</v>
      </c>
      <c r="AB535">
        <v>3543.25</v>
      </c>
      <c r="AC535" s="1">
        <f>(Table2[[#This Row],[Close Price]]/Table2[[#This Row],[Day Low]])-1</f>
        <v>1.3272450532724411E-2</v>
      </c>
      <c r="AD535" s="1">
        <f>(Table2[[#This Row],[Day High]]/Table2[[#This Row],[Close Price]])-1</f>
        <v>1.7379679144384985E-2</v>
      </c>
      <c r="AE535" s="1">
        <f>(Table2[[#This Row],[Close Price]]/Table2[[#This Row],[Current Week Low]])-1</f>
        <v>1.3272450532724411E-2</v>
      </c>
      <c r="AF535" s="1">
        <f>(Table2[[#This Row],[Current Week High]]/Table2[[#This Row],[Close Price]])-1</f>
        <v>2.8961124797212134E-2</v>
      </c>
      <c r="AG535" s="1">
        <f>(Table2[[#This Row],[Close Price]]/Table2[[#This Row],[Current Month Low]])-1</f>
        <v>4.9534920384675996E-2</v>
      </c>
      <c r="AH535" s="1">
        <f>(Table2[[#This Row],[Current Month High]]/Table2[[#This Row],[Close Price]])-1</f>
        <v>6.4486570930721632E-2</v>
      </c>
      <c r="AI535">
        <v>44.742534398846303</v>
      </c>
      <c r="AJ535">
        <v>31.851851851851801</v>
      </c>
      <c r="AK535" t="str">
        <f>IF(AND(Table2[[#This Row],[20D EMA]]&gt;Table2[[#This Row],[50D EMA]],Table2[[#This Row],[50D EMA]]&gt;Table2[[#This Row],[200D EMA]]),"Uptrend","Downtrend/NoTrend")</f>
        <v>Downtrend/NoTrend</v>
      </c>
      <c r="AL535">
        <v>-0.03</v>
      </c>
      <c r="AM535" t="s">
        <v>3173</v>
      </c>
      <c r="AN535">
        <v>-1.28</v>
      </c>
      <c r="AO535" t="s">
        <v>3173</v>
      </c>
      <c r="AP535">
        <v>4.5596023744215002E-2</v>
      </c>
      <c r="AQ535">
        <f>(Table2[[#This Row],[Sharpe Ratio]]-AVERAGE(Table2[Sharpe Ratio]))/_xlfn.STDEV.P(Table2[Sharpe Ratio])</f>
        <v>-0.12128143594420618</v>
      </c>
      <c r="AR5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5">
        <f>_xlfn.RANK.AVG(Table2[[#This Row],[1Y Return vs Nifty Z-Score]],Table2[1Y Return vs Nifty Z-Score])</f>
        <v>461</v>
      </c>
      <c r="AT535">
        <f>_xlfn.RANK.AVG(Table2[[#This Row],[6M Return vs Nifty Z-Score]],Table2[6M Return vs Nifty Z-Score])</f>
        <v>616</v>
      </c>
      <c r="AU535">
        <f>_xlfn.RANK.AVG(Table2[[#This Row],[Sharpe Ratio Z-Score]],Table2[Sharpe Ratio Z-Score])</f>
        <v>386</v>
      </c>
      <c r="AV535">
        <f>(Table2[[#This Row],[Rank 1Y]]+Table2[[#This Row],[Rank 6M]]+Table2[[#This Row],[Rank Sharpe]])/3</f>
        <v>487.66666666666669</v>
      </c>
    </row>
    <row r="536" spans="1:48" x14ac:dyDescent="0.3">
      <c r="A536" t="s">
        <v>1388</v>
      </c>
      <c r="B536" t="s">
        <v>1389</v>
      </c>
      <c r="C536" t="s">
        <v>3132</v>
      </c>
      <c r="D536" t="s">
        <v>208</v>
      </c>
      <c r="E536">
        <v>7854.7488240000002</v>
      </c>
      <c r="F536">
        <v>514.1</v>
      </c>
      <c r="G536">
        <v>-28.086894465739501</v>
      </c>
      <c r="H536">
        <f>(Table2[[#This Row],[1Y Return vs Nifty]]-AVERAGE(Table2[1Y Return vs Nifty]))/_xlfn.STDEV.P(Table2[1Y Return vs Nifty])</f>
        <v>-0.82416497953145174</v>
      </c>
      <c r="I536">
        <v>-1.76168956564632E-2</v>
      </c>
      <c r="J536">
        <f>(Table2[[#This Row],[1M Return vs Nifty]]-AVERAGE(Table2[1M Return vs Nifty]))/_xlfn.STDEV.P(Table2[1M Return vs Nifty])</f>
        <v>-0.12003312277725028</v>
      </c>
      <c r="K536">
        <v>-12.2222391962388</v>
      </c>
      <c r="L536">
        <f>(Table2[[#This Row],[6M Return vs Nifty]]-AVERAGE(Table2[6M Return vs Nifty]))/_xlfn.STDEV.P(Table2[6M Return vs Nifty])</f>
        <v>-0.53531724810305792</v>
      </c>
      <c r="M536">
        <v>0.12004001843796699</v>
      </c>
      <c r="N536">
        <f>(Table2[[#This Row],[1W Return vs Nifty]]-AVERAGE(Table2[1W Return vs Nifty]))/_xlfn.STDEV.P(Table2[1W Return vs Nifty])</f>
        <v>0.15520581587028376</v>
      </c>
      <c r="O536">
        <v>519.96</v>
      </c>
      <c r="P536">
        <v>540.31483570521198</v>
      </c>
      <c r="Q536">
        <v>546.725145897625</v>
      </c>
      <c r="R536">
        <v>48.967749462693803</v>
      </c>
      <c r="S536" s="1">
        <f>(Table2[[#This Row],[Close Price]]-Table2[[#This Row],[20D EMA]])/Table2[[#This Row],[20D EMA]]</f>
        <v>-1.1270097699823088E-2</v>
      </c>
      <c r="T536" s="1">
        <f>(Table2[[#This Row],[Close Price]]-Table2[[#This Row],[50D EMA]])/Table2[[#This Row],[50D EMA]]</f>
        <v>-4.8517704813706784E-2</v>
      </c>
      <c r="U536" s="1">
        <f>(Table2[[#This Row],[Close Price]]-Table2[[#This Row],[200D EMA]])/Table2[[#This Row],[200D EMA]]</f>
        <v>-5.967376138161766E-2</v>
      </c>
      <c r="V536">
        <v>0.86343406914695597</v>
      </c>
      <c r="W536">
        <v>510.95</v>
      </c>
      <c r="X536">
        <v>517.6</v>
      </c>
      <c r="Y536">
        <v>510</v>
      </c>
      <c r="Z536">
        <v>522.20000000000005</v>
      </c>
      <c r="AA536">
        <v>488.1</v>
      </c>
      <c r="AB536">
        <v>550.79999999999995</v>
      </c>
      <c r="AC536" s="1">
        <f>(Table2[[#This Row],[Close Price]]/Table2[[#This Row],[Day Low]])-1</f>
        <v>6.1649867893140975E-3</v>
      </c>
      <c r="AD536" s="1">
        <f>(Table2[[#This Row],[Day High]]/Table2[[#This Row],[Close Price]])-1</f>
        <v>6.8080140050574833E-3</v>
      </c>
      <c r="AE536" s="1">
        <f>(Table2[[#This Row],[Close Price]]/Table2[[#This Row],[Current Week Low]])-1</f>
        <v>8.0392156862745257E-3</v>
      </c>
      <c r="AF536" s="1">
        <f>(Table2[[#This Row],[Current Week High]]/Table2[[#This Row],[Close Price]])-1</f>
        <v>1.5755689554561414E-2</v>
      </c>
      <c r="AG536" s="1">
        <f>(Table2[[#This Row],[Close Price]]/Table2[[#This Row],[Current Month Low]])-1</f>
        <v>5.3267772997336538E-2</v>
      </c>
      <c r="AH536" s="1">
        <f>(Table2[[#This Row],[Current Month High]]/Table2[[#This Row],[Close Price]])-1</f>
        <v>7.138688971017304E-2</v>
      </c>
      <c r="AI536">
        <v>37.6774946508461</v>
      </c>
      <c r="AJ536">
        <v>18.729792147805998</v>
      </c>
      <c r="AK536" t="str">
        <f>IF(AND(Table2[[#This Row],[20D EMA]]&gt;Table2[[#This Row],[50D EMA]],Table2[[#This Row],[50D EMA]]&gt;Table2[[#This Row],[200D EMA]]),"Uptrend","Downtrend/NoTrend")</f>
        <v>Downtrend/NoTrend</v>
      </c>
      <c r="AL536">
        <v>-0.04</v>
      </c>
      <c r="AM536" t="s">
        <v>3173</v>
      </c>
      <c r="AN536">
        <v>-4.18</v>
      </c>
      <c r="AO536" t="s">
        <v>3173</v>
      </c>
      <c r="AP536">
        <v>5.5912009436854003E-2</v>
      </c>
      <c r="AQ536">
        <f>(Table2[[#This Row],[Sharpe Ratio]]-AVERAGE(Table2[Sharpe Ratio]))/_xlfn.STDEV.P(Table2[Sharpe Ratio])</f>
        <v>-1.6701754648988563E-3</v>
      </c>
      <c r="AR5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6">
        <f>_xlfn.RANK.AVG(Table2[[#This Row],[1Y Return vs Nifty Z-Score]],Table2[1Y Return vs Nifty Z-Score])</f>
        <v>603</v>
      </c>
      <c r="AT536">
        <f>_xlfn.RANK.AVG(Table2[[#This Row],[6M Return vs Nifty Z-Score]],Table2[6M Return vs Nifty Z-Score])</f>
        <v>507</v>
      </c>
      <c r="AU536">
        <f>_xlfn.RANK.AVG(Table2[[#This Row],[Sharpe Ratio Z-Score]],Table2[Sharpe Ratio Z-Score])</f>
        <v>354</v>
      </c>
      <c r="AV536">
        <f>(Table2[[#This Row],[Rank 1Y]]+Table2[[#This Row],[Rank 6M]]+Table2[[#This Row],[Rank Sharpe]])/3</f>
        <v>488</v>
      </c>
    </row>
    <row r="537" spans="1:48" x14ac:dyDescent="0.3">
      <c r="A537" t="s">
        <v>447</v>
      </c>
      <c r="B537" t="s">
        <v>448</v>
      </c>
      <c r="C537" t="s">
        <v>3127</v>
      </c>
      <c r="D537" t="s">
        <v>414</v>
      </c>
      <c r="E537">
        <v>49824.944800400001</v>
      </c>
      <c r="F537">
        <v>191.24</v>
      </c>
      <c r="G537">
        <v>-10.234216489763</v>
      </c>
      <c r="H537">
        <f>(Table2[[#This Row],[1Y Return vs Nifty]]-AVERAGE(Table2[1Y Return vs Nifty]))/_xlfn.STDEV.P(Table2[1Y Return vs Nifty])</f>
        <v>-0.47308780011701773</v>
      </c>
      <c r="I537">
        <v>-7.0572423439575003</v>
      </c>
      <c r="J537">
        <f>(Table2[[#This Row],[1M Return vs Nifty]]-AVERAGE(Table2[1M Return vs Nifty]))/_xlfn.STDEV.P(Table2[1M Return vs Nifty])</f>
        <v>-0.78766736321421416</v>
      </c>
      <c r="K537">
        <v>-21.087651153163701</v>
      </c>
      <c r="L537">
        <f>(Table2[[#This Row],[6M Return vs Nifty]]-AVERAGE(Table2[6M Return vs Nifty]))/_xlfn.STDEV.P(Table2[6M Return vs Nifty])</f>
        <v>-0.82696505474738102</v>
      </c>
      <c r="M537">
        <v>-0.71860581618856401</v>
      </c>
      <c r="N537">
        <f>(Table2[[#This Row],[1W Return vs Nifty]]-AVERAGE(Table2[1W Return vs Nifty]))/_xlfn.STDEV.P(Table2[1W Return vs Nifty])</f>
        <v>-2.3595653251957591E-2</v>
      </c>
      <c r="O537">
        <v>196.38</v>
      </c>
      <c r="P537">
        <v>207.22643221946799</v>
      </c>
      <c r="Q537">
        <v>208.24215116363601</v>
      </c>
      <c r="R537">
        <v>45.660022980944298</v>
      </c>
      <c r="S537" s="1">
        <f>(Table2[[#This Row],[Close Price]]-Table2[[#This Row],[20D EMA]])/Table2[[#This Row],[20D EMA]]</f>
        <v>-2.6173744780527478E-2</v>
      </c>
      <c r="T537" s="1">
        <f>(Table2[[#This Row],[Close Price]]-Table2[[#This Row],[50D EMA]])/Table2[[#This Row],[50D EMA]]</f>
        <v>-7.7144754403420807E-2</v>
      </c>
      <c r="U537" s="1">
        <f>(Table2[[#This Row],[Close Price]]-Table2[[#This Row],[200D EMA]])/Table2[[#This Row],[200D EMA]]</f>
        <v>-8.1646059976953303E-2</v>
      </c>
      <c r="V537">
        <v>0.80793569966839196</v>
      </c>
      <c r="W537">
        <v>190.23</v>
      </c>
      <c r="X537">
        <v>192.58</v>
      </c>
      <c r="Y537">
        <v>189.6</v>
      </c>
      <c r="Z537">
        <v>193.16</v>
      </c>
      <c r="AA537">
        <v>179.18</v>
      </c>
      <c r="AB537">
        <v>208.8</v>
      </c>
      <c r="AC537" s="1">
        <f>(Table2[[#This Row],[Close Price]]/Table2[[#This Row],[Day Low]])-1</f>
        <v>5.3093623508384535E-3</v>
      </c>
      <c r="AD537" s="1">
        <f>(Table2[[#This Row],[Day High]]/Table2[[#This Row],[Close Price]])-1</f>
        <v>7.0069023216901005E-3</v>
      </c>
      <c r="AE537" s="1">
        <f>(Table2[[#This Row],[Close Price]]/Table2[[#This Row],[Current Week Low]])-1</f>
        <v>8.6497890295358371E-3</v>
      </c>
      <c r="AF537" s="1">
        <f>(Table2[[#This Row],[Current Week High]]/Table2[[#This Row],[Close Price]])-1</f>
        <v>1.0039740640033434E-2</v>
      </c>
      <c r="AG537" s="1">
        <f>(Table2[[#This Row],[Close Price]]/Table2[[#This Row],[Current Month Low]])-1</f>
        <v>6.7306619042303728E-2</v>
      </c>
      <c r="AH537" s="1">
        <f>(Table2[[#This Row],[Current Month High]]/Table2[[#This Row],[Close Price]])-1</f>
        <v>9.1821794603639484E-2</v>
      </c>
      <c r="AI537">
        <v>29.104789792930301</v>
      </c>
      <c r="AJ537">
        <v>23.3806451612903</v>
      </c>
      <c r="AK537" t="str">
        <f>IF(AND(Table2[[#This Row],[20D EMA]]&gt;Table2[[#This Row],[50D EMA]],Table2[[#This Row],[50D EMA]]&gt;Table2[[#This Row],[200D EMA]]),"Uptrend","Downtrend/NoTrend")</f>
        <v>Downtrend/NoTrend</v>
      </c>
      <c r="AL537">
        <v>-0.15</v>
      </c>
      <c r="AM537" t="s">
        <v>3173</v>
      </c>
      <c r="AN537">
        <v>-7.23</v>
      </c>
      <c r="AO537" t="s">
        <v>3173</v>
      </c>
      <c r="AP537">
        <v>5.1343629322768002E-2</v>
      </c>
      <c r="AQ537">
        <f>(Table2[[#This Row],[Sharpe Ratio]]-AVERAGE(Table2[Sharpe Ratio]))/_xlfn.STDEV.P(Table2[Sharpe Ratio])</f>
        <v>-5.4639394313693378E-2</v>
      </c>
      <c r="AR5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7">
        <f>_xlfn.RANK.AVG(Table2[[#This Row],[1Y Return vs Nifty Z-Score]],Table2[1Y Return vs Nifty Z-Score])</f>
        <v>480</v>
      </c>
      <c r="AT537">
        <f>_xlfn.RANK.AVG(Table2[[#This Row],[6M Return vs Nifty Z-Score]],Table2[6M Return vs Nifty Z-Score])</f>
        <v>614</v>
      </c>
      <c r="AU537">
        <f>_xlfn.RANK.AVG(Table2[[#This Row],[Sharpe Ratio Z-Score]],Table2[Sharpe Ratio Z-Score])</f>
        <v>372</v>
      </c>
      <c r="AV537">
        <f>(Table2[[#This Row],[Rank 1Y]]+Table2[[#This Row],[Rank 6M]]+Table2[[#This Row],[Rank Sharpe]])/3</f>
        <v>488.66666666666669</v>
      </c>
    </row>
    <row r="538" spans="1:48" x14ac:dyDescent="0.3">
      <c r="A538" t="s">
        <v>561</v>
      </c>
      <c r="B538" t="s">
        <v>562</v>
      </c>
      <c r="C538" t="s">
        <v>3127</v>
      </c>
      <c r="D538" t="s">
        <v>54</v>
      </c>
      <c r="E538">
        <v>35069.424980119999</v>
      </c>
      <c r="F538">
        <v>140.6</v>
      </c>
      <c r="G538">
        <v>-24.859286168373199</v>
      </c>
      <c r="H538">
        <f>(Table2[[#This Row],[1Y Return vs Nifty]]-AVERAGE(Table2[1Y Return vs Nifty]))/_xlfn.STDEV.P(Table2[1Y Return vs Nifty])</f>
        <v>-0.76069329092435323</v>
      </c>
      <c r="I538">
        <v>-0.17005127636862599</v>
      </c>
      <c r="J538">
        <f>(Table2[[#This Row],[1M Return vs Nifty]]-AVERAGE(Table2[1M Return vs Nifty]))/_xlfn.STDEV.P(Table2[1M Return vs Nifty])</f>
        <v>-0.13448991635677307</v>
      </c>
      <c r="K538">
        <v>-16.515211649568201</v>
      </c>
      <c r="L538">
        <f>(Table2[[#This Row],[6M Return vs Nifty]]-AVERAGE(Table2[6M Return vs Nifty]))/_xlfn.STDEV.P(Table2[6M Return vs Nifty])</f>
        <v>-0.67654430061696125</v>
      </c>
      <c r="M538">
        <v>-1.9650467973614101</v>
      </c>
      <c r="N538">
        <f>(Table2[[#This Row],[1W Return vs Nifty]]-AVERAGE(Table2[1W Return vs Nifty]))/_xlfn.STDEV.P(Table2[1W Return vs Nifty])</f>
        <v>-0.28934010628095308</v>
      </c>
      <c r="O538">
        <v>143.51</v>
      </c>
      <c r="P538">
        <v>153.50655205157099</v>
      </c>
      <c r="Q538">
        <v>160.06350241368401</v>
      </c>
      <c r="R538">
        <v>46.974508034310603</v>
      </c>
      <c r="S538" s="1">
        <f>(Table2[[#This Row],[Close Price]]-Table2[[#This Row],[20D EMA]])/Table2[[#This Row],[20D EMA]]</f>
        <v>-2.0277332590063389E-2</v>
      </c>
      <c r="T538" s="1">
        <f>(Table2[[#This Row],[Close Price]]-Table2[[#This Row],[50D EMA]])/Table2[[#This Row],[50D EMA]]</f>
        <v>-8.4078183498219689E-2</v>
      </c>
      <c r="U538" s="1">
        <f>(Table2[[#This Row],[Close Price]]-Table2[[#This Row],[200D EMA]])/Table2[[#This Row],[200D EMA]]</f>
        <v>-0.12159862879534276</v>
      </c>
      <c r="V538">
        <v>0.67561111158135201</v>
      </c>
      <c r="W538">
        <v>139.5</v>
      </c>
      <c r="X538">
        <v>141.94</v>
      </c>
      <c r="Y538">
        <v>139.5</v>
      </c>
      <c r="Z538">
        <v>144.30000000000001</v>
      </c>
      <c r="AA538">
        <v>134.1</v>
      </c>
      <c r="AB538">
        <v>149.5</v>
      </c>
      <c r="AC538" s="1">
        <f>(Table2[[#This Row],[Close Price]]/Table2[[#This Row],[Day Low]])-1</f>
        <v>7.8853046594982157E-3</v>
      </c>
      <c r="AD538" s="1">
        <f>(Table2[[#This Row],[Day High]]/Table2[[#This Row],[Close Price]])-1</f>
        <v>9.5305832147938307E-3</v>
      </c>
      <c r="AE538" s="1">
        <f>(Table2[[#This Row],[Close Price]]/Table2[[#This Row],[Current Week Low]])-1</f>
        <v>7.8853046594982157E-3</v>
      </c>
      <c r="AF538" s="1">
        <f>(Table2[[#This Row],[Current Week High]]/Table2[[#This Row],[Close Price]])-1</f>
        <v>2.6315789473684292E-2</v>
      </c>
      <c r="AG538" s="1">
        <f>(Table2[[#This Row],[Close Price]]/Table2[[#This Row],[Current Month Low]])-1</f>
        <v>4.8471290082028329E-2</v>
      </c>
      <c r="AH538" s="1">
        <f>(Table2[[#This Row],[Current Month High]]/Table2[[#This Row],[Close Price]])-1</f>
        <v>6.3300142247510793E-2</v>
      </c>
      <c r="AI538">
        <v>38.157894736842103</v>
      </c>
      <c r="AJ538">
        <v>4.8471290082028302</v>
      </c>
      <c r="AK538" t="str">
        <f>IF(AND(Table2[[#This Row],[20D EMA]]&gt;Table2[[#This Row],[50D EMA]],Table2[[#This Row],[50D EMA]]&gt;Table2[[#This Row],[200D EMA]]),"Uptrend","Downtrend/NoTrend")</f>
        <v>Downtrend/NoTrend</v>
      </c>
      <c r="AL538">
        <v>-0.18</v>
      </c>
      <c r="AM538" t="s">
        <v>3173</v>
      </c>
      <c r="AN538">
        <v>-4.72</v>
      </c>
      <c r="AO538" t="s">
        <v>3173</v>
      </c>
      <c r="AP538">
        <v>6.5027594920366999E-2</v>
      </c>
      <c r="AQ538">
        <f>(Table2[[#This Row],[Sharpe Ratio]]-AVERAGE(Table2[Sharpe Ratio]))/_xlfn.STDEV.P(Table2[Sharpe Ratio])</f>
        <v>0.10402274639208578</v>
      </c>
      <c r="AR5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8">
        <f>_xlfn.RANK.AVG(Table2[[#This Row],[1Y Return vs Nifty Z-Score]],Table2[1Y Return vs Nifty Z-Score])</f>
        <v>584</v>
      </c>
      <c r="AT538">
        <f>_xlfn.RANK.AVG(Table2[[#This Row],[6M Return vs Nifty Z-Score]],Table2[6M Return vs Nifty Z-Score])</f>
        <v>563</v>
      </c>
      <c r="AU538">
        <f>_xlfn.RANK.AVG(Table2[[#This Row],[Sharpe Ratio Z-Score]],Table2[Sharpe Ratio Z-Score])</f>
        <v>323</v>
      </c>
      <c r="AV538">
        <f>(Table2[[#This Row],[Rank 1Y]]+Table2[[#This Row],[Rank 6M]]+Table2[[#This Row],[Rank Sharpe]])/3</f>
        <v>490</v>
      </c>
    </row>
    <row r="539" spans="1:48" x14ac:dyDescent="0.3">
      <c r="A539" t="s">
        <v>1856</v>
      </c>
      <c r="B539" t="s">
        <v>1857</v>
      </c>
      <c r="C539" t="s">
        <v>3138</v>
      </c>
      <c r="D539" t="s">
        <v>220</v>
      </c>
      <c r="E539">
        <v>4102.4412929480004</v>
      </c>
      <c r="F539">
        <v>186.43</v>
      </c>
      <c r="G539">
        <v>-11.192058305690599</v>
      </c>
      <c r="H539">
        <f>(Table2[[#This Row],[1Y Return vs Nifty]]-AVERAGE(Table2[1Y Return vs Nifty]))/_xlfn.STDEV.P(Table2[1Y Return vs Nifty])</f>
        <v>-0.49192398836359741</v>
      </c>
      <c r="I539">
        <v>1.7815383057612399</v>
      </c>
      <c r="J539">
        <f>(Table2[[#This Row],[1M Return vs Nifty]]-AVERAGE(Table2[1M Return vs Nifty]))/_xlfn.STDEV.P(Table2[1M Return vs Nifty])</f>
        <v>5.0597775861911928E-2</v>
      </c>
      <c r="K539">
        <v>-8.1644995148453194</v>
      </c>
      <c r="L539">
        <f>(Table2[[#This Row],[6M Return vs Nifty]]-AVERAGE(Table2[6M Return vs Nifty]))/_xlfn.STDEV.P(Table2[6M Return vs Nifty])</f>
        <v>-0.40182871042854562</v>
      </c>
      <c r="M539">
        <v>-1.3323256185710499</v>
      </c>
      <c r="N539">
        <f>(Table2[[#This Row],[1W Return vs Nifty]]-AVERAGE(Table2[1W Return vs Nifty]))/_xlfn.STDEV.P(Table2[1W Return vs Nifty])</f>
        <v>-0.15444230837696313</v>
      </c>
      <c r="O539">
        <v>185.75</v>
      </c>
      <c r="P539">
        <v>190.68264335194601</v>
      </c>
      <c r="Q539">
        <v>189.885468348122</v>
      </c>
      <c r="R539">
        <v>54.153073505615801</v>
      </c>
      <c r="S539" s="1">
        <f>(Table2[[#This Row],[Close Price]]-Table2[[#This Row],[20D EMA]])/Table2[[#This Row],[20D EMA]]</f>
        <v>3.6608344549125533E-3</v>
      </c>
      <c r="T539" s="1">
        <f>(Table2[[#This Row],[Close Price]]-Table2[[#This Row],[50D EMA]])/Table2[[#This Row],[50D EMA]]</f>
        <v>-2.2302204737621734E-2</v>
      </c>
      <c r="U539" s="1">
        <f>(Table2[[#This Row],[Close Price]]-Table2[[#This Row],[200D EMA]])/Table2[[#This Row],[200D EMA]]</f>
        <v>-1.8197645023509623E-2</v>
      </c>
      <c r="V539">
        <v>1.05900958579357</v>
      </c>
      <c r="W539">
        <v>185.54</v>
      </c>
      <c r="X539">
        <v>189.42</v>
      </c>
      <c r="Y539">
        <v>183.56</v>
      </c>
      <c r="Z539">
        <v>189.77</v>
      </c>
      <c r="AA539">
        <v>177.8</v>
      </c>
      <c r="AB539">
        <v>204.24</v>
      </c>
      <c r="AC539" s="1">
        <f>(Table2[[#This Row],[Close Price]]/Table2[[#This Row],[Day Low]])-1</f>
        <v>4.7968093133556877E-3</v>
      </c>
      <c r="AD539" s="1">
        <f>(Table2[[#This Row],[Day High]]/Table2[[#This Row],[Close Price]])-1</f>
        <v>1.6038191278227698E-2</v>
      </c>
      <c r="AE539" s="1">
        <f>(Table2[[#This Row],[Close Price]]/Table2[[#This Row],[Current Week Low]])-1</f>
        <v>1.5635214643713313E-2</v>
      </c>
      <c r="AF539" s="1">
        <f>(Table2[[#This Row],[Current Week High]]/Table2[[#This Row],[Close Price]])-1</f>
        <v>1.7915571528187568E-2</v>
      </c>
      <c r="AG539" s="1">
        <f>(Table2[[#This Row],[Close Price]]/Table2[[#This Row],[Current Month Low]])-1</f>
        <v>4.8537682789651315E-2</v>
      </c>
      <c r="AH539" s="1">
        <f>(Table2[[#This Row],[Current Month High]]/Table2[[#This Row],[Close Price]])-1</f>
        <v>9.5531835005095767E-2</v>
      </c>
      <c r="AI539">
        <v>27.581397843694599</v>
      </c>
      <c r="AJ539">
        <v>27.255972696245699</v>
      </c>
      <c r="AK539" t="str">
        <f>IF(AND(Table2[[#This Row],[20D EMA]]&gt;Table2[[#This Row],[50D EMA]],Table2[[#This Row],[50D EMA]]&gt;Table2[[#This Row],[200D EMA]]),"Uptrend","Downtrend/NoTrend")</f>
        <v>Downtrend/NoTrend</v>
      </c>
      <c r="AL539">
        <v>-0.14000000000000001</v>
      </c>
      <c r="AM539" t="s">
        <v>3173</v>
      </c>
      <c r="AN539">
        <v>1.25</v>
      </c>
      <c r="AO539" t="s">
        <v>3172</v>
      </c>
      <c r="AQ539">
        <f>(Table2[[#This Row],[Sharpe Ratio]]-AVERAGE(Table2[Sharpe Ratio]))/_xlfn.STDEV.P(Table2[Sharpe Ratio])</f>
        <v>-0.64995586758689006</v>
      </c>
      <c r="AR5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9">
        <f>_xlfn.RANK.AVG(Table2[[#This Row],[1Y Return vs Nifty Z-Score]],Table2[1Y Return vs Nifty Z-Score])</f>
        <v>485</v>
      </c>
      <c r="AT539">
        <f>_xlfn.RANK.AVG(Table2[[#This Row],[6M Return vs Nifty Z-Score]],Table2[6M Return vs Nifty Z-Score])</f>
        <v>453</v>
      </c>
      <c r="AU539">
        <f>_xlfn.RANK.AVG(Table2[[#This Row],[Sharpe Ratio Z-Score]],Table2[Sharpe Ratio Z-Score])</f>
        <v>532</v>
      </c>
      <c r="AV539">
        <f>(Table2[[#This Row],[Rank 1Y]]+Table2[[#This Row],[Rank 6M]]+Table2[[#This Row],[Rank Sharpe]])/3</f>
        <v>490</v>
      </c>
    </row>
    <row r="540" spans="1:48" x14ac:dyDescent="0.3">
      <c r="A540" t="s">
        <v>2163</v>
      </c>
      <c r="B540" t="s">
        <v>2164</v>
      </c>
      <c r="C540" t="s">
        <v>3132</v>
      </c>
      <c r="D540" t="s">
        <v>261</v>
      </c>
      <c r="E540">
        <v>2745.817258</v>
      </c>
      <c r="F540">
        <v>283.3</v>
      </c>
      <c r="G540">
        <v>-11.702875000313</v>
      </c>
      <c r="H540">
        <f>(Table2[[#This Row],[1Y Return vs Nifty]]-AVERAGE(Table2[1Y Return vs Nifty]))/_xlfn.STDEV.P(Table2[1Y Return vs Nifty])</f>
        <v>-0.50196932075502698</v>
      </c>
      <c r="I540">
        <v>14.876195754128901</v>
      </c>
      <c r="J540">
        <f>(Table2[[#This Row],[1M Return vs Nifty]]-AVERAGE(Table2[1M Return vs Nifty]))/_xlfn.STDEV.P(Table2[1M Return vs Nifty])</f>
        <v>1.2924879507764169</v>
      </c>
      <c r="K540">
        <v>-20.122935487820001</v>
      </c>
      <c r="L540">
        <f>(Table2[[#This Row],[6M Return vs Nifty]]-AVERAGE(Table2[6M Return vs Nifty]))/_xlfn.STDEV.P(Table2[6M Return vs Nifty])</f>
        <v>-0.79522854783715946</v>
      </c>
      <c r="M540">
        <v>-0.48147582905858699</v>
      </c>
      <c r="N540">
        <f>(Table2[[#This Row],[1W Return vs Nifty]]-AVERAGE(Table2[1W Return vs Nifty]))/_xlfn.STDEV.P(Table2[1W Return vs Nifty])</f>
        <v>2.6961075609230216E-2</v>
      </c>
      <c r="O540">
        <v>278.42</v>
      </c>
      <c r="P540">
        <v>284.774891510918</v>
      </c>
      <c r="Q540">
        <v>297.55101933864802</v>
      </c>
      <c r="R540">
        <v>56.352234497791798</v>
      </c>
      <c r="S540" s="1">
        <f>(Table2[[#This Row],[Close Price]]-Table2[[#This Row],[20D EMA]])/Table2[[#This Row],[20D EMA]]</f>
        <v>1.752747647439119E-2</v>
      </c>
      <c r="T540" s="1">
        <f>(Table2[[#This Row],[Close Price]]-Table2[[#This Row],[50D EMA]])/Table2[[#This Row],[50D EMA]]</f>
        <v>-5.179148706168285E-3</v>
      </c>
      <c r="U540" s="1">
        <f>(Table2[[#This Row],[Close Price]]-Table2[[#This Row],[200D EMA]])/Table2[[#This Row],[200D EMA]]</f>
        <v>-4.7894372435097164E-2</v>
      </c>
      <c r="V540">
        <v>0.67845499196338099</v>
      </c>
      <c r="W540">
        <v>281.8</v>
      </c>
      <c r="X540">
        <v>289.64999999999998</v>
      </c>
      <c r="Y540">
        <v>281.8</v>
      </c>
      <c r="Z540">
        <v>291.8</v>
      </c>
      <c r="AA540">
        <v>258.3</v>
      </c>
      <c r="AB540">
        <v>306.55</v>
      </c>
      <c r="AC540" s="1">
        <f>(Table2[[#This Row],[Close Price]]/Table2[[#This Row],[Day Low]])-1</f>
        <v>5.3229240596166516E-3</v>
      </c>
      <c r="AD540" s="1">
        <f>(Table2[[#This Row],[Day High]]/Table2[[#This Row],[Close Price]])-1</f>
        <v>2.2414401694316854E-2</v>
      </c>
      <c r="AE540" s="1">
        <f>(Table2[[#This Row],[Close Price]]/Table2[[#This Row],[Current Week Low]])-1</f>
        <v>5.3229240596166516E-3</v>
      </c>
      <c r="AF540" s="1">
        <f>(Table2[[#This Row],[Current Week High]]/Table2[[#This Row],[Close Price]])-1</f>
        <v>3.0003529827038466E-2</v>
      </c>
      <c r="AG540" s="1">
        <f>(Table2[[#This Row],[Close Price]]/Table2[[#This Row],[Current Month Low]])-1</f>
        <v>9.678668215253583E-2</v>
      </c>
      <c r="AH540" s="1">
        <f>(Table2[[#This Row],[Current Month High]]/Table2[[#This Row],[Close Price]])-1</f>
        <v>8.2068478644546472E-2</v>
      </c>
      <c r="AI540">
        <v>41.740204729968198</v>
      </c>
      <c r="AJ540">
        <v>16.7765869744435</v>
      </c>
      <c r="AK540" t="str">
        <f>IF(AND(Table2[[#This Row],[20D EMA]]&gt;Table2[[#This Row],[50D EMA]],Table2[[#This Row],[50D EMA]]&gt;Table2[[#This Row],[200D EMA]]),"Uptrend","Downtrend/NoTrend")</f>
        <v>Downtrend/NoTrend</v>
      </c>
      <c r="AL540">
        <v>-0.04</v>
      </c>
      <c r="AM540" t="s">
        <v>3173</v>
      </c>
      <c r="AN540">
        <v>2.76</v>
      </c>
      <c r="AO540" t="s">
        <v>3172</v>
      </c>
      <c r="AP540">
        <v>5.0564278620514998E-2</v>
      </c>
      <c r="AQ540">
        <f>(Table2[[#This Row],[Sharpe Ratio]]-AVERAGE(Table2[Sharpe Ratio]))/_xlfn.STDEV.P(Table2[Sharpe Ratio])</f>
        <v>-6.3675769763344492E-2</v>
      </c>
      <c r="AR5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0">
        <f>_xlfn.RANK.AVG(Table2[[#This Row],[1Y Return vs Nifty Z-Score]],Table2[1Y Return vs Nifty Z-Score])</f>
        <v>490</v>
      </c>
      <c r="AT540">
        <f>_xlfn.RANK.AVG(Table2[[#This Row],[6M Return vs Nifty Z-Score]],Table2[6M Return vs Nifty Z-Score])</f>
        <v>603</v>
      </c>
      <c r="AU540">
        <f>_xlfn.RANK.AVG(Table2[[#This Row],[Sharpe Ratio Z-Score]],Table2[Sharpe Ratio Z-Score])</f>
        <v>378</v>
      </c>
      <c r="AV540">
        <f>(Table2[[#This Row],[Rank 1Y]]+Table2[[#This Row],[Rank 6M]]+Table2[[#This Row],[Rank Sharpe]])/3</f>
        <v>490.33333333333331</v>
      </c>
    </row>
    <row r="541" spans="1:48" x14ac:dyDescent="0.3">
      <c r="A541" t="s">
        <v>1106</v>
      </c>
      <c r="B541" t="s">
        <v>1107</v>
      </c>
      <c r="C541" t="s">
        <v>3130</v>
      </c>
      <c r="D541" t="s">
        <v>303</v>
      </c>
      <c r="E541">
        <v>11207.391168</v>
      </c>
      <c r="F541">
        <v>480</v>
      </c>
      <c r="G541">
        <v>17.571877065565999</v>
      </c>
      <c r="H541">
        <f>(Table2[[#This Row],[1Y Return vs Nifty]]-AVERAGE(Table2[1Y Return vs Nifty]))/_xlfn.STDEV.P(Table2[1Y Return vs Nifty])</f>
        <v>7.3725675658165596E-2</v>
      </c>
      <c r="I541">
        <v>-13.9935394545855</v>
      </c>
      <c r="J541">
        <f>(Table2[[#This Row],[1M Return vs Nifty]]-AVERAGE(Table2[1M Return vs Nifty]))/_xlfn.STDEV.P(Table2[1M Return vs Nifty])</f>
        <v>-1.445502000427316</v>
      </c>
      <c r="K541">
        <v>-41.998611466446299</v>
      </c>
      <c r="L541">
        <f>(Table2[[#This Row],[6M Return vs Nifty]]-AVERAGE(Table2[6M Return vs Nifty]))/_xlfn.STDEV.P(Table2[6M Return vs Nifty])</f>
        <v>-1.514878457962854</v>
      </c>
      <c r="M541">
        <v>-1.7976169557649799</v>
      </c>
      <c r="N541">
        <f>(Table2[[#This Row],[1W Return vs Nifty]]-AVERAGE(Table2[1W Return vs Nifty]))/_xlfn.STDEV.P(Table2[1W Return vs Nifty])</f>
        <v>-0.25364362939368945</v>
      </c>
      <c r="O541">
        <v>522.20000000000005</v>
      </c>
      <c r="P541">
        <v>571.70538815039299</v>
      </c>
      <c r="Q541">
        <v>593.13671236812297</v>
      </c>
      <c r="R541">
        <v>31.575691562275999</v>
      </c>
      <c r="S541" s="1">
        <f>(Table2[[#This Row],[Close Price]]-Table2[[#This Row],[20D EMA]])/Table2[[#This Row],[20D EMA]]</f>
        <v>-8.0811949444657305E-2</v>
      </c>
      <c r="T541" s="1">
        <f>(Table2[[#This Row],[Close Price]]-Table2[[#This Row],[50D EMA]])/Table2[[#This Row],[50D EMA]]</f>
        <v>-0.16040672355228694</v>
      </c>
      <c r="U541" s="1">
        <f>(Table2[[#This Row],[Close Price]]-Table2[[#This Row],[200D EMA]])/Table2[[#This Row],[200D EMA]]</f>
        <v>-0.1907430614375899</v>
      </c>
      <c r="V541">
        <v>0.75772211819329305</v>
      </c>
      <c r="W541">
        <v>478.55</v>
      </c>
      <c r="X541">
        <v>512.54999999999995</v>
      </c>
      <c r="Y541">
        <v>477.1</v>
      </c>
      <c r="Z541">
        <v>512.54999999999995</v>
      </c>
      <c r="AA541">
        <v>459.05</v>
      </c>
      <c r="AB541">
        <v>603.35</v>
      </c>
      <c r="AC541" s="1">
        <f>(Table2[[#This Row],[Close Price]]/Table2[[#This Row],[Day Low]])-1</f>
        <v>3.0299864173022328E-3</v>
      </c>
      <c r="AD541" s="1">
        <f>(Table2[[#This Row],[Day High]]/Table2[[#This Row],[Close Price]])-1</f>
        <v>6.7812499999999831E-2</v>
      </c>
      <c r="AE541" s="1">
        <f>(Table2[[#This Row],[Close Price]]/Table2[[#This Row],[Current Week Low]])-1</f>
        <v>6.0783902745755736E-3</v>
      </c>
      <c r="AF541" s="1">
        <f>(Table2[[#This Row],[Current Week High]]/Table2[[#This Row],[Close Price]])-1</f>
        <v>6.7812499999999831E-2</v>
      </c>
      <c r="AG541" s="1">
        <f>(Table2[[#This Row],[Close Price]]/Table2[[#This Row],[Current Month Low]])-1</f>
        <v>4.5637730094760798E-2</v>
      </c>
      <c r="AH541" s="1">
        <f>(Table2[[#This Row],[Current Month High]]/Table2[[#This Row],[Close Price]])-1</f>
        <v>0.25697916666666676</v>
      </c>
      <c r="AI541">
        <v>72.5</v>
      </c>
      <c r="AJ541">
        <v>47.465437788018399</v>
      </c>
      <c r="AK541" t="str">
        <f>IF(AND(Table2[[#This Row],[20D EMA]]&gt;Table2[[#This Row],[50D EMA]],Table2[[#This Row],[50D EMA]]&gt;Table2[[#This Row],[200D EMA]]),"Uptrend","Downtrend/NoTrend")</f>
        <v>Downtrend/NoTrend</v>
      </c>
      <c r="AL541">
        <v>-0.28999999999999998</v>
      </c>
      <c r="AM541" t="s">
        <v>3173</v>
      </c>
      <c r="AN541">
        <v>-18.399999999999999</v>
      </c>
      <c r="AO541" t="s">
        <v>3173</v>
      </c>
      <c r="AP541">
        <v>1.4716866396703001E-2</v>
      </c>
      <c r="AQ541">
        <f>(Table2[[#This Row],[Sharpe Ratio]]-AVERAGE(Table2[Sharpe Ratio]))/_xlfn.STDEV.P(Table2[Sharpe Ratio])</f>
        <v>-0.47931750180558846</v>
      </c>
      <c r="AR5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1">
        <f>_xlfn.RANK.AVG(Table2[[#This Row],[1Y Return vs Nifty Z-Score]],Table2[1Y Return vs Nifty Z-Score])</f>
        <v>284</v>
      </c>
      <c r="AT541">
        <f>_xlfn.RANK.AVG(Table2[[#This Row],[6M Return vs Nifty Z-Score]],Table2[6M Return vs Nifty Z-Score])</f>
        <v>723</v>
      </c>
      <c r="AU541">
        <f>_xlfn.RANK.AVG(Table2[[#This Row],[Sharpe Ratio Z-Score]],Table2[Sharpe Ratio Z-Score])</f>
        <v>465</v>
      </c>
      <c r="AV541">
        <f>(Table2[[#This Row],[Rank 1Y]]+Table2[[#This Row],[Rank 6M]]+Table2[[#This Row],[Rank Sharpe]])/3</f>
        <v>490.66666666666669</v>
      </c>
    </row>
    <row r="542" spans="1:48" x14ac:dyDescent="0.3">
      <c r="A542" t="s">
        <v>1637</v>
      </c>
      <c r="B542" t="s">
        <v>1638</v>
      </c>
      <c r="C542" t="s">
        <v>3141</v>
      </c>
      <c r="D542" t="s">
        <v>280</v>
      </c>
      <c r="E542">
        <v>5632.2451929600002</v>
      </c>
      <c r="F542">
        <v>766.95</v>
      </c>
      <c r="G542">
        <v>-15.439358975607201</v>
      </c>
      <c r="H542">
        <f>(Table2[[#This Row],[1Y Return vs Nifty]]-AVERAGE(Table2[1Y Return vs Nifty]))/_xlfn.STDEV.P(Table2[1Y Return vs Nifty])</f>
        <v>-0.57544817119632985</v>
      </c>
      <c r="I542">
        <v>-7.3487004663064601</v>
      </c>
      <c r="J542">
        <f>(Table2[[#This Row],[1M Return vs Nifty]]-AVERAGE(Table2[1M Return vs Nifty]))/_xlfn.STDEV.P(Table2[1M Return vs Nifty])</f>
        <v>-0.8153090926730725</v>
      </c>
      <c r="K542">
        <v>-8.5162377824222801</v>
      </c>
      <c r="L542">
        <f>(Table2[[#This Row],[6M Return vs Nifty]]-AVERAGE(Table2[6M Return vs Nifty]))/_xlfn.STDEV.P(Table2[6M Return vs Nifty])</f>
        <v>-0.41339993743414066</v>
      </c>
      <c r="M542">
        <v>-4.8215972252516099</v>
      </c>
      <c r="N542">
        <f>(Table2[[#This Row],[1W Return vs Nifty]]-AVERAGE(Table2[1W Return vs Nifty]))/_xlfn.STDEV.P(Table2[1W Return vs Nifty])</f>
        <v>-0.89836407330034029</v>
      </c>
      <c r="O542">
        <v>796.61</v>
      </c>
      <c r="P542">
        <v>807.764179994664</v>
      </c>
      <c r="Q542">
        <v>786.34575091028296</v>
      </c>
      <c r="R542">
        <v>32.396755258184001</v>
      </c>
      <c r="S542" s="1">
        <f>(Table2[[#This Row],[Close Price]]-Table2[[#This Row],[20D EMA]])/Table2[[#This Row],[20D EMA]]</f>
        <v>-3.7232773879313549E-2</v>
      </c>
      <c r="T542" s="1">
        <f>(Table2[[#This Row],[Close Price]]-Table2[[#This Row],[50D EMA]])/Table2[[#This Row],[50D EMA]]</f>
        <v>-5.0527345734659307E-2</v>
      </c>
      <c r="U542" s="1">
        <f>(Table2[[#This Row],[Close Price]]-Table2[[#This Row],[200D EMA]])/Table2[[#This Row],[200D EMA]]</f>
        <v>-2.4665677773206211E-2</v>
      </c>
      <c r="V542">
        <v>0.30772057631880301</v>
      </c>
      <c r="W542">
        <v>763</v>
      </c>
      <c r="X542">
        <v>775</v>
      </c>
      <c r="Y542">
        <v>762.3</v>
      </c>
      <c r="Z542">
        <v>775</v>
      </c>
      <c r="AA542">
        <v>737.2</v>
      </c>
      <c r="AB542">
        <v>894.2</v>
      </c>
      <c r="AC542" s="1">
        <f>(Table2[[#This Row],[Close Price]]/Table2[[#This Row],[Day Low]])-1</f>
        <v>5.1769331585846956E-3</v>
      </c>
      <c r="AD542" s="1">
        <f>(Table2[[#This Row],[Day High]]/Table2[[#This Row],[Close Price]])-1</f>
        <v>1.0496120998761294E-2</v>
      </c>
      <c r="AE542" s="1">
        <f>(Table2[[#This Row],[Close Price]]/Table2[[#This Row],[Current Week Low]])-1</f>
        <v>6.0999606454152921E-3</v>
      </c>
      <c r="AF542" s="1">
        <f>(Table2[[#This Row],[Current Week High]]/Table2[[#This Row],[Close Price]])-1</f>
        <v>1.0496120998761294E-2</v>
      </c>
      <c r="AG542" s="1">
        <f>(Table2[[#This Row],[Close Price]]/Table2[[#This Row],[Current Month Low]])-1</f>
        <v>4.0355398806294129E-2</v>
      </c>
      <c r="AH542" s="1">
        <f>(Table2[[#This Row],[Current Month High]]/Table2[[#This Row],[Close Price]])-1</f>
        <v>0.16591694373818378</v>
      </c>
      <c r="AI542">
        <v>17.347936632114202</v>
      </c>
      <c r="AJ542">
        <v>18.906976744186</v>
      </c>
      <c r="AK542" t="str">
        <f>IF(AND(Table2[[#This Row],[20D EMA]]&gt;Table2[[#This Row],[50D EMA]],Table2[[#This Row],[50D EMA]]&gt;Table2[[#This Row],[200D EMA]]),"Uptrend","Downtrend/NoTrend")</f>
        <v>Downtrend/NoTrend</v>
      </c>
      <c r="AL542">
        <v>0.11</v>
      </c>
      <c r="AM542" t="s">
        <v>3172</v>
      </c>
      <c r="AN542">
        <v>-12.44</v>
      </c>
      <c r="AO542" t="s">
        <v>3173</v>
      </c>
      <c r="AP542">
        <v>4.107646595864E-3</v>
      </c>
      <c r="AQ542">
        <f>(Table2[[#This Row],[Sharpe Ratio]]-AVERAGE(Table2[Sharpe Ratio]))/_xlfn.STDEV.P(Table2[Sharpe Ratio])</f>
        <v>-0.60232873804507492</v>
      </c>
      <c r="AR5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2">
        <f>_xlfn.RANK.AVG(Table2[[#This Row],[1Y Return vs Nifty Z-Score]],Table2[1Y Return vs Nifty Z-Score])</f>
        <v>514</v>
      </c>
      <c r="AT542">
        <f>_xlfn.RANK.AVG(Table2[[#This Row],[6M Return vs Nifty Z-Score]],Table2[6M Return vs Nifty Z-Score])</f>
        <v>462</v>
      </c>
      <c r="AU542">
        <f>_xlfn.RANK.AVG(Table2[[#This Row],[Sharpe Ratio Z-Score]],Table2[Sharpe Ratio Z-Score])</f>
        <v>498</v>
      </c>
      <c r="AV542">
        <f>(Table2[[#This Row],[Rank 1Y]]+Table2[[#This Row],[Rank 6M]]+Table2[[#This Row],[Rank Sharpe]])/3</f>
        <v>491.33333333333331</v>
      </c>
    </row>
    <row r="543" spans="1:48" x14ac:dyDescent="0.3">
      <c r="A543" t="s">
        <v>1721</v>
      </c>
      <c r="B543" t="s">
        <v>1722</v>
      </c>
      <c r="C543" t="s">
        <v>3134</v>
      </c>
      <c r="D543" t="s">
        <v>69</v>
      </c>
      <c r="E543">
        <v>4857.2255283439999</v>
      </c>
      <c r="F543">
        <v>214.34</v>
      </c>
      <c r="G543">
        <v>-9.5944765822003593</v>
      </c>
      <c r="H543">
        <f>(Table2[[#This Row],[1Y Return vs Nifty]]-AVERAGE(Table2[1Y Return vs Nifty]))/_xlfn.STDEV.P(Table2[1Y Return vs Nifty])</f>
        <v>-0.46050716192883256</v>
      </c>
      <c r="I543">
        <v>-0.89536619829542097</v>
      </c>
      <c r="J543">
        <f>(Table2[[#This Row],[1M Return vs Nifty]]-AVERAGE(Table2[1M Return vs Nifty]))/_xlfn.STDEV.P(Table2[1M Return vs Nifty])</f>
        <v>-0.20327838820580599</v>
      </c>
      <c r="K543">
        <v>2.1563588217970602</v>
      </c>
      <c r="L543">
        <f>(Table2[[#This Row],[6M Return vs Nifty]]-AVERAGE(Table2[6M Return vs Nifty]))/_xlfn.STDEV.P(Table2[6M Return vs Nifty])</f>
        <v>-6.2300698510573987E-2</v>
      </c>
      <c r="M543">
        <v>-1.8223934584377399</v>
      </c>
      <c r="N543">
        <f>(Table2[[#This Row],[1W Return vs Nifty]]-AVERAGE(Table2[1W Return vs Nifty]))/_xlfn.STDEV.P(Table2[1W Return vs Nifty])</f>
        <v>-0.25892604408495595</v>
      </c>
      <c r="O543">
        <v>219.57</v>
      </c>
      <c r="P543">
        <v>222.842477186292</v>
      </c>
      <c r="Q543">
        <v>217.456964692024</v>
      </c>
      <c r="R543">
        <v>39.411376201359197</v>
      </c>
      <c r="S543" s="1">
        <f>(Table2[[#This Row],[Close Price]]-Table2[[#This Row],[20D EMA]])/Table2[[#This Row],[20D EMA]]</f>
        <v>-2.3819283144327505E-2</v>
      </c>
      <c r="T543" s="1">
        <f>(Table2[[#This Row],[Close Price]]-Table2[[#This Row],[50D EMA]])/Table2[[#This Row],[50D EMA]]</f>
        <v>-3.8154652082709038E-2</v>
      </c>
      <c r="U543" s="1">
        <f>(Table2[[#This Row],[Close Price]]-Table2[[#This Row],[200D EMA]])/Table2[[#This Row],[200D EMA]]</f>
        <v>-1.4333708264706244E-2</v>
      </c>
      <c r="V543">
        <v>0.219025750724093</v>
      </c>
      <c r="W543">
        <v>213.51</v>
      </c>
      <c r="X543">
        <v>217.73</v>
      </c>
      <c r="Y543">
        <v>213</v>
      </c>
      <c r="Z543">
        <v>218.76</v>
      </c>
      <c r="AA543">
        <v>208.3</v>
      </c>
      <c r="AB543">
        <v>240</v>
      </c>
      <c r="AC543" s="1">
        <f>(Table2[[#This Row],[Close Price]]/Table2[[#This Row],[Day Low]])-1</f>
        <v>3.887405742119876E-3</v>
      </c>
      <c r="AD543" s="1">
        <f>(Table2[[#This Row],[Day High]]/Table2[[#This Row],[Close Price]])-1</f>
        <v>1.5815993281701912E-2</v>
      </c>
      <c r="AE543" s="1">
        <f>(Table2[[#This Row],[Close Price]]/Table2[[#This Row],[Current Week Low]])-1</f>
        <v>6.291079812206668E-3</v>
      </c>
      <c r="AF543" s="1">
        <f>(Table2[[#This Row],[Current Week High]]/Table2[[#This Row],[Close Price]])-1</f>
        <v>2.0621442567882786E-2</v>
      </c>
      <c r="AG543" s="1">
        <f>(Table2[[#This Row],[Close Price]]/Table2[[#This Row],[Current Month Low]])-1</f>
        <v>2.8996639462314011E-2</v>
      </c>
      <c r="AH543" s="1">
        <f>(Table2[[#This Row],[Current Month High]]/Table2[[#This Row],[Close Price]])-1</f>
        <v>0.11971633852757302</v>
      </c>
      <c r="AI543">
        <v>20.369506391714001</v>
      </c>
      <c r="AJ543">
        <v>13.108179419524999</v>
      </c>
      <c r="AK543" t="str">
        <f>IF(AND(Table2[[#This Row],[20D EMA]]&gt;Table2[[#This Row],[50D EMA]],Table2[[#This Row],[50D EMA]]&gt;Table2[[#This Row],[200D EMA]]),"Uptrend","Downtrend/NoTrend")</f>
        <v>Downtrend/NoTrend</v>
      </c>
      <c r="AL543">
        <v>-0.01</v>
      </c>
      <c r="AM543" t="s">
        <v>3173</v>
      </c>
      <c r="AN543">
        <v>-9.5500000000000007</v>
      </c>
      <c r="AO543" t="s">
        <v>3173</v>
      </c>
      <c r="AP543">
        <v>-6.2773263859498996E-2</v>
      </c>
      <c r="AQ543">
        <f>(Table2[[#This Row],[Sharpe Ratio]]-AVERAGE(Table2[Sharpe Ratio]))/_xlfn.STDEV.P(Table2[Sharpe Ratio])</f>
        <v>-1.3777960796950217</v>
      </c>
      <c r="AR5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3">
        <f>_xlfn.RANK.AVG(Table2[[#This Row],[1Y Return vs Nifty Z-Score]],Table2[1Y Return vs Nifty Z-Score])</f>
        <v>473</v>
      </c>
      <c r="AT543">
        <f>_xlfn.RANK.AVG(Table2[[#This Row],[6M Return vs Nifty Z-Score]],Table2[6M Return vs Nifty Z-Score])</f>
        <v>325</v>
      </c>
      <c r="AU543">
        <f>_xlfn.RANK.AVG(Table2[[#This Row],[Sharpe Ratio Z-Score]],Table2[Sharpe Ratio Z-Score])</f>
        <v>676</v>
      </c>
      <c r="AV543">
        <f>(Table2[[#This Row],[Rank 1Y]]+Table2[[#This Row],[Rank 6M]]+Table2[[#This Row],[Rank Sharpe]])/3</f>
        <v>491.33333333333331</v>
      </c>
    </row>
    <row r="544" spans="1:48" x14ac:dyDescent="0.3">
      <c r="A544" t="s">
        <v>1908</v>
      </c>
      <c r="B544" t="s">
        <v>1909</v>
      </c>
      <c r="C544" t="s">
        <v>3127</v>
      </c>
      <c r="D544" t="s">
        <v>24</v>
      </c>
      <c r="E544">
        <v>3763.9104473279999</v>
      </c>
      <c r="F544">
        <v>119.94</v>
      </c>
      <c r="G544">
        <v>-17.6570059140372</v>
      </c>
      <c r="H544">
        <f>(Table2[[#This Row],[1Y Return vs Nifty]]-AVERAGE(Table2[1Y Return vs Nifty]))/_xlfn.STDEV.P(Table2[1Y Return vs Nifty])</f>
        <v>-0.61905872828634945</v>
      </c>
      <c r="I544">
        <v>-0.192780393600258</v>
      </c>
      <c r="J544">
        <f>(Table2[[#This Row],[1M Return vs Nifty]]-AVERAGE(Table2[1M Return vs Nifty]))/_xlfn.STDEV.P(Table2[1M Return vs Nifty])</f>
        <v>-0.13664553344608935</v>
      </c>
      <c r="K544">
        <v>-12.986355624837</v>
      </c>
      <c r="L544">
        <f>(Table2[[#This Row],[6M Return vs Nifty]]-AVERAGE(Table2[6M Return vs Nifty]))/_xlfn.STDEV.P(Table2[6M Return vs Nifty])</f>
        <v>-0.56045458875957255</v>
      </c>
      <c r="M544">
        <v>0.31687581929306102</v>
      </c>
      <c r="N544">
        <f>(Table2[[#This Row],[1W Return vs Nifty]]-AVERAGE(Table2[1W Return vs Nifty]))/_xlfn.STDEV.P(Table2[1W Return vs Nifty])</f>
        <v>0.19717171961130303</v>
      </c>
      <c r="O544">
        <v>117.28</v>
      </c>
      <c r="P544">
        <v>118.600049876428</v>
      </c>
      <c r="Q544">
        <v>123.507232603272</v>
      </c>
      <c r="R544">
        <v>62.850456655539801</v>
      </c>
      <c r="S544" s="1">
        <f>(Table2[[#This Row],[Close Price]]-Table2[[#This Row],[20D EMA]])/Table2[[#This Row],[20D EMA]]</f>
        <v>2.2680763983628893E-2</v>
      </c>
      <c r="T544" s="1">
        <f>(Table2[[#This Row],[Close Price]]-Table2[[#This Row],[50D EMA]])/Table2[[#This Row],[50D EMA]]</f>
        <v>1.1298056998863987E-2</v>
      </c>
      <c r="U544" s="1">
        <f>(Table2[[#This Row],[Close Price]]-Table2[[#This Row],[200D EMA]])/Table2[[#This Row],[200D EMA]]</f>
        <v>-2.8882783040978761E-2</v>
      </c>
      <c r="V544">
        <v>0.78815724211041305</v>
      </c>
      <c r="W544">
        <v>117.02</v>
      </c>
      <c r="X544">
        <v>120.36</v>
      </c>
      <c r="Y544">
        <v>116.75</v>
      </c>
      <c r="Z544">
        <v>120.9</v>
      </c>
      <c r="AA544">
        <v>110.43</v>
      </c>
      <c r="AB544">
        <v>124.4</v>
      </c>
      <c r="AC544" s="1">
        <f>(Table2[[#This Row],[Close Price]]/Table2[[#This Row],[Day Low]])-1</f>
        <v>2.4952999487267258E-2</v>
      </c>
      <c r="AD544" s="1">
        <f>(Table2[[#This Row],[Day High]]/Table2[[#This Row],[Close Price]])-1</f>
        <v>3.5017508754378035E-3</v>
      </c>
      <c r="AE544" s="1">
        <f>(Table2[[#This Row],[Close Price]]/Table2[[#This Row],[Current Week Low]])-1</f>
        <v>2.7323340471091973E-2</v>
      </c>
      <c r="AF544" s="1">
        <f>(Table2[[#This Row],[Current Week High]]/Table2[[#This Row],[Close Price]])-1</f>
        <v>8.0040020010005986E-3</v>
      </c>
      <c r="AG544" s="1">
        <f>(Table2[[#This Row],[Close Price]]/Table2[[#This Row],[Current Month Low]])-1</f>
        <v>8.6117902743819474E-2</v>
      </c>
      <c r="AH544" s="1">
        <f>(Table2[[#This Row],[Current Month High]]/Table2[[#This Row],[Close Price]])-1</f>
        <v>3.7185259296314888E-2</v>
      </c>
      <c r="AI544">
        <v>36.276471569117803</v>
      </c>
      <c r="AJ544">
        <v>10.3505382279878</v>
      </c>
      <c r="AK544" t="str">
        <f>IF(AND(Table2[[#This Row],[20D EMA]]&gt;Table2[[#This Row],[50D EMA]],Table2[[#This Row],[50D EMA]]&gt;Table2[[#This Row],[200D EMA]]),"Uptrend","Downtrend/NoTrend")</f>
        <v>Downtrend/NoTrend</v>
      </c>
      <c r="AL544">
        <v>-0.03</v>
      </c>
      <c r="AM544" t="s">
        <v>3173</v>
      </c>
      <c r="AN544">
        <v>-1.93</v>
      </c>
      <c r="AO544" t="s">
        <v>3173</v>
      </c>
      <c r="AP544">
        <v>2.8304403042777E-2</v>
      </c>
      <c r="AQ544">
        <f>(Table2[[#This Row],[Sharpe Ratio]]-AVERAGE(Table2[Sharpe Ratio]))/_xlfn.STDEV.P(Table2[Sharpe Ratio])</f>
        <v>-0.32177343054874552</v>
      </c>
      <c r="AR5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4">
        <f>_xlfn.RANK.AVG(Table2[[#This Row],[1Y Return vs Nifty Z-Score]],Table2[1Y Return vs Nifty Z-Score])</f>
        <v>532</v>
      </c>
      <c r="AT544">
        <f>_xlfn.RANK.AVG(Table2[[#This Row],[6M Return vs Nifty Z-Score]],Table2[6M Return vs Nifty Z-Score])</f>
        <v>513</v>
      </c>
      <c r="AU544">
        <f>_xlfn.RANK.AVG(Table2[[#This Row],[Sharpe Ratio Z-Score]],Table2[Sharpe Ratio Z-Score])</f>
        <v>429</v>
      </c>
      <c r="AV544">
        <f>(Table2[[#This Row],[Rank 1Y]]+Table2[[#This Row],[Rank 6M]]+Table2[[#This Row],[Rank Sharpe]])/3</f>
        <v>491.33333333333331</v>
      </c>
    </row>
    <row r="545" spans="1:48" x14ac:dyDescent="0.3">
      <c r="A545" t="s">
        <v>845</v>
      </c>
      <c r="B545" t="s">
        <v>846</v>
      </c>
      <c r="C545" t="s">
        <v>3139</v>
      </c>
      <c r="D545" t="s">
        <v>460</v>
      </c>
      <c r="E545">
        <v>17778.273189169999</v>
      </c>
      <c r="F545">
        <v>7492.55</v>
      </c>
      <c r="G545">
        <v>-14.266124071356799</v>
      </c>
      <c r="H545">
        <f>(Table2[[#This Row],[1Y Return vs Nifty]]-AVERAGE(Table2[1Y Return vs Nifty]))/_xlfn.STDEV.P(Table2[1Y Return vs Nifty])</f>
        <v>-0.55237622638619754</v>
      </c>
      <c r="I545">
        <v>-2.4965045580225498</v>
      </c>
      <c r="J545">
        <f>(Table2[[#This Row],[1M Return vs Nifty]]-AVERAGE(Table2[1M Return vs Nifty]))/_xlfn.STDEV.P(Table2[1M Return vs Nifty])</f>
        <v>-0.35512947751182827</v>
      </c>
      <c r="K545">
        <v>-2.6947041789176001</v>
      </c>
      <c r="L545">
        <f>(Table2[[#This Row],[6M Return vs Nifty]]-AVERAGE(Table2[6M Return vs Nifty]))/_xlfn.STDEV.P(Table2[6M Return vs Nifty])</f>
        <v>-0.22188740366607854</v>
      </c>
      <c r="M545">
        <v>-2.0501718980902202</v>
      </c>
      <c r="N545">
        <f>(Table2[[#This Row],[1W Return vs Nifty]]-AVERAGE(Table2[1W Return vs Nifty]))/_xlfn.STDEV.P(Table2[1W Return vs Nifty])</f>
        <v>-0.30748899874670771</v>
      </c>
      <c r="O545">
        <v>7699.67</v>
      </c>
      <c r="P545">
        <v>7920.3587899079203</v>
      </c>
      <c r="Q545">
        <v>7623.5016514585604</v>
      </c>
      <c r="R545">
        <v>40.752833224174402</v>
      </c>
      <c r="S545" s="1">
        <f>(Table2[[#This Row],[Close Price]]-Table2[[#This Row],[20D EMA]])/Table2[[#This Row],[20D EMA]]</f>
        <v>-2.6899854149593411E-2</v>
      </c>
      <c r="T545" s="1">
        <f>(Table2[[#This Row],[Close Price]]-Table2[[#This Row],[50D EMA]])/Table2[[#This Row],[50D EMA]]</f>
        <v>-5.4013814431365381E-2</v>
      </c>
      <c r="U545" s="1">
        <f>(Table2[[#This Row],[Close Price]]-Table2[[#This Row],[200D EMA]])/Table2[[#This Row],[200D EMA]]</f>
        <v>-1.7177362509458633E-2</v>
      </c>
      <c r="V545">
        <v>0.27221944002314002</v>
      </c>
      <c r="W545">
        <v>7450</v>
      </c>
      <c r="X545">
        <v>7668.25</v>
      </c>
      <c r="Y545">
        <v>7449.95</v>
      </c>
      <c r="Z545">
        <v>7689</v>
      </c>
      <c r="AA545">
        <v>7110</v>
      </c>
      <c r="AB545">
        <v>8304</v>
      </c>
      <c r="AC545" s="1">
        <f>(Table2[[#This Row],[Close Price]]/Table2[[#This Row],[Day Low]])-1</f>
        <v>5.7114093959731438E-3</v>
      </c>
      <c r="AD545" s="1">
        <f>(Table2[[#This Row],[Day High]]/Table2[[#This Row],[Close Price]])-1</f>
        <v>2.3449960293892014E-2</v>
      </c>
      <c r="AE545" s="1">
        <f>(Table2[[#This Row],[Close Price]]/Table2[[#This Row],[Current Week Low]])-1</f>
        <v>5.7181591822763611E-3</v>
      </c>
      <c r="AF545" s="1">
        <f>(Table2[[#This Row],[Current Week High]]/Table2[[#This Row],[Close Price]])-1</f>
        <v>2.6219377915395858E-2</v>
      </c>
      <c r="AG545" s="1">
        <f>(Table2[[#This Row],[Close Price]]/Table2[[#This Row],[Current Month Low]])-1</f>
        <v>5.3804500703234837E-2</v>
      </c>
      <c r="AH545" s="1">
        <f>(Table2[[#This Row],[Current Month High]]/Table2[[#This Row],[Close Price]])-1</f>
        <v>0.10830091223949112</v>
      </c>
      <c r="AI545">
        <v>26.6417975188687</v>
      </c>
      <c r="AJ545">
        <v>36.5608938140196</v>
      </c>
      <c r="AK545" t="str">
        <f>IF(AND(Table2[[#This Row],[20D EMA]]&gt;Table2[[#This Row],[50D EMA]],Table2[[#This Row],[50D EMA]]&gt;Table2[[#This Row],[200D EMA]]),"Uptrend","Downtrend/NoTrend")</f>
        <v>Downtrend/NoTrend</v>
      </c>
      <c r="AL545">
        <v>0</v>
      </c>
      <c r="AM545" t="s">
        <v>3174</v>
      </c>
      <c r="AN545">
        <v>-5.39</v>
      </c>
      <c r="AO545" t="s">
        <v>3173</v>
      </c>
      <c r="AP545">
        <v>-1.9621178579465999E-2</v>
      </c>
      <c r="AQ545">
        <f>(Table2[[#This Row],[Sharpe Ratio]]-AVERAGE(Table2[Sharpe Ratio]))/_xlfn.STDEV.P(Table2[Sharpe Ratio])</f>
        <v>-0.87745850009385051</v>
      </c>
      <c r="AR5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5">
        <f>_xlfn.RANK.AVG(Table2[[#This Row],[1Y Return vs Nifty Z-Score]],Table2[1Y Return vs Nifty Z-Score])</f>
        <v>504</v>
      </c>
      <c r="AT545">
        <f>_xlfn.RANK.AVG(Table2[[#This Row],[6M Return vs Nifty Z-Score]],Table2[6M Return vs Nifty Z-Score])</f>
        <v>373</v>
      </c>
      <c r="AU545">
        <f>_xlfn.RANK.AVG(Table2[[#This Row],[Sharpe Ratio Z-Score]],Table2[Sharpe Ratio Z-Score])</f>
        <v>600</v>
      </c>
      <c r="AV545">
        <f>(Table2[[#This Row],[Rank 1Y]]+Table2[[#This Row],[Rank 6M]]+Table2[[#This Row],[Rank Sharpe]])/3</f>
        <v>492.33333333333331</v>
      </c>
    </row>
    <row r="546" spans="1:48" x14ac:dyDescent="0.3">
      <c r="A546" t="s">
        <v>202</v>
      </c>
      <c r="B546" t="s">
        <v>203</v>
      </c>
      <c r="C546" t="s">
        <v>3129</v>
      </c>
      <c r="D546" t="s">
        <v>120</v>
      </c>
      <c r="E546">
        <v>120761.72888256</v>
      </c>
      <c r="F546">
        <v>5013.6000000000004</v>
      </c>
      <c r="G546">
        <v>-18.185536255146701</v>
      </c>
      <c r="H546">
        <f>(Table2[[#This Row],[1Y Return vs Nifty]]-AVERAGE(Table2[1Y Return vs Nifty]))/_xlfn.STDEV.P(Table2[1Y Return vs Nifty])</f>
        <v>-0.62945240376973444</v>
      </c>
      <c r="I546">
        <v>-13.958249814121</v>
      </c>
      <c r="J546">
        <f>(Table2[[#This Row],[1M Return vs Nifty]]-AVERAGE(Table2[1M Return vs Nifty]))/_xlfn.STDEV.P(Table2[1M Return vs Nifty])</f>
        <v>-1.4421551501609433</v>
      </c>
      <c r="K546">
        <v>-9.2012675888520992</v>
      </c>
      <c r="L546">
        <f>(Table2[[#This Row],[6M Return vs Nifty]]-AVERAGE(Table2[6M Return vs Nifty]))/_xlfn.STDEV.P(Table2[6M Return vs Nifty])</f>
        <v>-0.43593554452177125</v>
      </c>
      <c r="M546">
        <v>-3.48840805931503</v>
      </c>
      <c r="N546">
        <f>(Table2[[#This Row],[1W Return vs Nifty]]-AVERAGE(Table2[1W Return vs Nifty]))/_xlfn.STDEV.P(Table2[1W Return vs Nifty])</f>
        <v>-0.61412468207571114</v>
      </c>
      <c r="O546">
        <v>5257.85</v>
      </c>
      <c r="P546">
        <v>5564.5034832237397</v>
      </c>
      <c r="Q546">
        <v>5462.3806264140003</v>
      </c>
      <c r="R546">
        <v>39.045362031805098</v>
      </c>
      <c r="S546" s="1">
        <f>(Table2[[#This Row],[Close Price]]-Table2[[#This Row],[20D EMA]])/Table2[[#This Row],[20D EMA]]</f>
        <v>-4.6454349211179469E-2</v>
      </c>
      <c r="T546" s="1">
        <f>(Table2[[#This Row],[Close Price]]-Table2[[#This Row],[50D EMA]])/Table2[[#This Row],[50D EMA]]</f>
        <v>-9.9003169803854443E-2</v>
      </c>
      <c r="U546" s="1">
        <f>(Table2[[#This Row],[Close Price]]-Table2[[#This Row],[200D EMA]])/Table2[[#This Row],[200D EMA]]</f>
        <v>-8.2158431846339502E-2</v>
      </c>
      <c r="V546">
        <v>2.0662345794779098</v>
      </c>
      <c r="W546">
        <v>4892.95</v>
      </c>
      <c r="X546">
        <v>5030.3</v>
      </c>
      <c r="Y546">
        <v>4874</v>
      </c>
      <c r="Z546">
        <v>5030.3</v>
      </c>
      <c r="AA546">
        <v>4746.8999999999996</v>
      </c>
      <c r="AB546">
        <v>5902.15</v>
      </c>
      <c r="AC546" s="1">
        <f>(Table2[[#This Row],[Close Price]]/Table2[[#This Row],[Day Low]])-1</f>
        <v>2.4657926199940894E-2</v>
      </c>
      <c r="AD546" s="1">
        <f>(Table2[[#This Row],[Day High]]/Table2[[#This Row],[Close Price]])-1</f>
        <v>3.3309398436252025E-3</v>
      </c>
      <c r="AE546" s="1">
        <f>(Table2[[#This Row],[Close Price]]/Table2[[#This Row],[Current Week Low]])-1</f>
        <v>2.8641772671317289E-2</v>
      </c>
      <c r="AF546" s="1">
        <f>(Table2[[#This Row],[Current Week High]]/Table2[[#This Row],[Close Price]])-1</f>
        <v>3.3309398436252025E-3</v>
      </c>
      <c r="AG546" s="1">
        <f>(Table2[[#This Row],[Close Price]]/Table2[[#This Row],[Current Month Low]])-1</f>
        <v>5.6184035897111961E-2</v>
      </c>
      <c r="AH546" s="1">
        <f>(Table2[[#This Row],[Current Month High]]/Table2[[#This Row],[Close Price]])-1</f>
        <v>0.17722794000319109</v>
      </c>
      <c r="AI546">
        <v>29.046992181266901</v>
      </c>
      <c r="AJ546">
        <v>8.3787289234760198</v>
      </c>
      <c r="AK546" t="str">
        <f>IF(AND(Table2[[#This Row],[20D EMA]]&gt;Table2[[#This Row],[50D EMA]],Table2[[#This Row],[50D EMA]]&gt;Table2[[#This Row],[200D EMA]]),"Uptrend","Downtrend/NoTrend")</f>
        <v>Downtrend/NoTrend</v>
      </c>
      <c r="AL546">
        <v>-0.06</v>
      </c>
      <c r="AM546" t="s">
        <v>3173</v>
      </c>
      <c r="AN546">
        <v>-11.96</v>
      </c>
      <c r="AO546" t="s">
        <v>3173</v>
      </c>
      <c r="AP546">
        <v>1.3115106208990999E-2</v>
      </c>
      <c r="AQ546">
        <f>(Table2[[#This Row],[Sharpe Ratio]]-AVERAGE(Table2[Sharpe Ratio]))/_xlfn.STDEV.P(Table2[Sharpe Ratio])</f>
        <v>-0.49788950847040114</v>
      </c>
      <c r="AR5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6">
        <f>_xlfn.RANK.AVG(Table2[[#This Row],[1Y Return vs Nifty Z-Score]],Table2[1Y Return vs Nifty Z-Score])</f>
        <v>535</v>
      </c>
      <c r="AT546">
        <f>_xlfn.RANK.AVG(Table2[[#This Row],[6M Return vs Nifty Z-Score]],Table2[6M Return vs Nifty Z-Score])</f>
        <v>471</v>
      </c>
      <c r="AU546">
        <f>_xlfn.RANK.AVG(Table2[[#This Row],[Sharpe Ratio Z-Score]],Table2[Sharpe Ratio Z-Score])</f>
        <v>472</v>
      </c>
      <c r="AV546">
        <f>(Table2[[#This Row],[Rank 1Y]]+Table2[[#This Row],[Rank 6M]]+Table2[[#This Row],[Rank Sharpe]])/3</f>
        <v>492.66666666666669</v>
      </c>
    </row>
    <row r="547" spans="1:48" x14ac:dyDescent="0.3">
      <c r="A547" t="s">
        <v>456</v>
      </c>
      <c r="B547" t="s">
        <v>457</v>
      </c>
      <c r="C547" t="s">
        <v>3127</v>
      </c>
      <c r="D547" t="s">
        <v>34</v>
      </c>
      <c r="E547">
        <v>49073.206927614003</v>
      </c>
      <c r="F547">
        <v>107.79</v>
      </c>
      <c r="G547">
        <v>-20.4193597227971</v>
      </c>
      <c r="H547">
        <f>(Table2[[#This Row],[1Y Return vs Nifty]]-AVERAGE(Table2[1Y Return vs Nifty]))/_xlfn.STDEV.P(Table2[1Y Return vs Nifty])</f>
        <v>-0.67338107617326914</v>
      </c>
      <c r="I547">
        <v>9.6194402400915298</v>
      </c>
      <c r="J547">
        <f>(Table2[[#This Row],[1M Return vs Nifty]]-AVERAGE(Table2[1M Return vs Nifty]))/_xlfn.STDEV.P(Table2[1M Return vs Nifty])</f>
        <v>0.79394012311831652</v>
      </c>
      <c r="K547">
        <v>-24.008400167621701</v>
      </c>
      <c r="L547">
        <f>(Table2[[#This Row],[6M Return vs Nifty]]-AVERAGE(Table2[6M Return vs Nifty]))/_xlfn.STDEV.P(Table2[6M Return vs Nifty])</f>
        <v>-0.92304970912826034</v>
      </c>
      <c r="M547">
        <v>0.25819714856620102</v>
      </c>
      <c r="N547">
        <f>(Table2[[#This Row],[1W Return vs Nifty]]-AVERAGE(Table2[1W Return vs Nifty]))/_xlfn.STDEV.P(Table2[1W Return vs Nifty])</f>
        <v>0.18466127467863952</v>
      </c>
      <c r="O547">
        <v>106.27</v>
      </c>
      <c r="P547">
        <v>108.234125797483</v>
      </c>
      <c r="Q547">
        <v>115.045636501966</v>
      </c>
      <c r="R547">
        <v>56.502138194119397</v>
      </c>
      <c r="S547" s="1">
        <f>(Table2[[#This Row],[Close Price]]-Table2[[#This Row],[20D EMA]])/Table2[[#This Row],[20D EMA]]</f>
        <v>1.4303189987767105E-2</v>
      </c>
      <c r="T547" s="1">
        <f>(Table2[[#This Row],[Close Price]]-Table2[[#This Row],[50D EMA]])/Table2[[#This Row],[50D EMA]]</f>
        <v>-4.103380465362661E-3</v>
      </c>
      <c r="U547" s="1">
        <f>(Table2[[#This Row],[Close Price]]-Table2[[#This Row],[200D EMA]])/Table2[[#This Row],[200D EMA]]</f>
        <v>-6.3067463682918601E-2</v>
      </c>
      <c r="V547">
        <v>1.1092425751513399</v>
      </c>
      <c r="W547">
        <v>106.6</v>
      </c>
      <c r="X547">
        <v>107.97</v>
      </c>
      <c r="Y547">
        <v>105.34</v>
      </c>
      <c r="Z547">
        <v>108.15</v>
      </c>
      <c r="AA547">
        <v>100.7</v>
      </c>
      <c r="AB547">
        <v>115</v>
      </c>
      <c r="AC547" s="1">
        <f>(Table2[[#This Row],[Close Price]]/Table2[[#This Row],[Day Low]])-1</f>
        <v>1.1163227016885768E-2</v>
      </c>
      <c r="AD547" s="1">
        <f>(Table2[[#This Row],[Day High]]/Table2[[#This Row],[Close Price]])-1</f>
        <v>1.6699137211242387E-3</v>
      </c>
      <c r="AE547" s="1">
        <f>(Table2[[#This Row],[Close Price]]/Table2[[#This Row],[Current Week Low]])-1</f>
        <v>2.3258021644199767E-2</v>
      </c>
      <c r="AF547" s="1">
        <f>(Table2[[#This Row],[Current Week High]]/Table2[[#This Row],[Close Price]])-1</f>
        <v>3.3398274422489216E-3</v>
      </c>
      <c r="AG547" s="1">
        <f>(Table2[[#This Row],[Close Price]]/Table2[[#This Row],[Current Month Low]])-1</f>
        <v>7.0407149950347581E-2</v>
      </c>
      <c r="AH547" s="1">
        <f>(Table2[[#This Row],[Current Month High]]/Table2[[#This Row],[Close Price]])-1</f>
        <v>6.6889321829483261E-2</v>
      </c>
      <c r="AI547">
        <v>46.534929028666802</v>
      </c>
      <c r="AJ547">
        <v>12.28125</v>
      </c>
      <c r="AK547" t="str">
        <f>IF(AND(Table2[[#This Row],[20D EMA]]&gt;Table2[[#This Row],[50D EMA]],Table2[[#This Row],[50D EMA]]&gt;Table2[[#This Row],[200D EMA]]),"Uptrend","Downtrend/NoTrend")</f>
        <v>Downtrend/NoTrend</v>
      </c>
      <c r="AL547">
        <v>-0.09</v>
      </c>
      <c r="AM547" t="s">
        <v>3173</v>
      </c>
      <c r="AN547">
        <v>-5.25</v>
      </c>
      <c r="AO547" t="s">
        <v>3173</v>
      </c>
      <c r="AP547">
        <v>7.2929801688884993E-2</v>
      </c>
      <c r="AQ547">
        <f>(Table2[[#This Row],[Sharpe Ratio]]-AVERAGE(Table2[Sharpe Ratio]))/_xlfn.STDEV.P(Table2[Sharpe Ratio])</f>
        <v>0.19564684711422967</v>
      </c>
      <c r="AR5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7">
        <f>_xlfn.RANK.AVG(Table2[[#This Row],[1Y Return vs Nifty Z-Score]],Table2[1Y Return vs Nifty Z-Score])</f>
        <v>548</v>
      </c>
      <c r="AT547">
        <f>_xlfn.RANK.AVG(Table2[[#This Row],[6M Return vs Nifty Z-Score]],Table2[6M Return vs Nifty Z-Score])</f>
        <v>646</v>
      </c>
      <c r="AU547">
        <f>_xlfn.RANK.AVG(Table2[[#This Row],[Sharpe Ratio Z-Score]],Table2[Sharpe Ratio Z-Score])</f>
        <v>296</v>
      </c>
      <c r="AV547">
        <f>(Table2[[#This Row],[Rank 1Y]]+Table2[[#This Row],[Rank 6M]]+Table2[[#This Row],[Rank Sharpe]])/3</f>
        <v>496.66666666666669</v>
      </c>
    </row>
    <row r="548" spans="1:48" x14ac:dyDescent="0.3">
      <c r="A548" t="s">
        <v>1088</v>
      </c>
      <c r="B548" t="s">
        <v>1089</v>
      </c>
      <c r="C548" t="s">
        <v>3125</v>
      </c>
      <c r="D548" t="s">
        <v>190</v>
      </c>
      <c r="E548">
        <v>11620.71169281</v>
      </c>
      <c r="F548">
        <v>1176.45</v>
      </c>
      <c r="G548">
        <v>-7.6917969715690999</v>
      </c>
      <c r="H548">
        <f>(Table2[[#This Row],[1Y Return vs Nifty]]-AVERAGE(Table2[1Y Return vs Nifty]))/_xlfn.STDEV.P(Table2[1Y Return vs Nifty])</f>
        <v>-0.4230905126211682</v>
      </c>
      <c r="I548">
        <v>-19.820170034389498</v>
      </c>
      <c r="J548">
        <f>(Table2[[#This Row],[1M Return vs Nifty]]-AVERAGE(Table2[1M Return vs Nifty]))/_xlfn.STDEV.P(Table2[1M Return vs Nifty])</f>
        <v>-1.9980964687016283</v>
      </c>
      <c r="K548">
        <v>-15.2371742010879</v>
      </c>
      <c r="L548">
        <f>(Table2[[#This Row],[6M Return vs Nifty]]-AVERAGE(Table2[6M Return vs Nifty]))/_xlfn.STDEV.P(Table2[6M Return vs Nifty])</f>
        <v>-0.63450036397085452</v>
      </c>
      <c r="M548">
        <v>2.6343298446102601</v>
      </c>
      <c r="N548">
        <f>(Table2[[#This Row],[1W Return vs Nifty]]-AVERAGE(Table2[1W Return vs Nifty]))/_xlfn.STDEV.P(Table2[1W Return vs Nifty])</f>
        <v>0.69125893407233152</v>
      </c>
      <c r="O548">
        <v>1327.27</v>
      </c>
      <c r="P548">
        <v>1510.4792327406899</v>
      </c>
      <c r="Q548">
        <v>1526.4352082114799</v>
      </c>
      <c r="R548">
        <v>27.8741545095919</v>
      </c>
      <c r="S548" s="1">
        <f>(Table2[[#This Row],[Close Price]]-Table2[[#This Row],[20D EMA]])/Table2[[#This Row],[20D EMA]]</f>
        <v>-0.11363174033919243</v>
      </c>
      <c r="T548" s="1">
        <f>(Table2[[#This Row],[Close Price]]-Table2[[#This Row],[50D EMA]])/Table2[[#This Row],[50D EMA]]</f>
        <v>-0.22114122822768659</v>
      </c>
      <c r="U548" s="1">
        <f>(Table2[[#This Row],[Close Price]]-Table2[[#This Row],[200D EMA]])/Table2[[#This Row],[200D EMA]]</f>
        <v>-0.2292827146076882</v>
      </c>
      <c r="V548">
        <v>1.71211933829989</v>
      </c>
      <c r="W548">
        <v>1171.9000000000001</v>
      </c>
      <c r="X548">
        <v>1199.3</v>
      </c>
      <c r="Y548">
        <v>1160</v>
      </c>
      <c r="Z548">
        <v>1199.3</v>
      </c>
      <c r="AA548">
        <v>1075.25</v>
      </c>
      <c r="AB548">
        <v>1460.5</v>
      </c>
      <c r="AC548" s="1">
        <f>(Table2[[#This Row],[Close Price]]/Table2[[#This Row],[Day Low]])-1</f>
        <v>3.8825838382114952E-3</v>
      </c>
      <c r="AD548" s="1">
        <f>(Table2[[#This Row],[Day High]]/Table2[[#This Row],[Close Price]])-1</f>
        <v>1.9422839899698063E-2</v>
      </c>
      <c r="AE548" s="1">
        <f>(Table2[[#This Row],[Close Price]]/Table2[[#This Row],[Current Week Low]])-1</f>
        <v>1.4181034482758648E-2</v>
      </c>
      <c r="AF548" s="1">
        <f>(Table2[[#This Row],[Current Week High]]/Table2[[#This Row],[Close Price]])-1</f>
        <v>1.9422839899698063E-2</v>
      </c>
      <c r="AG548" s="1">
        <f>(Table2[[#This Row],[Close Price]]/Table2[[#This Row],[Current Month Low]])-1</f>
        <v>9.4117647058823639E-2</v>
      </c>
      <c r="AH548" s="1">
        <f>(Table2[[#This Row],[Current Month High]]/Table2[[#This Row],[Close Price]])-1</f>
        <v>0.24144672531769307</v>
      </c>
      <c r="AI548">
        <v>68.982957201751006</v>
      </c>
      <c r="AJ548">
        <v>15.604579177516801</v>
      </c>
      <c r="AK548" t="str">
        <f>IF(AND(Table2[[#This Row],[20D EMA]]&gt;Table2[[#This Row],[50D EMA]],Table2[[#This Row],[50D EMA]]&gt;Table2[[#This Row],[200D EMA]]),"Uptrend","Downtrend/NoTrend")</f>
        <v>Downtrend/NoTrend</v>
      </c>
      <c r="AL548">
        <v>-0.27</v>
      </c>
      <c r="AM548" t="s">
        <v>3173</v>
      </c>
      <c r="AN548">
        <v>-18</v>
      </c>
      <c r="AO548" t="s">
        <v>3173</v>
      </c>
      <c r="AP548">
        <v>6.7632714174779996E-3</v>
      </c>
      <c r="AQ548">
        <f>(Table2[[#This Row],[Sharpe Ratio]]-AVERAGE(Table2[Sharpe Ratio]))/_xlfn.STDEV.P(Table2[Sharpe Ratio])</f>
        <v>-0.57153743591094719</v>
      </c>
      <c r="AR5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8">
        <f>_xlfn.RANK.AVG(Table2[[#This Row],[1Y Return vs Nifty Z-Score]],Table2[1Y Return vs Nifty Z-Score])</f>
        <v>455</v>
      </c>
      <c r="AT548">
        <f>_xlfn.RANK.AVG(Table2[[#This Row],[6M Return vs Nifty Z-Score]],Table2[6M Return vs Nifty Z-Score])</f>
        <v>545</v>
      </c>
      <c r="AU548">
        <f>_xlfn.RANK.AVG(Table2[[#This Row],[Sharpe Ratio Z-Score]],Table2[Sharpe Ratio Z-Score])</f>
        <v>491</v>
      </c>
      <c r="AV548">
        <f>(Table2[[#This Row],[Rank 1Y]]+Table2[[#This Row],[Rank 6M]]+Table2[[#This Row],[Rank Sharpe]])/3</f>
        <v>497</v>
      </c>
    </row>
    <row r="549" spans="1:48" x14ac:dyDescent="0.3">
      <c r="A549" t="s">
        <v>1166</v>
      </c>
      <c r="B549" t="s">
        <v>1167</v>
      </c>
      <c r="C549" t="s">
        <v>3136</v>
      </c>
      <c r="D549" t="s">
        <v>1168</v>
      </c>
      <c r="E549">
        <v>10329.3401175</v>
      </c>
      <c r="F549">
        <v>1138.05</v>
      </c>
      <c r="G549">
        <v>-1.9601263354309899</v>
      </c>
      <c r="H549">
        <f>(Table2[[#This Row],[1Y Return vs Nifty]]-AVERAGE(Table2[1Y Return vs Nifty]))/_xlfn.STDEV.P(Table2[1Y Return vs Nifty])</f>
        <v>-0.31037583961940884</v>
      </c>
      <c r="I549">
        <v>2.8987168853170102</v>
      </c>
      <c r="J549">
        <f>(Table2[[#This Row],[1M Return vs Nifty]]-AVERAGE(Table2[1M Return vs Nifty]))/_xlfn.STDEV.P(Table2[1M Return vs Nifty])</f>
        <v>0.15655038340783931</v>
      </c>
      <c r="K549">
        <v>-14.853060781659901</v>
      </c>
      <c r="L549">
        <f>(Table2[[#This Row],[6M Return vs Nifty]]-AVERAGE(Table2[6M Return vs Nifty]))/_xlfn.STDEV.P(Table2[6M Return vs Nifty])</f>
        <v>-0.62186408301480467</v>
      </c>
      <c r="M549">
        <v>-6.8293032352971998</v>
      </c>
      <c r="N549">
        <f>(Table2[[#This Row],[1W Return vs Nifty]]-AVERAGE(Table2[1W Return vs Nifty]))/_xlfn.STDEV.P(Table2[1W Return vs Nifty])</f>
        <v>-1.3264122067791975</v>
      </c>
      <c r="O549">
        <v>1148.3800000000001</v>
      </c>
      <c r="P549">
        <v>1156.4366965536201</v>
      </c>
      <c r="Q549">
        <v>1175.13584608428</v>
      </c>
      <c r="R549">
        <v>44.467592250760298</v>
      </c>
      <c r="S549" s="1">
        <f>(Table2[[#This Row],[Close Price]]-Table2[[#This Row],[20D EMA]])/Table2[[#This Row],[20D EMA]]</f>
        <v>-8.9952803079121485E-3</v>
      </c>
      <c r="T549" s="1">
        <f>(Table2[[#This Row],[Close Price]]-Table2[[#This Row],[50D EMA]])/Table2[[#This Row],[50D EMA]]</f>
        <v>-1.5899440590579367E-2</v>
      </c>
      <c r="U549" s="1">
        <f>(Table2[[#This Row],[Close Price]]-Table2[[#This Row],[200D EMA]])/Table2[[#This Row],[200D EMA]]</f>
        <v>-3.1558773573162127E-2</v>
      </c>
      <c r="V549">
        <v>0.87962545685098803</v>
      </c>
      <c r="W549">
        <v>1126.5999999999999</v>
      </c>
      <c r="X549">
        <v>1146.6500000000001</v>
      </c>
      <c r="Y549">
        <v>1125.55</v>
      </c>
      <c r="Z549">
        <v>1149.3499999999999</v>
      </c>
      <c r="AA549">
        <v>1103.4000000000001</v>
      </c>
      <c r="AB549">
        <v>1247</v>
      </c>
      <c r="AC549" s="1">
        <f>(Table2[[#This Row],[Close Price]]/Table2[[#This Row],[Day Low]])-1</f>
        <v>1.0163323273566505E-2</v>
      </c>
      <c r="AD549" s="1">
        <f>(Table2[[#This Row],[Day High]]/Table2[[#This Row],[Close Price]])-1</f>
        <v>7.556785729976756E-3</v>
      </c>
      <c r="AE549" s="1">
        <f>(Table2[[#This Row],[Close Price]]/Table2[[#This Row],[Current Week Low]])-1</f>
        <v>1.1105681666740752E-2</v>
      </c>
      <c r="AF549" s="1">
        <f>(Table2[[#This Row],[Current Week High]]/Table2[[#This Row],[Close Price]])-1</f>
        <v>9.9292649707833913E-3</v>
      </c>
      <c r="AG549" s="1">
        <f>(Table2[[#This Row],[Close Price]]/Table2[[#This Row],[Current Month Low]])-1</f>
        <v>3.1402936378466473E-2</v>
      </c>
      <c r="AH549" s="1">
        <f>(Table2[[#This Row],[Current Month High]]/Table2[[#This Row],[Close Price]])-1</f>
        <v>9.5733930846623627E-2</v>
      </c>
      <c r="AI549">
        <v>32.410702517464003</v>
      </c>
      <c r="AJ549">
        <v>41.981161499594499</v>
      </c>
      <c r="AK549" t="str">
        <f>IF(AND(Table2[[#This Row],[20D EMA]]&gt;Table2[[#This Row],[50D EMA]],Table2[[#This Row],[50D EMA]]&gt;Table2[[#This Row],[200D EMA]]),"Uptrend","Downtrend/NoTrend")</f>
        <v>Downtrend/NoTrend</v>
      </c>
      <c r="AL549">
        <v>0.04</v>
      </c>
      <c r="AM549" t="s">
        <v>3172</v>
      </c>
      <c r="AN549">
        <v>0.55000000000000004</v>
      </c>
      <c r="AO549" t="s">
        <v>3172</v>
      </c>
      <c r="AQ549">
        <f>(Table2[[#This Row],[Sharpe Ratio]]-AVERAGE(Table2[Sharpe Ratio]))/_xlfn.STDEV.P(Table2[Sharpe Ratio])</f>
        <v>-0.64995586758689006</v>
      </c>
      <c r="AR5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9">
        <f>_xlfn.RANK.AVG(Table2[[#This Row],[1Y Return vs Nifty Z-Score]],Table2[1Y Return vs Nifty Z-Score])</f>
        <v>418</v>
      </c>
      <c r="AT549">
        <f>_xlfn.RANK.AVG(Table2[[#This Row],[6M Return vs Nifty Z-Score]],Table2[6M Return vs Nifty Z-Score])</f>
        <v>542</v>
      </c>
      <c r="AU549">
        <f>_xlfn.RANK.AVG(Table2[[#This Row],[Sharpe Ratio Z-Score]],Table2[Sharpe Ratio Z-Score])</f>
        <v>532</v>
      </c>
      <c r="AV549">
        <f>(Table2[[#This Row],[Rank 1Y]]+Table2[[#This Row],[Rank 6M]]+Table2[[#This Row],[Rank Sharpe]])/3</f>
        <v>497.33333333333331</v>
      </c>
    </row>
    <row r="550" spans="1:48" x14ac:dyDescent="0.3">
      <c r="A550" t="s">
        <v>78</v>
      </c>
      <c r="B550" t="s">
        <v>79</v>
      </c>
      <c r="C550" t="s">
        <v>3135</v>
      </c>
      <c r="D550" t="s">
        <v>80</v>
      </c>
      <c r="E550">
        <v>295164.31026499998</v>
      </c>
      <c r="F550">
        <v>3327.5</v>
      </c>
      <c r="G550">
        <v>-25.564949406095099</v>
      </c>
      <c r="H550">
        <f>(Table2[[#This Row],[1Y Return vs Nifty]]-AVERAGE(Table2[1Y Return vs Nifty]))/_xlfn.STDEV.P(Table2[1Y Return vs Nifty])</f>
        <v>-0.77457032715663376</v>
      </c>
      <c r="I550">
        <v>0.53612071647801496</v>
      </c>
      <c r="J550">
        <f>(Table2[[#This Row],[1M Return vs Nifty]]-AVERAGE(Table2[1M Return vs Nifty]))/_xlfn.STDEV.P(Table2[1M Return vs Nifty])</f>
        <v>-6.7516949467489387E-2</v>
      </c>
      <c r="K550">
        <v>-7.6201764401134797</v>
      </c>
      <c r="L550">
        <f>(Table2[[#This Row],[6M Return vs Nifty]]-AVERAGE(Table2[6M Return vs Nifty]))/_xlfn.STDEV.P(Table2[6M Return vs Nifty])</f>
        <v>-0.38392196998345751</v>
      </c>
      <c r="M550">
        <v>1.07917366438365</v>
      </c>
      <c r="N550">
        <f>(Table2[[#This Row],[1W Return vs Nifty]]-AVERAGE(Table2[1W Return vs Nifty]))/_xlfn.STDEV.P(Table2[1W Return vs Nifty])</f>
        <v>0.35969559916006827</v>
      </c>
      <c r="O550">
        <v>3267.93</v>
      </c>
      <c r="P550">
        <v>3365.2191240775401</v>
      </c>
      <c r="Q550">
        <v>3424.6827841776999</v>
      </c>
      <c r="R550">
        <v>65.8956596411102</v>
      </c>
      <c r="S550" s="1">
        <f>(Table2[[#This Row],[Close Price]]-Table2[[#This Row],[20D EMA]])/Table2[[#This Row],[20D EMA]]</f>
        <v>1.8228664628679368E-2</v>
      </c>
      <c r="T550" s="1">
        <f>(Table2[[#This Row],[Close Price]]-Table2[[#This Row],[50D EMA]])/Table2[[#This Row],[50D EMA]]</f>
        <v>-1.1208519471337393E-2</v>
      </c>
      <c r="U550" s="1">
        <f>(Table2[[#This Row],[Close Price]]-Table2[[#This Row],[200D EMA]])/Table2[[#This Row],[200D EMA]]</f>
        <v>-2.8377163755630708E-2</v>
      </c>
      <c r="V550">
        <v>1.0917158784943199</v>
      </c>
      <c r="W550">
        <v>3295.7</v>
      </c>
      <c r="X550">
        <v>3343.75</v>
      </c>
      <c r="Y550">
        <v>3295.7</v>
      </c>
      <c r="Z550">
        <v>3369.85</v>
      </c>
      <c r="AA550">
        <v>3106</v>
      </c>
      <c r="AB550">
        <v>3369.85</v>
      </c>
      <c r="AC550" s="1">
        <f>(Table2[[#This Row],[Close Price]]/Table2[[#This Row],[Day Low]])-1</f>
        <v>9.6489364930061328E-3</v>
      </c>
      <c r="AD550" s="1">
        <f>(Table2[[#This Row],[Day High]]/Table2[[#This Row],[Close Price]])-1</f>
        <v>4.8835462058602896E-3</v>
      </c>
      <c r="AE550" s="1">
        <f>(Table2[[#This Row],[Close Price]]/Table2[[#This Row],[Current Week Low]])-1</f>
        <v>9.6489364930061328E-3</v>
      </c>
      <c r="AF550" s="1">
        <f>(Table2[[#This Row],[Current Week High]]/Table2[[#This Row],[Close Price]])-1</f>
        <v>1.2727272727272698E-2</v>
      </c>
      <c r="AG550" s="1">
        <f>(Table2[[#This Row],[Close Price]]/Table2[[#This Row],[Current Month Low]])-1</f>
        <v>7.1313586606567947E-2</v>
      </c>
      <c r="AH550" s="1">
        <f>(Table2[[#This Row],[Current Month High]]/Table2[[#This Row],[Close Price]])-1</f>
        <v>1.2727272727272698E-2</v>
      </c>
      <c r="AI550">
        <v>16.812922614575498</v>
      </c>
      <c r="AJ550">
        <v>8.8966341040367798</v>
      </c>
      <c r="AK550" t="str">
        <f>IF(AND(Table2[[#This Row],[20D EMA]]&gt;Table2[[#This Row],[50D EMA]],Table2[[#This Row],[50D EMA]]&gt;Table2[[#This Row],[200D EMA]]),"Uptrend","Downtrend/NoTrend")</f>
        <v>Downtrend/NoTrend</v>
      </c>
      <c r="AL550">
        <v>-0.05</v>
      </c>
      <c r="AM550" t="s">
        <v>3173</v>
      </c>
      <c r="AN550">
        <v>4.74</v>
      </c>
      <c r="AO550" t="s">
        <v>3172</v>
      </c>
      <c r="AP550">
        <v>1.7699950076838999E-2</v>
      </c>
      <c r="AQ550">
        <f>(Table2[[#This Row],[Sharpe Ratio]]-AVERAGE(Table2[Sharpe Ratio]))/_xlfn.STDEV.P(Table2[Sharpe Ratio])</f>
        <v>-0.44472939653602406</v>
      </c>
      <c r="AR5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0">
        <f>_xlfn.RANK.AVG(Table2[[#This Row],[1Y Return vs Nifty Z-Score]],Table2[1Y Return vs Nifty Z-Score])</f>
        <v>590</v>
      </c>
      <c r="AT550">
        <f>_xlfn.RANK.AVG(Table2[[#This Row],[6M Return vs Nifty Z-Score]],Table2[6M Return vs Nifty Z-Score])</f>
        <v>450</v>
      </c>
      <c r="AU550">
        <f>_xlfn.RANK.AVG(Table2[[#This Row],[Sharpe Ratio Z-Score]],Table2[Sharpe Ratio Z-Score])</f>
        <v>453</v>
      </c>
      <c r="AV550">
        <f>(Table2[[#This Row],[Rank 1Y]]+Table2[[#This Row],[Rank 6M]]+Table2[[#This Row],[Rank Sharpe]])/3</f>
        <v>497.66666666666669</v>
      </c>
    </row>
    <row r="551" spans="1:48" x14ac:dyDescent="0.3">
      <c r="A551" t="s">
        <v>84</v>
      </c>
      <c r="B551" t="s">
        <v>85</v>
      </c>
      <c r="C551" t="s">
        <v>3132</v>
      </c>
      <c r="D551" t="s">
        <v>57</v>
      </c>
      <c r="E551">
        <v>288221.65582589997</v>
      </c>
      <c r="F551">
        <v>783</v>
      </c>
      <c r="G551">
        <v>-9.9690972999126295</v>
      </c>
      <c r="H551">
        <f>(Table2[[#This Row],[1Y Return vs Nifty]]-AVERAGE(Table2[1Y Return vs Nifty]))/_xlfn.STDEV.P(Table2[1Y Return vs Nifty])</f>
        <v>-0.46787416788175545</v>
      </c>
      <c r="I551">
        <v>-8.4776486459550995</v>
      </c>
      <c r="J551">
        <f>(Table2[[#This Row],[1M Return vs Nifty]]-AVERAGE(Table2[1M Return vs Nifty]))/_xlfn.STDEV.P(Table2[1M Return vs Nifty])</f>
        <v>-0.92237792267656615</v>
      </c>
      <c r="K551">
        <v>-23.699912776684901</v>
      </c>
      <c r="L551">
        <f>(Table2[[#This Row],[6M Return vs Nifty]]-AVERAGE(Table2[6M Return vs Nifty]))/_xlfn.STDEV.P(Table2[6M Return vs Nifty])</f>
        <v>-0.91290131767377503</v>
      </c>
      <c r="M551">
        <v>-0.66095002458782404</v>
      </c>
      <c r="N551">
        <f>(Table2[[#This Row],[1W Return vs Nifty]]-AVERAGE(Table2[1W Return vs Nifty]))/_xlfn.STDEV.P(Table2[1W Return vs Nifty])</f>
        <v>-1.1303288804444526E-2</v>
      </c>
      <c r="O551">
        <v>813.76</v>
      </c>
      <c r="P551">
        <v>875.87591973840097</v>
      </c>
      <c r="Q551">
        <v>912.27852364231796</v>
      </c>
      <c r="R551">
        <v>37.768553917916798</v>
      </c>
      <c r="S551" s="1">
        <f>(Table2[[#This Row],[Close Price]]-Table2[[#This Row],[20D EMA]])/Table2[[#This Row],[20D EMA]]</f>
        <v>-3.7799842705465977E-2</v>
      </c>
      <c r="T551" s="1">
        <f>(Table2[[#This Row],[Close Price]]-Table2[[#This Row],[50D EMA]])/Table2[[#This Row],[50D EMA]]</f>
        <v>-0.10603775905397689</v>
      </c>
      <c r="U551" s="1">
        <f>(Table2[[#This Row],[Close Price]]-Table2[[#This Row],[200D EMA]])/Table2[[#This Row],[200D EMA]]</f>
        <v>-0.14170948925353075</v>
      </c>
      <c r="V551">
        <v>1.03543514715396</v>
      </c>
      <c r="W551">
        <v>780.15</v>
      </c>
      <c r="X551">
        <v>801.8</v>
      </c>
      <c r="Y551">
        <v>780.15</v>
      </c>
      <c r="Z551">
        <v>810.2</v>
      </c>
      <c r="AA551">
        <v>759.2</v>
      </c>
      <c r="AB551">
        <v>847.95</v>
      </c>
      <c r="AC551" s="1">
        <f>(Table2[[#This Row],[Close Price]]/Table2[[#This Row],[Day Low]])-1</f>
        <v>3.6531436262257078E-3</v>
      </c>
      <c r="AD551" s="1">
        <f>(Table2[[#This Row],[Day High]]/Table2[[#This Row],[Close Price]])-1</f>
        <v>2.4010217113665355E-2</v>
      </c>
      <c r="AE551" s="1">
        <f>(Table2[[#This Row],[Close Price]]/Table2[[#This Row],[Current Week Low]])-1</f>
        <v>3.6531436262257078E-3</v>
      </c>
      <c r="AF551" s="1">
        <f>(Table2[[#This Row],[Current Week High]]/Table2[[#This Row],[Close Price]])-1</f>
        <v>3.4738186462324405E-2</v>
      </c>
      <c r="AG551" s="1">
        <f>(Table2[[#This Row],[Close Price]]/Table2[[#This Row],[Current Month Low]])-1</f>
        <v>3.1348788198103161E-2</v>
      </c>
      <c r="AH551" s="1">
        <f>(Table2[[#This Row],[Current Month High]]/Table2[[#This Row],[Close Price]])-1</f>
        <v>8.2950191570881238E-2</v>
      </c>
      <c r="AI551">
        <v>50.574712643678097</v>
      </c>
      <c r="AJ551">
        <v>16.129032258064498</v>
      </c>
      <c r="AK551" t="str">
        <f>IF(AND(Table2[[#This Row],[20D EMA]]&gt;Table2[[#This Row],[50D EMA]],Table2[[#This Row],[50D EMA]]&gt;Table2[[#This Row],[200D EMA]]),"Uptrend","Downtrend/NoTrend")</f>
        <v>Downtrend/NoTrend</v>
      </c>
      <c r="AL551">
        <v>-0.19</v>
      </c>
      <c r="AM551" t="s">
        <v>3173</v>
      </c>
      <c r="AN551">
        <v>-6.75</v>
      </c>
      <c r="AO551" t="s">
        <v>3173</v>
      </c>
      <c r="AP551">
        <v>5.0888144580698999E-2</v>
      </c>
      <c r="AQ551">
        <f>(Table2[[#This Row],[Sharpe Ratio]]-AVERAGE(Table2[Sharpe Ratio]))/_xlfn.STDEV.P(Table2[Sharpe Ratio])</f>
        <v>-5.9920625380816779E-2</v>
      </c>
      <c r="AR5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1">
        <f>_xlfn.RANK.AVG(Table2[[#This Row],[1Y Return vs Nifty Z-Score]],Table2[1Y Return vs Nifty Z-Score])</f>
        <v>477</v>
      </c>
      <c r="AT551">
        <f>_xlfn.RANK.AVG(Table2[[#This Row],[6M Return vs Nifty Z-Score]],Table2[6M Return vs Nifty Z-Score])</f>
        <v>642</v>
      </c>
      <c r="AU551">
        <f>_xlfn.RANK.AVG(Table2[[#This Row],[Sharpe Ratio Z-Score]],Table2[Sharpe Ratio Z-Score])</f>
        <v>374</v>
      </c>
      <c r="AV551">
        <f>(Table2[[#This Row],[Rank 1Y]]+Table2[[#This Row],[Rank 6M]]+Table2[[#This Row],[Rank Sharpe]])/3</f>
        <v>497.66666666666669</v>
      </c>
    </row>
    <row r="552" spans="1:48" x14ac:dyDescent="0.3">
      <c r="A552" t="s">
        <v>1171</v>
      </c>
      <c r="B552" t="s">
        <v>1172</v>
      </c>
      <c r="C552" t="s">
        <v>3136</v>
      </c>
      <c r="D552" t="s">
        <v>1173</v>
      </c>
      <c r="E552">
        <v>10284.817992349999</v>
      </c>
      <c r="F552">
        <v>1091.75</v>
      </c>
      <c r="G552">
        <v>-17.3814109429333</v>
      </c>
      <c r="H552">
        <f>(Table2[[#This Row],[1Y Return vs Nifty]]-AVERAGE(Table2[1Y Return vs Nifty]))/_xlfn.STDEV.P(Table2[1Y Return vs Nifty])</f>
        <v>-0.61363908730889172</v>
      </c>
      <c r="I552">
        <v>1.9490065277317601</v>
      </c>
      <c r="J552">
        <f>(Table2[[#This Row],[1M Return vs Nifty]]-AVERAGE(Table2[1M Return vs Nifty]))/_xlfn.STDEV.P(Table2[1M Return vs Nifty])</f>
        <v>6.648037075190015E-2</v>
      </c>
      <c r="K552">
        <v>-6.2211917814428999</v>
      </c>
      <c r="L552">
        <f>(Table2[[#This Row],[6M Return vs Nifty]]-AVERAGE(Table2[6M Return vs Nifty]))/_xlfn.STDEV.P(Table2[6M Return vs Nifty])</f>
        <v>-0.33789920091048409</v>
      </c>
      <c r="M552">
        <v>-1.7751748802412599</v>
      </c>
      <c r="N552">
        <f>(Table2[[#This Row],[1W Return vs Nifty]]-AVERAGE(Table2[1W Return vs Nifty]))/_xlfn.STDEV.P(Table2[1W Return vs Nifty])</f>
        <v>-0.24885892063092505</v>
      </c>
      <c r="O552">
        <v>1094.6099999999999</v>
      </c>
      <c r="P552">
        <v>1125.00852891521</v>
      </c>
      <c r="Q552">
        <v>1079.0888764236399</v>
      </c>
      <c r="R552">
        <v>51.751917693384101</v>
      </c>
      <c r="S552" s="1">
        <f>(Table2[[#This Row],[Close Price]]-Table2[[#This Row],[20D EMA]])/Table2[[#This Row],[20D EMA]]</f>
        <v>-2.6128027333935377E-3</v>
      </c>
      <c r="T552" s="1">
        <f>(Table2[[#This Row],[Close Price]]-Table2[[#This Row],[50D EMA]])/Table2[[#This Row],[50D EMA]]</f>
        <v>-2.9562912689452752E-2</v>
      </c>
      <c r="U552" s="1">
        <f>(Table2[[#This Row],[Close Price]]-Table2[[#This Row],[200D EMA]])/Table2[[#This Row],[200D EMA]]</f>
        <v>1.1733161051870054E-2</v>
      </c>
      <c r="V552">
        <v>0.81148183156939901</v>
      </c>
      <c r="W552">
        <v>1065.0999999999999</v>
      </c>
      <c r="X552">
        <v>1109.4000000000001</v>
      </c>
      <c r="Y552">
        <v>1063</v>
      </c>
      <c r="Z552">
        <v>1109.4000000000001</v>
      </c>
      <c r="AA552">
        <v>1041</v>
      </c>
      <c r="AB552">
        <v>1191.05</v>
      </c>
      <c r="AC552" s="1">
        <f>(Table2[[#This Row],[Close Price]]/Table2[[#This Row],[Day Low]])-1</f>
        <v>2.5021124777016235E-2</v>
      </c>
      <c r="AD552" s="1">
        <f>(Table2[[#This Row],[Day High]]/Table2[[#This Row],[Close Price]])-1</f>
        <v>1.6166704831692247E-2</v>
      </c>
      <c r="AE552" s="1">
        <f>(Table2[[#This Row],[Close Price]]/Table2[[#This Row],[Current Week Low]])-1</f>
        <v>2.7046095954844862E-2</v>
      </c>
      <c r="AF552" s="1">
        <f>(Table2[[#This Row],[Current Week High]]/Table2[[#This Row],[Close Price]])-1</f>
        <v>1.6166704831692247E-2</v>
      </c>
      <c r="AG552" s="1">
        <f>(Table2[[#This Row],[Close Price]]/Table2[[#This Row],[Current Month Low]])-1</f>
        <v>4.875120076849182E-2</v>
      </c>
      <c r="AH552" s="1">
        <f>(Table2[[#This Row],[Current Month High]]/Table2[[#This Row],[Close Price]])-1</f>
        <v>9.0954888939775547E-2</v>
      </c>
      <c r="AI552">
        <v>19.070299977100898</v>
      </c>
      <c r="AJ552">
        <v>34.253566158386597</v>
      </c>
      <c r="AK552" t="str">
        <f>IF(AND(Table2[[#This Row],[20D EMA]]&gt;Table2[[#This Row],[50D EMA]],Table2[[#This Row],[50D EMA]]&gt;Table2[[#This Row],[200D EMA]]),"Uptrend","Downtrend/NoTrend")</f>
        <v>Downtrend/NoTrend</v>
      </c>
      <c r="AL552">
        <v>0.02</v>
      </c>
      <c r="AM552" t="s">
        <v>3172</v>
      </c>
      <c r="AN552">
        <v>-5.0599999999999996</v>
      </c>
      <c r="AO552" t="s">
        <v>3173</v>
      </c>
      <c r="AQ552">
        <f>(Table2[[#This Row],[Sharpe Ratio]]-AVERAGE(Table2[Sharpe Ratio]))/_xlfn.STDEV.P(Table2[Sharpe Ratio])</f>
        <v>-0.64995586758689006</v>
      </c>
      <c r="AR5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2">
        <f>_xlfn.RANK.AVG(Table2[[#This Row],[1Y Return vs Nifty Z-Score]],Table2[1Y Return vs Nifty Z-Score])</f>
        <v>525</v>
      </c>
      <c r="AT552">
        <f>_xlfn.RANK.AVG(Table2[[#This Row],[6M Return vs Nifty Z-Score]],Table2[6M Return vs Nifty Z-Score])</f>
        <v>436</v>
      </c>
      <c r="AU552">
        <f>_xlfn.RANK.AVG(Table2[[#This Row],[Sharpe Ratio Z-Score]],Table2[Sharpe Ratio Z-Score])</f>
        <v>532</v>
      </c>
      <c r="AV552">
        <f>(Table2[[#This Row],[Rank 1Y]]+Table2[[#This Row],[Rank 6M]]+Table2[[#This Row],[Rank Sharpe]])/3</f>
        <v>497.66666666666669</v>
      </c>
    </row>
    <row r="553" spans="1:48" x14ac:dyDescent="0.3">
      <c r="A553" t="s">
        <v>1812</v>
      </c>
      <c r="B553" t="s">
        <v>1813</v>
      </c>
      <c r="C553" t="s">
        <v>3141</v>
      </c>
      <c r="D553" t="s">
        <v>280</v>
      </c>
      <c r="E553">
        <v>4318.4250556999996</v>
      </c>
      <c r="F553">
        <v>258.64999999999998</v>
      </c>
      <c r="G553">
        <v>-9.7698968587767094</v>
      </c>
      <c r="H553">
        <f>(Table2[[#This Row],[1Y Return vs Nifty]]-AVERAGE(Table2[1Y Return vs Nifty]))/_xlfn.STDEV.P(Table2[1Y Return vs Nifty])</f>
        <v>-0.46395684359538125</v>
      </c>
      <c r="I553">
        <v>-1.22097576970236</v>
      </c>
      <c r="J553">
        <f>(Table2[[#This Row],[1M Return vs Nifty]]-AVERAGE(Table2[1M Return vs Nifty]))/_xlfn.STDEV.P(Table2[1M Return vs Nifty])</f>
        <v>-0.23415902247843506</v>
      </c>
      <c r="K553">
        <v>-5.2351649479896398</v>
      </c>
      <c r="L553">
        <f>(Table2[[#This Row],[6M Return vs Nifty]]-AVERAGE(Table2[6M Return vs Nifty]))/_xlfn.STDEV.P(Table2[6M Return vs Nifty])</f>
        <v>-0.30546161485511042</v>
      </c>
      <c r="M553">
        <v>-1.85705849974682</v>
      </c>
      <c r="N553">
        <f>(Table2[[#This Row],[1W Return vs Nifty]]-AVERAGE(Table2[1W Return vs Nifty]))/_xlfn.STDEV.P(Table2[1W Return vs Nifty])</f>
        <v>-0.26631672088478398</v>
      </c>
      <c r="O553">
        <v>268.70999999999998</v>
      </c>
      <c r="P553">
        <v>276.56889650426501</v>
      </c>
      <c r="Q553">
        <v>274.08396667753698</v>
      </c>
      <c r="R553">
        <v>39.903106983250403</v>
      </c>
      <c r="S553" s="1">
        <f>(Table2[[#This Row],[Close Price]]-Table2[[#This Row],[20D EMA]])/Table2[[#This Row],[20D EMA]]</f>
        <v>-3.7438130326374171E-2</v>
      </c>
      <c r="T553" s="1">
        <f>(Table2[[#This Row],[Close Price]]-Table2[[#This Row],[50D EMA]])/Table2[[#This Row],[50D EMA]]</f>
        <v>-6.478999168291763E-2</v>
      </c>
      <c r="U553" s="1">
        <f>(Table2[[#This Row],[Close Price]]-Table2[[#This Row],[200D EMA]])/Table2[[#This Row],[200D EMA]]</f>
        <v>-5.6311089133116804E-2</v>
      </c>
      <c r="V553">
        <v>0.62462063734789197</v>
      </c>
      <c r="W553">
        <v>256</v>
      </c>
      <c r="X553">
        <v>266.7</v>
      </c>
      <c r="Y553">
        <v>256</v>
      </c>
      <c r="Z553">
        <v>266.7</v>
      </c>
      <c r="AA553">
        <v>252.35</v>
      </c>
      <c r="AB553">
        <v>291.2</v>
      </c>
      <c r="AC553" s="1">
        <f>(Table2[[#This Row],[Close Price]]/Table2[[#This Row],[Day Low]])-1</f>
        <v>1.0351562499999911E-2</v>
      </c>
      <c r="AD553" s="1">
        <f>(Table2[[#This Row],[Day High]]/Table2[[#This Row],[Close Price]])-1</f>
        <v>3.1123139377537301E-2</v>
      </c>
      <c r="AE553" s="1">
        <f>(Table2[[#This Row],[Close Price]]/Table2[[#This Row],[Current Week Low]])-1</f>
        <v>1.0351562499999911E-2</v>
      </c>
      <c r="AF553" s="1">
        <f>(Table2[[#This Row],[Current Week High]]/Table2[[#This Row],[Close Price]])-1</f>
        <v>3.1123139377537301E-2</v>
      </c>
      <c r="AG553" s="1">
        <f>(Table2[[#This Row],[Close Price]]/Table2[[#This Row],[Current Month Low]])-1</f>
        <v>2.4965325936199712E-2</v>
      </c>
      <c r="AH553" s="1">
        <f>(Table2[[#This Row],[Current Month High]]/Table2[[#This Row],[Close Price]])-1</f>
        <v>0.12584573748308525</v>
      </c>
      <c r="AI553">
        <v>29.905277401894399</v>
      </c>
      <c r="AJ553">
        <v>18.674007799954101</v>
      </c>
      <c r="AK553" t="str">
        <f>IF(AND(Table2[[#This Row],[20D EMA]]&gt;Table2[[#This Row],[50D EMA]],Table2[[#This Row],[50D EMA]]&gt;Table2[[#This Row],[200D EMA]]),"Uptrend","Downtrend/NoTrend")</f>
        <v>Downtrend/NoTrend</v>
      </c>
      <c r="AL553">
        <v>-0.01</v>
      </c>
      <c r="AM553" t="s">
        <v>3173</v>
      </c>
      <c r="AN553">
        <v>-9.1</v>
      </c>
      <c r="AO553" t="s">
        <v>3173</v>
      </c>
      <c r="AP553">
        <v>-1.9717019199325E-2</v>
      </c>
      <c r="AQ553">
        <f>(Table2[[#This Row],[Sharpe Ratio]]-AVERAGE(Table2[Sharpe Ratio]))/_xlfn.STDEV.P(Table2[Sharpe Ratio])</f>
        <v>-0.87856974798503673</v>
      </c>
      <c r="AR5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3">
        <f>_xlfn.RANK.AVG(Table2[[#This Row],[1Y Return vs Nifty Z-Score]],Table2[1Y Return vs Nifty Z-Score])</f>
        <v>475</v>
      </c>
      <c r="AT553">
        <f>_xlfn.RANK.AVG(Table2[[#This Row],[6M Return vs Nifty Z-Score]],Table2[6M Return vs Nifty Z-Score])</f>
        <v>419</v>
      </c>
      <c r="AU553">
        <f>_xlfn.RANK.AVG(Table2[[#This Row],[Sharpe Ratio Z-Score]],Table2[Sharpe Ratio Z-Score])</f>
        <v>601</v>
      </c>
      <c r="AV553">
        <f>(Table2[[#This Row],[Rank 1Y]]+Table2[[#This Row],[Rank 6M]]+Table2[[#This Row],[Rank Sharpe]])/3</f>
        <v>498.33333333333331</v>
      </c>
    </row>
    <row r="554" spans="1:48" x14ac:dyDescent="0.3">
      <c r="A554" t="s">
        <v>1246</v>
      </c>
      <c r="B554" t="s">
        <v>1247</v>
      </c>
      <c r="C554" t="s">
        <v>3135</v>
      </c>
      <c r="D554" t="s">
        <v>802</v>
      </c>
      <c r="E554">
        <v>9335.7693766249995</v>
      </c>
      <c r="F554">
        <v>7239.25</v>
      </c>
      <c r="G554">
        <v>-37.7037811690209</v>
      </c>
      <c r="H554">
        <f>(Table2[[#This Row],[1Y Return vs Nifty]]-AVERAGE(Table2[1Y Return vs Nifty]))/_xlfn.STDEV.P(Table2[1Y Return vs Nifty])</f>
        <v>-1.0132833551095859</v>
      </c>
      <c r="I554">
        <v>-0.64140228358792895</v>
      </c>
      <c r="J554">
        <f>(Table2[[#This Row],[1M Return vs Nifty]]-AVERAGE(Table2[1M Return vs Nifty]))/_xlfn.STDEV.P(Table2[1M Return vs Nifty])</f>
        <v>-0.17919258896274323</v>
      </c>
      <c r="K554">
        <v>-4.4573049410579699</v>
      </c>
      <c r="L554">
        <f>(Table2[[#This Row],[6M Return vs Nifty]]-AVERAGE(Table2[6M Return vs Nifty]))/_xlfn.STDEV.P(Table2[6M Return vs Nifty])</f>
        <v>-0.27987214805985849</v>
      </c>
      <c r="M554">
        <v>-6.57388147376275</v>
      </c>
      <c r="N554">
        <f>(Table2[[#This Row],[1W Return vs Nifty]]-AVERAGE(Table2[1W Return vs Nifty]))/_xlfn.STDEV.P(Table2[1W Return vs Nifty])</f>
        <v>-1.2719556241283241</v>
      </c>
      <c r="O554">
        <v>7171.76</v>
      </c>
      <c r="P554">
        <v>7619.61749657375</v>
      </c>
      <c r="Q554">
        <v>7999.3486967655999</v>
      </c>
      <c r="R554">
        <v>57.086887308663798</v>
      </c>
      <c r="S554" s="1">
        <f>(Table2[[#This Row],[Close Price]]-Table2[[#This Row],[20D EMA]])/Table2[[#This Row],[20D EMA]]</f>
        <v>9.4105212667462065E-3</v>
      </c>
      <c r="T554" s="1">
        <f>(Table2[[#This Row],[Close Price]]-Table2[[#This Row],[50D EMA]])/Table2[[#This Row],[50D EMA]]</f>
        <v>-4.9919500125142333E-2</v>
      </c>
      <c r="U554" s="1">
        <f>(Table2[[#This Row],[Close Price]]-Table2[[#This Row],[200D EMA]])/Table2[[#This Row],[200D EMA]]</f>
        <v>-9.5020072955806126E-2</v>
      </c>
      <c r="V554">
        <v>1.39523590519287</v>
      </c>
      <c r="W554">
        <v>7045.05</v>
      </c>
      <c r="X554">
        <v>7270</v>
      </c>
      <c r="Y554">
        <v>7008</v>
      </c>
      <c r="Z554">
        <v>7270</v>
      </c>
      <c r="AA554">
        <v>6750</v>
      </c>
      <c r="AB554">
        <v>7380</v>
      </c>
      <c r="AC554" s="1">
        <f>(Table2[[#This Row],[Close Price]]/Table2[[#This Row],[Day Low]])-1</f>
        <v>2.7565453758312541E-2</v>
      </c>
      <c r="AD554" s="1">
        <f>(Table2[[#This Row],[Day High]]/Table2[[#This Row],[Close Price]])-1</f>
        <v>4.2476775909106035E-3</v>
      </c>
      <c r="AE554" s="1">
        <f>(Table2[[#This Row],[Close Price]]/Table2[[#This Row],[Current Week Low]])-1</f>
        <v>3.2998002283105121E-2</v>
      </c>
      <c r="AF554" s="1">
        <f>(Table2[[#This Row],[Current Week High]]/Table2[[#This Row],[Close Price]])-1</f>
        <v>4.2476775909106035E-3</v>
      </c>
      <c r="AG554" s="1">
        <f>(Table2[[#This Row],[Close Price]]/Table2[[#This Row],[Current Month Low]])-1</f>
        <v>7.2481481481481591E-2</v>
      </c>
      <c r="AH554" s="1">
        <f>(Table2[[#This Row],[Current Month High]]/Table2[[#This Row],[Close Price]])-1</f>
        <v>1.9442621818558603E-2</v>
      </c>
      <c r="AI554">
        <v>49.047898608281201</v>
      </c>
      <c r="AJ554">
        <v>9.8320487923291697</v>
      </c>
      <c r="AK554" t="str">
        <f>IF(AND(Table2[[#This Row],[20D EMA]]&gt;Table2[[#This Row],[50D EMA]],Table2[[#This Row],[50D EMA]]&gt;Table2[[#This Row],[200D EMA]]),"Uptrend","Downtrend/NoTrend")</f>
        <v>Downtrend/NoTrend</v>
      </c>
      <c r="AL554">
        <v>-0.15</v>
      </c>
      <c r="AM554" t="s">
        <v>3173</v>
      </c>
      <c r="AN554">
        <v>0.36</v>
      </c>
      <c r="AO554" t="s">
        <v>3172</v>
      </c>
      <c r="AP554">
        <v>2.6203325935548E-2</v>
      </c>
      <c r="AQ554">
        <f>(Table2[[#This Row],[Sharpe Ratio]]-AVERAGE(Table2[Sharpe Ratio]))/_xlfn.STDEV.P(Table2[Sharpe Ratio])</f>
        <v>-0.34613489135798281</v>
      </c>
      <c r="AR5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4">
        <f>_xlfn.RANK.AVG(Table2[[#This Row],[1Y Return vs Nifty Z-Score]],Table2[1Y Return vs Nifty Z-Score])</f>
        <v>658</v>
      </c>
      <c r="AT554">
        <f>_xlfn.RANK.AVG(Table2[[#This Row],[6M Return vs Nifty Z-Score]],Table2[6M Return vs Nifty Z-Score])</f>
        <v>403</v>
      </c>
      <c r="AU554">
        <f>_xlfn.RANK.AVG(Table2[[#This Row],[Sharpe Ratio Z-Score]],Table2[Sharpe Ratio Z-Score])</f>
        <v>435</v>
      </c>
      <c r="AV554">
        <f>(Table2[[#This Row],[Rank 1Y]]+Table2[[#This Row],[Rank 6M]]+Table2[[#This Row],[Rank Sharpe]])/3</f>
        <v>498.66666666666669</v>
      </c>
    </row>
    <row r="555" spans="1:48" x14ac:dyDescent="0.3">
      <c r="A555" t="s">
        <v>1311</v>
      </c>
      <c r="B555" t="s">
        <v>1312</v>
      </c>
      <c r="C555" t="s">
        <v>3136</v>
      </c>
      <c r="D555" t="s">
        <v>465</v>
      </c>
      <c r="E555">
        <v>8710.62137626</v>
      </c>
      <c r="F555">
        <v>650.04999999999995</v>
      </c>
      <c r="G555">
        <v>-49.629356208150703</v>
      </c>
      <c r="H555">
        <f>(Table2[[#This Row],[1Y Return vs Nifty]]-AVERAGE(Table2[1Y Return vs Nifty]))/_xlfn.STDEV.P(Table2[1Y Return vs Nifty])</f>
        <v>-1.2478026386180232</v>
      </c>
      <c r="I555">
        <v>13.677174540848</v>
      </c>
      <c r="J555">
        <f>(Table2[[#This Row],[1M Return vs Nifty]]-AVERAGE(Table2[1M Return vs Nifty]))/_xlfn.STDEV.P(Table2[1M Return vs Nifty])</f>
        <v>1.1787734324578609</v>
      </c>
      <c r="K555">
        <v>-19.073495395756101</v>
      </c>
      <c r="L555">
        <f>(Table2[[#This Row],[6M Return vs Nifty]]-AVERAGE(Table2[6M Return vs Nifty]))/_xlfn.STDEV.P(Table2[6M Return vs Nifty])</f>
        <v>-0.76070483900759056</v>
      </c>
      <c r="M555">
        <v>3.8460971356111502</v>
      </c>
      <c r="N555">
        <f>(Table2[[#This Row],[1W Return vs Nifty]]-AVERAGE(Table2[1W Return vs Nifty]))/_xlfn.STDEV.P(Table2[1W Return vs Nifty])</f>
        <v>0.94961086634148084</v>
      </c>
      <c r="O555">
        <v>626.36</v>
      </c>
      <c r="P555">
        <v>628.41612569286303</v>
      </c>
      <c r="Q555">
        <v>682.58473629775801</v>
      </c>
      <c r="R555">
        <v>65.985229707590307</v>
      </c>
      <c r="S555" s="1">
        <f>(Table2[[#This Row],[Close Price]]-Table2[[#This Row],[20D EMA]])/Table2[[#This Row],[20D EMA]]</f>
        <v>3.7821699980841596E-2</v>
      </c>
      <c r="T555" s="1">
        <f>(Table2[[#This Row],[Close Price]]-Table2[[#This Row],[50D EMA]])/Table2[[#This Row],[50D EMA]]</f>
        <v>3.4426033041854862E-2</v>
      </c>
      <c r="U555" s="1">
        <f>(Table2[[#This Row],[Close Price]]-Table2[[#This Row],[200D EMA]])/Table2[[#This Row],[200D EMA]]</f>
        <v>-4.7664025530693543E-2</v>
      </c>
      <c r="V555">
        <v>0.70291223373520395</v>
      </c>
      <c r="W555">
        <v>647.04999999999995</v>
      </c>
      <c r="X555">
        <v>654.29999999999995</v>
      </c>
      <c r="Y555">
        <v>645.54999999999995</v>
      </c>
      <c r="Z555">
        <v>657.4</v>
      </c>
      <c r="AA555">
        <v>598.04999999999995</v>
      </c>
      <c r="AB555">
        <v>660</v>
      </c>
      <c r="AC555" s="1">
        <f>(Table2[[#This Row],[Close Price]]/Table2[[#This Row],[Day Low]])-1</f>
        <v>4.6364268603662495E-3</v>
      </c>
      <c r="AD555" s="1">
        <f>(Table2[[#This Row],[Day High]]/Table2[[#This Row],[Close Price]])-1</f>
        <v>6.537958618567874E-3</v>
      </c>
      <c r="AE555" s="1">
        <f>(Table2[[#This Row],[Close Price]]/Table2[[#This Row],[Current Week Low]])-1</f>
        <v>6.9708000929440406E-3</v>
      </c>
      <c r="AF555" s="1">
        <f>(Table2[[#This Row],[Current Week High]]/Table2[[#This Row],[Close Price]])-1</f>
        <v>1.1306822552111351E-2</v>
      </c>
      <c r="AG555" s="1">
        <f>(Table2[[#This Row],[Close Price]]/Table2[[#This Row],[Current Month Low]])-1</f>
        <v>8.6949251734804722E-2</v>
      </c>
      <c r="AH555" s="1">
        <f>(Table2[[#This Row],[Current Month High]]/Table2[[#This Row],[Close Price]])-1</f>
        <v>1.5306514883470568E-2</v>
      </c>
      <c r="AI555">
        <v>68.756249519267698</v>
      </c>
      <c r="AJ555">
        <v>14.748455428067</v>
      </c>
      <c r="AK555" t="str">
        <f>IF(AND(Table2[[#This Row],[20D EMA]]&gt;Table2[[#This Row],[50D EMA]],Table2[[#This Row],[50D EMA]]&gt;Table2[[#This Row],[200D EMA]]),"Uptrend","Downtrend/NoTrend")</f>
        <v>Downtrend/NoTrend</v>
      </c>
      <c r="AL555">
        <v>-0.01</v>
      </c>
      <c r="AM555" t="s">
        <v>3173</v>
      </c>
      <c r="AN555">
        <v>-0.28000000000000003</v>
      </c>
      <c r="AO555" t="s">
        <v>3173</v>
      </c>
      <c r="AP555">
        <v>0.107642734031364</v>
      </c>
      <c r="AQ555">
        <f>(Table2[[#This Row],[Sharpe Ratio]]-AVERAGE(Table2[Sharpe Ratio]))/_xlfn.STDEV.P(Table2[Sharpe Ratio])</f>
        <v>0.59813457016133897</v>
      </c>
      <c r="AR5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5">
        <f>_xlfn.RANK.AVG(Table2[[#This Row],[1Y Return vs Nifty Z-Score]],Table2[1Y Return vs Nifty Z-Score])</f>
        <v>706</v>
      </c>
      <c r="AT555">
        <f>_xlfn.RANK.AVG(Table2[[#This Row],[6M Return vs Nifty Z-Score]],Table2[6M Return vs Nifty Z-Score])</f>
        <v>595</v>
      </c>
      <c r="AU555">
        <f>_xlfn.RANK.AVG(Table2[[#This Row],[Sharpe Ratio Z-Score]],Table2[Sharpe Ratio Z-Score])</f>
        <v>200</v>
      </c>
      <c r="AV555">
        <f>(Table2[[#This Row],[Rank 1Y]]+Table2[[#This Row],[Rank 6M]]+Table2[[#This Row],[Rank Sharpe]])/3</f>
        <v>500.33333333333331</v>
      </c>
    </row>
    <row r="556" spans="1:48" x14ac:dyDescent="0.3">
      <c r="A556" t="s">
        <v>784</v>
      </c>
      <c r="B556" t="s">
        <v>785</v>
      </c>
      <c r="C556" t="s">
        <v>3138</v>
      </c>
      <c r="D556" t="s">
        <v>493</v>
      </c>
      <c r="E556">
        <v>20024.021874800001</v>
      </c>
      <c r="F556">
        <v>166</v>
      </c>
      <c r="G556">
        <v>-28.2394317546919</v>
      </c>
      <c r="H556">
        <f>(Table2[[#This Row],[1Y Return vs Nifty]]-AVERAGE(Table2[1Y Return vs Nifty]))/_xlfn.STDEV.P(Table2[1Y Return vs Nifty])</f>
        <v>-0.82716466177705061</v>
      </c>
      <c r="I556">
        <v>2.9758697691704001</v>
      </c>
      <c r="J556">
        <f>(Table2[[#This Row],[1M Return vs Nifty]]-AVERAGE(Table2[1M Return vs Nifty]))/_xlfn.STDEV.P(Table2[1M Return vs Nifty])</f>
        <v>0.16386752085886816</v>
      </c>
      <c r="K556">
        <v>3.7486709015845401</v>
      </c>
      <c r="L556">
        <f>(Table2[[#This Row],[6M Return vs Nifty]]-AVERAGE(Table2[6M Return vs Nifty]))/_xlfn.STDEV.P(Table2[6M Return vs Nifty])</f>
        <v>-9.9179860297925783E-3</v>
      </c>
      <c r="M556">
        <v>1.89408480862516</v>
      </c>
      <c r="N556">
        <f>(Table2[[#This Row],[1W Return vs Nifty]]-AVERAGE(Table2[1W Return vs Nifty]))/_xlfn.STDEV.P(Table2[1W Return vs Nifty])</f>
        <v>0.53343677067540252</v>
      </c>
      <c r="O556">
        <v>168.63</v>
      </c>
      <c r="P556">
        <v>173.52088536062101</v>
      </c>
      <c r="Q556">
        <v>174.45172381833501</v>
      </c>
      <c r="R556">
        <v>46.153024711597702</v>
      </c>
      <c r="S556" s="1">
        <f>(Table2[[#This Row],[Close Price]]-Table2[[#This Row],[20D EMA]])/Table2[[#This Row],[20D EMA]]</f>
        <v>-1.5596275870248446E-2</v>
      </c>
      <c r="T556" s="1">
        <f>(Table2[[#This Row],[Close Price]]-Table2[[#This Row],[50D EMA]])/Table2[[#This Row],[50D EMA]]</f>
        <v>-4.3342824957299381E-2</v>
      </c>
      <c r="U556" s="1">
        <f>(Table2[[#This Row],[Close Price]]-Table2[[#This Row],[200D EMA]])/Table2[[#This Row],[200D EMA]]</f>
        <v>-4.8447350552615912E-2</v>
      </c>
      <c r="V556">
        <v>0.51254587780831595</v>
      </c>
      <c r="W556">
        <v>165.03</v>
      </c>
      <c r="X556">
        <v>168.29</v>
      </c>
      <c r="Y556">
        <v>165.03</v>
      </c>
      <c r="Z556">
        <v>171.49</v>
      </c>
      <c r="AA556">
        <v>158.5</v>
      </c>
      <c r="AB556">
        <v>180.7</v>
      </c>
      <c r="AC556" s="1">
        <f>(Table2[[#This Row],[Close Price]]/Table2[[#This Row],[Day Low]])-1</f>
        <v>5.8777192025691871E-3</v>
      </c>
      <c r="AD556" s="1">
        <f>(Table2[[#This Row],[Day High]]/Table2[[#This Row],[Close Price]])-1</f>
        <v>1.3795180722891542E-2</v>
      </c>
      <c r="AE556" s="1">
        <f>(Table2[[#This Row],[Close Price]]/Table2[[#This Row],[Current Week Low]])-1</f>
        <v>5.8777192025691871E-3</v>
      </c>
      <c r="AF556" s="1">
        <f>(Table2[[#This Row],[Current Week High]]/Table2[[#This Row],[Close Price]])-1</f>
        <v>3.3072289156626633E-2</v>
      </c>
      <c r="AG556" s="1">
        <f>(Table2[[#This Row],[Close Price]]/Table2[[#This Row],[Current Month Low]])-1</f>
        <v>4.7318611987381631E-2</v>
      </c>
      <c r="AH556" s="1">
        <f>(Table2[[#This Row],[Current Month High]]/Table2[[#This Row],[Close Price]])-1</f>
        <v>8.8554216867469782E-2</v>
      </c>
      <c r="AI556">
        <v>34.180722891566198</v>
      </c>
      <c r="AJ556">
        <v>16.695957820738101</v>
      </c>
      <c r="AK556" t="str">
        <f>IF(AND(Table2[[#This Row],[20D EMA]]&gt;Table2[[#This Row],[50D EMA]],Table2[[#This Row],[50D EMA]]&gt;Table2[[#This Row],[200D EMA]]),"Uptrend","Downtrend/NoTrend")</f>
        <v>Downtrend/NoTrend</v>
      </c>
      <c r="AL556">
        <v>0</v>
      </c>
      <c r="AM556" t="s">
        <v>3174</v>
      </c>
      <c r="AN556">
        <v>-4.1399999999999997</v>
      </c>
      <c r="AO556" t="s">
        <v>3173</v>
      </c>
      <c r="AP556">
        <v>-1.5475123527353999E-2</v>
      </c>
      <c r="AQ556">
        <f>(Table2[[#This Row],[Sharpe Ratio]]-AVERAGE(Table2[Sharpe Ratio]))/_xlfn.STDEV.P(Table2[Sharpe Ratio])</f>
        <v>-0.82938603415842582</v>
      </c>
      <c r="AR5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6">
        <f>_xlfn.RANK.AVG(Table2[[#This Row],[1Y Return vs Nifty Z-Score]],Table2[1Y Return vs Nifty Z-Score])</f>
        <v>605</v>
      </c>
      <c r="AT556">
        <f>_xlfn.RANK.AVG(Table2[[#This Row],[6M Return vs Nifty Z-Score]],Table2[6M Return vs Nifty Z-Score])</f>
        <v>304</v>
      </c>
      <c r="AU556">
        <f>_xlfn.RANK.AVG(Table2[[#This Row],[Sharpe Ratio Z-Score]],Table2[Sharpe Ratio Z-Score])</f>
        <v>593</v>
      </c>
      <c r="AV556">
        <f>(Table2[[#This Row],[Rank 1Y]]+Table2[[#This Row],[Rank 6M]]+Table2[[#This Row],[Rank Sharpe]])/3</f>
        <v>500.66666666666669</v>
      </c>
    </row>
    <row r="557" spans="1:48" x14ac:dyDescent="0.3">
      <c r="A557" t="s">
        <v>1538</v>
      </c>
      <c r="B557" t="s">
        <v>1539</v>
      </c>
      <c r="C557" t="s">
        <v>565</v>
      </c>
      <c r="D557" t="s">
        <v>565</v>
      </c>
      <c r="E557">
        <v>6438.7465934000002</v>
      </c>
      <c r="F557">
        <v>325.10000000000002</v>
      </c>
      <c r="G557">
        <v>-14.7020239633008</v>
      </c>
      <c r="H557">
        <f>(Table2[[#This Row],[1Y Return vs Nifty]]-AVERAGE(Table2[1Y Return vs Nifty]))/_xlfn.STDEV.P(Table2[1Y Return vs Nifty])</f>
        <v>-0.56094830194688861</v>
      </c>
      <c r="I557">
        <v>-8.1520266345439296</v>
      </c>
      <c r="J557">
        <f>(Table2[[#This Row],[1M Return vs Nifty]]-AVERAGE(Table2[1M Return vs Nifty]))/_xlfn.STDEV.P(Table2[1M Return vs Nifty])</f>
        <v>-0.89149610860071649</v>
      </c>
      <c r="K557">
        <v>-16.162662377073001</v>
      </c>
      <c r="L557">
        <f>(Table2[[#This Row],[6M Return vs Nifty]]-AVERAGE(Table2[6M Return vs Nifty]))/_xlfn.STDEV.P(Table2[6M Return vs Nifty])</f>
        <v>-0.66494639376763953</v>
      </c>
      <c r="M557">
        <v>3.0531314792745601</v>
      </c>
      <c r="N557">
        <f>(Table2[[#This Row],[1W Return vs Nifty]]-AVERAGE(Table2[1W Return vs Nifty]))/_xlfn.STDEV.P(Table2[1W Return vs Nifty])</f>
        <v>0.7805485298194087</v>
      </c>
      <c r="O557">
        <v>345.85</v>
      </c>
      <c r="P557">
        <v>364.08941034662899</v>
      </c>
      <c r="Q557">
        <v>356.04088741863899</v>
      </c>
      <c r="R557">
        <v>38.3107131790753</v>
      </c>
      <c r="S557" s="1">
        <f>(Table2[[#This Row],[Close Price]]-Table2[[#This Row],[20D EMA]])/Table2[[#This Row],[20D EMA]]</f>
        <v>-5.9997108573080812E-2</v>
      </c>
      <c r="T557" s="1">
        <f>(Table2[[#This Row],[Close Price]]-Table2[[#This Row],[50D EMA]])/Table2[[#This Row],[50D EMA]]</f>
        <v>-0.10708746049358962</v>
      </c>
      <c r="U557" s="1">
        <f>(Table2[[#This Row],[Close Price]]-Table2[[#This Row],[200D EMA]])/Table2[[#This Row],[200D EMA]]</f>
        <v>-8.6902624142316948E-2</v>
      </c>
      <c r="V557">
        <v>0.94973713985271202</v>
      </c>
      <c r="W557">
        <v>312.8</v>
      </c>
      <c r="X557">
        <v>328.15</v>
      </c>
      <c r="Y557">
        <v>312.8</v>
      </c>
      <c r="Z557">
        <v>334.85</v>
      </c>
      <c r="AA557">
        <v>303.05</v>
      </c>
      <c r="AB557">
        <v>399.5</v>
      </c>
      <c r="AC557" s="1">
        <f>(Table2[[#This Row],[Close Price]]/Table2[[#This Row],[Day Low]])-1</f>
        <v>3.9322250639386214E-2</v>
      </c>
      <c r="AD557" s="1">
        <f>(Table2[[#This Row],[Day High]]/Table2[[#This Row],[Close Price]])-1</f>
        <v>9.3817286988617798E-3</v>
      </c>
      <c r="AE557" s="1">
        <f>(Table2[[#This Row],[Close Price]]/Table2[[#This Row],[Current Week Low]])-1</f>
        <v>3.9322250639386214E-2</v>
      </c>
      <c r="AF557" s="1">
        <f>(Table2[[#This Row],[Current Week High]]/Table2[[#This Row],[Close Price]])-1</f>
        <v>2.9990772070132232E-2</v>
      </c>
      <c r="AG557" s="1">
        <f>(Table2[[#This Row],[Close Price]]/Table2[[#This Row],[Current Month Low]])-1</f>
        <v>7.276027058241219E-2</v>
      </c>
      <c r="AH557" s="1">
        <f>(Table2[[#This Row],[Current Month High]]/Table2[[#This Row],[Close Price]])-1</f>
        <v>0.2288526607197785</v>
      </c>
      <c r="AI557">
        <v>38.618886496462601</v>
      </c>
      <c r="AJ557">
        <v>27.2656097083578</v>
      </c>
      <c r="AK557" t="str">
        <f>IF(AND(Table2[[#This Row],[20D EMA]]&gt;Table2[[#This Row],[50D EMA]],Table2[[#This Row],[50D EMA]]&gt;Table2[[#This Row],[200D EMA]]),"Uptrend","Downtrend/NoTrend")</f>
        <v>Downtrend/NoTrend</v>
      </c>
      <c r="AL557">
        <v>-0.18</v>
      </c>
      <c r="AM557" t="s">
        <v>3173</v>
      </c>
      <c r="AN557">
        <v>-17.96</v>
      </c>
      <c r="AO557" t="s">
        <v>3173</v>
      </c>
      <c r="AP557">
        <v>2.5107679709363999E-2</v>
      </c>
      <c r="AQ557">
        <f>(Table2[[#This Row],[Sharpe Ratio]]-AVERAGE(Table2[Sharpe Ratio]))/_xlfn.STDEV.P(Table2[Sharpe Ratio])</f>
        <v>-0.35883863388515369</v>
      </c>
      <c r="AR5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7">
        <f>_xlfn.RANK.AVG(Table2[[#This Row],[1Y Return vs Nifty Z-Score]],Table2[1Y Return vs Nifty Z-Score])</f>
        <v>510</v>
      </c>
      <c r="AT557">
        <f>_xlfn.RANK.AVG(Table2[[#This Row],[6M Return vs Nifty Z-Score]],Table2[6M Return vs Nifty Z-Score])</f>
        <v>555</v>
      </c>
      <c r="AU557">
        <f>_xlfn.RANK.AVG(Table2[[#This Row],[Sharpe Ratio Z-Score]],Table2[Sharpe Ratio Z-Score])</f>
        <v>439</v>
      </c>
      <c r="AV557">
        <f>(Table2[[#This Row],[Rank 1Y]]+Table2[[#This Row],[Rank 6M]]+Table2[[#This Row],[Rank Sharpe]])/3</f>
        <v>501.33333333333331</v>
      </c>
    </row>
    <row r="558" spans="1:48" x14ac:dyDescent="0.3">
      <c r="A558" t="s">
        <v>810</v>
      </c>
      <c r="B558" t="s">
        <v>811</v>
      </c>
      <c r="C558" t="s">
        <v>3141</v>
      </c>
      <c r="D558" t="s">
        <v>498</v>
      </c>
      <c r="E558">
        <v>19304.095662879899</v>
      </c>
      <c r="F558">
        <v>1862.15</v>
      </c>
      <c r="G558">
        <v>-14.5790998453505</v>
      </c>
      <c r="H558">
        <f>(Table2[[#This Row],[1Y Return vs Nifty]]-AVERAGE(Table2[1Y Return vs Nifty]))/_xlfn.STDEV.P(Table2[1Y Return vs Nifty])</f>
        <v>-0.55853096978697003</v>
      </c>
      <c r="I558">
        <v>-2.7215915858111299</v>
      </c>
      <c r="J558">
        <f>(Table2[[#This Row],[1M Return vs Nifty]]-AVERAGE(Table2[1M Return vs Nifty]))/_xlfn.STDEV.P(Table2[1M Return vs Nifty])</f>
        <v>-0.3764766085393903</v>
      </c>
      <c r="K558">
        <v>2.7591938549199301E-2</v>
      </c>
      <c r="L558">
        <f>(Table2[[#This Row],[6M Return vs Nifty]]-AVERAGE(Table2[6M Return vs Nifty]))/_xlfn.STDEV.P(Table2[6M Return vs Nifty])</f>
        <v>-0.1323313068311896</v>
      </c>
      <c r="M558">
        <v>2.9844240902311601</v>
      </c>
      <c r="N558">
        <f>(Table2[[#This Row],[1W Return vs Nifty]]-AVERAGE(Table2[1W Return vs Nifty]))/_xlfn.STDEV.P(Table2[1W Return vs Nifty])</f>
        <v>0.76589993610644513</v>
      </c>
      <c r="O558">
        <v>1866.65</v>
      </c>
      <c r="P558">
        <v>1911.9233216740799</v>
      </c>
      <c r="Q558">
        <v>1876.1202934298999</v>
      </c>
      <c r="R558">
        <v>52.485537009515497</v>
      </c>
      <c r="S558" s="1">
        <f>(Table2[[#This Row],[Close Price]]-Table2[[#This Row],[20D EMA]])/Table2[[#This Row],[20D EMA]]</f>
        <v>-2.4107358101411618E-3</v>
      </c>
      <c r="T558" s="1">
        <f>(Table2[[#This Row],[Close Price]]-Table2[[#This Row],[50D EMA]])/Table2[[#This Row],[50D EMA]]</f>
        <v>-2.6033116030248712E-2</v>
      </c>
      <c r="U558" s="1">
        <f>(Table2[[#This Row],[Close Price]]-Table2[[#This Row],[200D EMA]])/Table2[[#This Row],[200D EMA]]</f>
        <v>-7.4463740298653736E-3</v>
      </c>
      <c r="V558">
        <v>0.898736761163346</v>
      </c>
      <c r="W558">
        <v>1855.05</v>
      </c>
      <c r="X558">
        <v>1905</v>
      </c>
      <c r="Y558">
        <v>1828</v>
      </c>
      <c r="Z558">
        <v>1905</v>
      </c>
      <c r="AA558">
        <v>1746.85</v>
      </c>
      <c r="AB558">
        <v>1973.5</v>
      </c>
      <c r="AC558" s="1">
        <f>(Table2[[#This Row],[Close Price]]/Table2[[#This Row],[Day Low]])-1</f>
        <v>3.8273900973020414E-3</v>
      </c>
      <c r="AD558" s="1">
        <f>(Table2[[#This Row],[Day High]]/Table2[[#This Row],[Close Price]])-1</f>
        <v>2.3011035630856824E-2</v>
      </c>
      <c r="AE558" s="1">
        <f>(Table2[[#This Row],[Close Price]]/Table2[[#This Row],[Current Week Low]])-1</f>
        <v>1.8681619256017523E-2</v>
      </c>
      <c r="AF558" s="1">
        <f>(Table2[[#This Row],[Current Week High]]/Table2[[#This Row],[Close Price]])-1</f>
        <v>2.3011035630856824E-2</v>
      </c>
      <c r="AG558" s="1">
        <f>(Table2[[#This Row],[Close Price]]/Table2[[#This Row],[Current Month Low]])-1</f>
        <v>6.6004522426081236E-2</v>
      </c>
      <c r="AH558" s="1">
        <f>(Table2[[#This Row],[Current Month High]]/Table2[[#This Row],[Close Price]])-1</f>
        <v>5.9796471820207753E-2</v>
      </c>
      <c r="AI558">
        <v>25.1241844104932</v>
      </c>
      <c r="AJ558">
        <v>27.3526193407194</v>
      </c>
      <c r="AK558" t="str">
        <f>IF(AND(Table2[[#This Row],[20D EMA]]&gt;Table2[[#This Row],[50D EMA]],Table2[[#This Row],[50D EMA]]&gt;Table2[[#This Row],[200D EMA]]),"Uptrend","Downtrend/NoTrend")</f>
        <v>Downtrend/NoTrend</v>
      </c>
      <c r="AL558">
        <v>0.1</v>
      </c>
      <c r="AM558" t="s">
        <v>3172</v>
      </c>
      <c r="AN558">
        <v>-0.69</v>
      </c>
      <c r="AO558" t="s">
        <v>3173</v>
      </c>
      <c r="AP558">
        <v>-4.6222795296114998E-2</v>
      </c>
      <c r="AQ558">
        <f>(Table2[[#This Row],[Sharpe Ratio]]-AVERAGE(Table2[Sharpe Ratio]))/_xlfn.STDEV.P(Table2[Sharpe Ratio])</f>
        <v>-1.1858975577920614</v>
      </c>
      <c r="AR5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8">
        <f>_xlfn.RANK.AVG(Table2[[#This Row],[1Y Return vs Nifty Z-Score]],Table2[1Y Return vs Nifty Z-Score])</f>
        <v>507</v>
      </c>
      <c r="AT558">
        <f>_xlfn.RANK.AVG(Table2[[#This Row],[6M Return vs Nifty Z-Score]],Table2[6M Return vs Nifty Z-Score])</f>
        <v>346</v>
      </c>
      <c r="AU558">
        <f>_xlfn.RANK.AVG(Table2[[#This Row],[Sharpe Ratio Z-Score]],Table2[Sharpe Ratio Z-Score])</f>
        <v>654</v>
      </c>
      <c r="AV558">
        <f>(Table2[[#This Row],[Rank 1Y]]+Table2[[#This Row],[Rank 6M]]+Table2[[#This Row],[Rank Sharpe]])/3</f>
        <v>502.33333333333331</v>
      </c>
    </row>
    <row r="559" spans="1:48" x14ac:dyDescent="0.3">
      <c r="A559" t="s">
        <v>1065</v>
      </c>
      <c r="B559" t="s">
        <v>1066</v>
      </c>
      <c r="C559" t="s">
        <v>3144</v>
      </c>
      <c r="D559" t="s">
        <v>1067</v>
      </c>
      <c r="E559">
        <v>12204.930142469901</v>
      </c>
      <c r="F559">
        <v>79.150000000000006</v>
      </c>
      <c r="G559">
        <v>-25.0980906459572</v>
      </c>
      <c r="H559">
        <f>(Table2[[#This Row],[1Y Return vs Nifty]]-AVERAGE(Table2[1Y Return vs Nifty]))/_xlfn.STDEV.P(Table2[1Y Return vs Nifty])</f>
        <v>-0.76538943805334692</v>
      </c>
      <c r="I559">
        <v>5.1982454399082298</v>
      </c>
      <c r="J559">
        <f>(Table2[[#This Row],[1M Return vs Nifty]]-AVERAGE(Table2[1M Return vs Nifty]))/_xlfn.STDEV.P(Table2[1M Return vs Nifty])</f>
        <v>0.37463641812409521</v>
      </c>
      <c r="K559">
        <v>-7.2499420284509597</v>
      </c>
      <c r="L559">
        <f>(Table2[[#This Row],[6M Return vs Nifty]]-AVERAGE(Table2[6M Return vs Nifty]))/_xlfn.STDEV.P(Table2[6M Return vs Nifty])</f>
        <v>-0.37174227042406111</v>
      </c>
      <c r="M559">
        <v>-3.4669255645083199</v>
      </c>
      <c r="N559">
        <f>(Table2[[#This Row],[1W Return vs Nifty]]-AVERAGE(Table2[1W Return vs Nifty]))/_xlfn.STDEV.P(Table2[1W Return vs Nifty])</f>
        <v>-0.60954455841294808</v>
      </c>
      <c r="O559">
        <v>81.91</v>
      </c>
      <c r="P559">
        <v>83.220769028915797</v>
      </c>
      <c r="Q559">
        <v>85.480077433805405</v>
      </c>
      <c r="R559">
        <v>39.7061989169746</v>
      </c>
      <c r="S559" s="1">
        <f>(Table2[[#This Row],[Close Price]]-Table2[[#This Row],[20D EMA]])/Table2[[#This Row],[20D EMA]]</f>
        <v>-3.3695519472591758E-2</v>
      </c>
      <c r="T559" s="1">
        <f>(Table2[[#This Row],[Close Price]]-Table2[[#This Row],[50D EMA]])/Table2[[#This Row],[50D EMA]]</f>
        <v>-4.8915301749991834E-2</v>
      </c>
      <c r="U559" s="1">
        <f>(Table2[[#This Row],[Close Price]]-Table2[[#This Row],[200D EMA]])/Table2[[#This Row],[200D EMA]]</f>
        <v>-7.4053248708242272E-2</v>
      </c>
      <c r="V559">
        <v>1.22961517465024</v>
      </c>
      <c r="W559">
        <v>78.8</v>
      </c>
      <c r="X559">
        <v>82</v>
      </c>
      <c r="Y559">
        <v>77.31</v>
      </c>
      <c r="Z559">
        <v>82</v>
      </c>
      <c r="AA559">
        <v>77.11</v>
      </c>
      <c r="AB559">
        <v>87.5</v>
      </c>
      <c r="AC559" s="1">
        <f>(Table2[[#This Row],[Close Price]]/Table2[[#This Row],[Day Low]])-1</f>
        <v>4.441624365482344E-3</v>
      </c>
      <c r="AD559" s="1">
        <f>(Table2[[#This Row],[Day High]]/Table2[[#This Row],[Close Price]])-1</f>
        <v>3.6007580543272244E-2</v>
      </c>
      <c r="AE559" s="1">
        <f>(Table2[[#This Row],[Close Price]]/Table2[[#This Row],[Current Week Low]])-1</f>
        <v>2.3800284568619823E-2</v>
      </c>
      <c r="AF559" s="1">
        <f>(Table2[[#This Row],[Current Week High]]/Table2[[#This Row],[Close Price]])-1</f>
        <v>3.6007580543272244E-2</v>
      </c>
      <c r="AG559" s="1">
        <f>(Table2[[#This Row],[Close Price]]/Table2[[#This Row],[Current Month Low]])-1</f>
        <v>2.6455712618337568E-2</v>
      </c>
      <c r="AH559" s="1">
        <f>(Table2[[#This Row],[Current Month High]]/Table2[[#This Row],[Close Price]])-1</f>
        <v>0.10549589387239422</v>
      </c>
      <c r="AI559">
        <v>71.446620341124401</v>
      </c>
      <c r="AJ559">
        <v>9.8542678695350503</v>
      </c>
      <c r="AK559" t="str">
        <f>IF(AND(Table2[[#This Row],[20D EMA]]&gt;Table2[[#This Row],[50D EMA]],Table2[[#This Row],[50D EMA]]&gt;Table2[[#This Row],[200D EMA]]),"Uptrend","Downtrend/NoTrend")</f>
        <v>Downtrend/NoTrend</v>
      </c>
      <c r="AL559">
        <v>-0.08</v>
      </c>
      <c r="AM559" t="s">
        <v>3173</v>
      </c>
      <c r="AN559">
        <v>-8.09</v>
      </c>
      <c r="AO559" t="s">
        <v>3173</v>
      </c>
      <c r="AP559">
        <v>1.1031297057824E-2</v>
      </c>
      <c r="AQ559">
        <f>(Table2[[#This Row],[Sharpe Ratio]]-AVERAGE(Table2[Sharpe Ratio]))/_xlfn.STDEV.P(Table2[Sharpe Ratio])</f>
        <v>-0.52205075167057846</v>
      </c>
      <c r="AR5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9">
        <f>_xlfn.RANK.AVG(Table2[[#This Row],[1Y Return vs Nifty Z-Score]],Table2[1Y Return vs Nifty Z-Score])</f>
        <v>586</v>
      </c>
      <c r="AT559">
        <f>_xlfn.RANK.AVG(Table2[[#This Row],[6M Return vs Nifty Z-Score]],Table2[6M Return vs Nifty Z-Score])</f>
        <v>446</v>
      </c>
      <c r="AU559">
        <f>_xlfn.RANK.AVG(Table2[[#This Row],[Sharpe Ratio Z-Score]],Table2[Sharpe Ratio Z-Score])</f>
        <v>479</v>
      </c>
      <c r="AV559">
        <f>(Table2[[#This Row],[Rank 1Y]]+Table2[[#This Row],[Rank 6M]]+Table2[[#This Row],[Rank Sharpe]])/3</f>
        <v>503.66666666666669</v>
      </c>
    </row>
    <row r="560" spans="1:48" x14ac:dyDescent="0.3">
      <c r="A560" t="s">
        <v>979</v>
      </c>
      <c r="B560" t="s">
        <v>980</v>
      </c>
      <c r="C560" t="s">
        <v>3127</v>
      </c>
      <c r="D560" t="s">
        <v>981</v>
      </c>
      <c r="E560">
        <v>14772.934567525001</v>
      </c>
      <c r="F560">
        <v>166.13</v>
      </c>
      <c r="G560">
        <v>-6.990055550898</v>
      </c>
      <c r="H560">
        <f>(Table2[[#This Row],[1Y Return vs Nifty]]-AVERAGE(Table2[1Y Return vs Nifty]))/_xlfn.STDEV.P(Table2[1Y Return vs Nifty])</f>
        <v>-0.40929059985855576</v>
      </c>
      <c r="I560">
        <v>-7.80949664279348</v>
      </c>
      <c r="J560">
        <f>(Table2[[#This Row],[1M Return vs Nifty]]-AVERAGE(Table2[1M Return vs Nifty]))/_xlfn.STDEV.P(Table2[1M Return vs Nifty])</f>
        <v>-0.85901075088550127</v>
      </c>
      <c r="K560">
        <v>-2.0753770048399498</v>
      </c>
      <c r="L560">
        <f>(Table2[[#This Row],[6M Return vs Nifty]]-AVERAGE(Table2[6M Return vs Nifty]))/_xlfn.STDEV.P(Table2[6M Return vs Nifty])</f>
        <v>-0.20151323348734426</v>
      </c>
      <c r="M560">
        <v>-0.27957180088336298</v>
      </c>
      <c r="N560">
        <f>(Table2[[#This Row],[1W Return vs Nifty]]-AVERAGE(Table2[1W Return vs Nifty]))/_xlfn.STDEV.P(Table2[1W Return vs Nifty])</f>
        <v>7.0007538572353353E-2</v>
      </c>
      <c r="O560">
        <v>170.84</v>
      </c>
      <c r="P560">
        <v>181.87558900971001</v>
      </c>
      <c r="Q560">
        <v>175.57302114544899</v>
      </c>
      <c r="R560">
        <v>44.106846018616302</v>
      </c>
      <c r="S560" s="1">
        <f>(Table2[[#This Row],[Close Price]]-Table2[[#This Row],[20D EMA]])/Table2[[#This Row],[20D EMA]]</f>
        <v>-2.7569655818309575E-2</v>
      </c>
      <c r="T560" s="1">
        <f>(Table2[[#This Row],[Close Price]]-Table2[[#This Row],[50D EMA]])/Table2[[#This Row],[50D EMA]]</f>
        <v>-8.6573404905203571E-2</v>
      </c>
      <c r="U560" s="1">
        <f>(Table2[[#This Row],[Close Price]]-Table2[[#This Row],[200D EMA]])/Table2[[#This Row],[200D EMA]]</f>
        <v>-5.3784010116372974E-2</v>
      </c>
      <c r="V560">
        <v>0.255038373797222</v>
      </c>
      <c r="W560">
        <v>165.69</v>
      </c>
      <c r="X560">
        <v>168.19</v>
      </c>
      <c r="Y560">
        <v>165.2</v>
      </c>
      <c r="Z560">
        <v>168.19</v>
      </c>
      <c r="AA560">
        <v>159.11000000000001</v>
      </c>
      <c r="AB560">
        <v>180</v>
      </c>
      <c r="AC560" s="1">
        <f>(Table2[[#This Row],[Close Price]]/Table2[[#This Row],[Day Low]])-1</f>
        <v>2.6555615909227281E-3</v>
      </c>
      <c r="AD560" s="1">
        <f>(Table2[[#This Row],[Day High]]/Table2[[#This Row],[Close Price]])-1</f>
        <v>1.2399927767411167E-2</v>
      </c>
      <c r="AE560" s="1">
        <f>(Table2[[#This Row],[Close Price]]/Table2[[#This Row],[Current Week Low]])-1</f>
        <v>5.629539951573781E-3</v>
      </c>
      <c r="AF560" s="1">
        <f>(Table2[[#This Row],[Current Week High]]/Table2[[#This Row],[Close Price]])-1</f>
        <v>1.2399927767411167E-2</v>
      </c>
      <c r="AG560" s="1">
        <f>(Table2[[#This Row],[Close Price]]/Table2[[#This Row],[Current Month Low]])-1</f>
        <v>4.412041983533399E-2</v>
      </c>
      <c r="AH560" s="1">
        <f>(Table2[[#This Row],[Current Month High]]/Table2[[#This Row],[Close Price]])-1</f>
        <v>8.3488834045627014E-2</v>
      </c>
      <c r="AI560">
        <v>47.113706133750597</v>
      </c>
      <c r="AJ560">
        <v>27.596006144393201</v>
      </c>
      <c r="AK560" t="str">
        <f>IF(AND(Table2[[#This Row],[20D EMA]]&gt;Table2[[#This Row],[50D EMA]],Table2[[#This Row],[50D EMA]]&gt;Table2[[#This Row],[200D EMA]]),"Uptrend","Downtrend/NoTrend")</f>
        <v>Downtrend/NoTrend</v>
      </c>
      <c r="AL560">
        <v>-7.0000000000000007E-2</v>
      </c>
      <c r="AM560" t="s">
        <v>3173</v>
      </c>
      <c r="AN560">
        <v>-6.34</v>
      </c>
      <c r="AO560" t="s">
        <v>3173</v>
      </c>
      <c r="AP560">
        <v>-7.9568660224051999E-2</v>
      </c>
      <c r="AQ560">
        <f>(Table2[[#This Row],[Sharpe Ratio]]-AVERAGE(Table2[Sharpe Ratio]))/_xlfn.STDEV.P(Table2[Sharpe Ratio])</f>
        <v>-1.5725344778732229</v>
      </c>
      <c r="AR5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0">
        <f>_xlfn.RANK.AVG(Table2[[#This Row],[1Y Return vs Nifty Z-Score]],Table2[1Y Return vs Nifty Z-Score])</f>
        <v>452</v>
      </c>
      <c r="AT560">
        <f>_xlfn.RANK.AVG(Table2[[#This Row],[6M Return vs Nifty Z-Score]],Table2[6M Return vs Nifty Z-Score])</f>
        <v>365</v>
      </c>
      <c r="AU560">
        <f>_xlfn.RANK.AVG(Table2[[#This Row],[Sharpe Ratio Z-Score]],Table2[Sharpe Ratio Z-Score])</f>
        <v>695</v>
      </c>
      <c r="AV560">
        <f>(Table2[[#This Row],[Rank 1Y]]+Table2[[#This Row],[Rank 6M]]+Table2[[#This Row],[Rank Sharpe]])/3</f>
        <v>504</v>
      </c>
    </row>
    <row r="561" spans="1:48" x14ac:dyDescent="0.3">
      <c r="A561" t="s">
        <v>1828</v>
      </c>
      <c r="B561" t="s">
        <v>1829</v>
      </c>
      <c r="C561" t="s">
        <v>3135</v>
      </c>
      <c r="D561" t="s">
        <v>920</v>
      </c>
      <c r="E561">
        <v>4194.4700459750002</v>
      </c>
      <c r="F561">
        <v>342.05</v>
      </c>
      <c r="G561">
        <v>-25.495891928856199</v>
      </c>
      <c r="H561">
        <f>(Table2[[#This Row],[1Y Return vs Nifty]]-AVERAGE(Table2[1Y Return vs Nifty]))/_xlfn.STDEV.P(Table2[1Y Return vs Nifty])</f>
        <v>-0.77321229536111635</v>
      </c>
      <c r="I561">
        <v>-9.6782781424976907</v>
      </c>
      <c r="J561">
        <f>(Table2[[#This Row],[1M Return vs Nifty]]-AVERAGE(Table2[1M Return vs Nifty]))/_xlfn.STDEV.P(Table2[1M Return vs Nifty])</f>
        <v>-1.036244969703036</v>
      </c>
      <c r="K561">
        <v>5.9181142923350896</v>
      </c>
      <c r="L561">
        <f>(Table2[[#This Row],[6M Return vs Nifty]]-AVERAGE(Table2[6M Return vs Nifty]))/_xlfn.STDEV.P(Table2[6M Return vs Nifty])</f>
        <v>6.1450768138162262E-2</v>
      </c>
      <c r="M561">
        <v>-1.98430430997576</v>
      </c>
      <c r="N561">
        <f>(Table2[[#This Row],[1W Return vs Nifty]]-AVERAGE(Table2[1W Return vs Nifty]))/_xlfn.STDEV.P(Table2[1W Return vs Nifty])</f>
        <v>-0.2934458579641045</v>
      </c>
      <c r="O561">
        <v>355.41</v>
      </c>
      <c r="P561">
        <v>368.34673131272098</v>
      </c>
      <c r="Q561">
        <v>358.24414466104503</v>
      </c>
      <c r="R561">
        <v>41.711897038707498</v>
      </c>
      <c r="S561" s="1">
        <f>(Table2[[#This Row],[Close Price]]-Table2[[#This Row],[20D EMA]])/Table2[[#This Row],[20D EMA]]</f>
        <v>-3.7590388565318961E-2</v>
      </c>
      <c r="T561" s="1">
        <f>(Table2[[#This Row],[Close Price]]-Table2[[#This Row],[50D EMA]])/Table2[[#This Row],[50D EMA]]</f>
        <v>-7.1391243839748986E-2</v>
      </c>
      <c r="U561" s="1">
        <f>(Table2[[#This Row],[Close Price]]-Table2[[#This Row],[200D EMA]])/Table2[[#This Row],[200D EMA]]</f>
        <v>-4.5204213111053659E-2</v>
      </c>
      <c r="V561">
        <v>0.40710138128673801</v>
      </c>
      <c r="W561">
        <v>330</v>
      </c>
      <c r="X561">
        <v>344</v>
      </c>
      <c r="Y561">
        <v>328.45</v>
      </c>
      <c r="Z561">
        <v>344</v>
      </c>
      <c r="AA561">
        <v>325.5</v>
      </c>
      <c r="AB561">
        <v>395.45</v>
      </c>
      <c r="AC561" s="1">
        <f>(Table2[[#This Row],[Close Price]]/Table2[[#This Row],[Day Low]])-1</f>
        <v>3.6515151515151612E-2</v>
      </c>
      <c r="AD561" s="1">
        <f>(Table2[[#This Row],[Day High]]/Table2[[#This Row],[Close Price]])-1</f>
        <v>5.7009209179943454E-3</v>
      </c>
      <c r="AE561" s="1">
        <f>(Table2[[#This Row],[Close Price]]/Table2[[#This Row],[Current Week Low]])-1</f>
        <v>4.1406606789465839E-2</v>
      </c>
      <c r="AF561" s="1">
        <f>(Table2[[#This Row],[Current Week High]]/Table2[[#This Row],[Close Price]])-1</f>
        <v>5.7009209179943454E-3</v>
      </c>
      <c r="AG561" s="1">
        <f>(Table2[[#This Row],[Close Price]]/Table2[[#This Row],[Current Month Low]])-1</f>
        <v>5.0844854070660528E-2</v>
      </c>
      <c r="AH561" s="1">
        <f>(Table2[[#This Row],[Current Month High]]/Table2[[#This Row],[Close Price]])-1</f>
        <v>0.15611752667738621</v>
      </c>
      <c r="AI561">
        <v>31.530478000292302</v>
      </c>
      <c r="AJ561">
        <v>27.654413136779201</v>
      </c>
      <c r="AK561" t="str">
        <f>IF(AND(Table2[[#This Row],[20D EMA]]&gt;Table2[[#This Row],[50D EMA]],Table2[[#This Row],[50D EMA]]&gt;Table2[[#This Row],[200D EMA]]),"Uptrend","Downtrend/NoTrend")</f>
        <v>Downtrend/NoTrend</v>
      </c>
      <c r="AL561">
        <v>-0.08</v>
      </c>
      <c r="AM561" t="s">
        <v>3173</v>
      </c>
      <c r="AN561">
        <v>-11.48</v>
      </c>
      <c r="AO561" t="s">
        <v>3173</v>
      </c>
      <c r="AP561">
        <v>-4.2415811893442998E-2</v>
      </c>
      <c r="AQ561">
        <f>(Table2[[#This Row],[Sharpe Ratio]]-AVERAGE(Table2[Sharpe Ratio]))/_xlfn.STDEV.P(Table2[Sharpe Ratio])</f>
        <v>-1.1417565423831002</v>
      </c>
      <c r="AR5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1">
        <f>_xlfn.RANK.AVG(Table2[[#This Row],[1Y Return vs Nifty Z-Score]],Table2[1Y Return vs Nifty Z-Score])</f>
        <v>589</v>
      </c>
      <c r="AT561">
        <f>_xlfn.RANK.AVG(Table2[[#This Row],[6M Return vs Nifty Z-Score]],Table2[6M Return vs Nifty Z-Score])</f>
        <v>279</v>
      </c>
      <c r="AU561">
        <f>_xlfn.RANK.AVG(Table2[[#This Row],[Sharpe Ratio Z-Score]],Table2[Sharpe Ratio Z-Score])</f>
        <v>646</v>
      </c>
      <c r="AV561">
        <f>(Table2[[#This Row],[Rank 1Y]]+Table2[[#This Row],[Rank 6M]]+Table2[[#This Row],[Rank Sharpe]])/3</f>
        <v>504.66666666666669</v>
      </c>
    </row>
    <row r="562" spans="1:48" x14ac:dyDescent="0.3">
      <c r="A562" t="s">
        <v>374</v>
      </c>
      <c r="B562" t="s">
        <v>375</v>
      </c>
      <c r="C562" t="s">
        <v>3127</v>
      </c>
      <c r="D562" t="s">
        <v>24</v>
      </c>
      <c r="E562">
        <v>63138.670534910001</v>
      </c>
      <c r="F562">
        <v>20.14</v>
      </c>
      <c r="G562">
        <v>-20.2524782717378</v>
      </c>
      <c r="H562">
        <f>(Table2[[#This Row],[1Y Return vs Nifty]]-AVERAGE(Table2[1Y Return vs Nifty]))/_xlfn.STDEV.P(Table2[1Y Return vs Nifty])</f>
        <v>-0.67009931255140098</v>
      </c>
      <c r="I562">
        <v>-6.3585617480377596</v>
      </c>
      <c r="J562">
        <f>(Table2[[#This Row],[1M Return vs Nifty]]-AVERAGE(Table2[1M Return vs Nifty]))/_xlfn.STDEV.P(Table2[1M Return vs Nifty])</f>
        <v>-0.72140487632615125</v>
      </c>
      <c r="K562">
        <v>-18.0147824720807</v>
      </c>
      <c r="L562">
        <f>(Table2[[#This Row],[6M Return vs Nifty]]-AVERAGE(Table2[6M Return vs Nifty]))/_xlfn.STDEV.P(Table2[6M Return vs Nifty])</f>
        <v>-0.72587607937902709</v>
      </c>
      <c r="M562">
        <v>-3.7016339026292702</v>
      </c>
      <c r="N562">
        <f>(Table2[[#This Row],[1W Return vs Nifty]]-AVERAGE(Table2[1W Return vs Nifty]))/_xlfn.STDEV.P(Table2[1W Return vs Nifty])</f>
        <v>-0.65958498541865096</v>
      </c>
      <c r="O562">
        <v>19.940000000000001</v>
      </c>
      <c r="P562">
        <v>20.960272355067499</v>
      </c>
      <c r="Q562">
        <v>22.27539378965</v>
      </c>
      <c r="R562">
        <v>59.170630704131398</v>
      </c>
      <c r="S562" s="1">
        <f>(Table2[[#This Row],[Close Price]]-Table2[[#This Row],[20D EMA]])/Table2[[#This Row],[20D EMA]]</f>
        <v>1.00300902708124E-2</v>
      </c>
      <c r="T562" s="1">
        <f>(Table2[[#This Row],[Close Price]]-Table2[[#This Row],[50D EMA]])/Table2[[#This Row],[50D EMA]]</f>
        <v>-3.913462292722468E-2</v>
      </c>
      <c r="U562" s="1">
        <f>(Table2[[#This Row],[Close Price]]-Table2[[#This Row],[200D EMA]])/Table2[[#This Row],[200D EMA]]</f>
        <v>-9.5863346336987537E-2</v>
      </c>
      <c r="V562">
        <v>0.96839653713540097</v>
      </c>
      <c r="W562">
        <v>19.2</v>
      </c>
      <c r="X562">
        <v>20.63</v>
      </c>
      <c r="Y562">
        <v>19.059999999999999</v>
      </c>
      <c r="Z562">
        <v>20.63</v>
      </c>
      <c r="AA562">
        <v>19.02</v>
      </c>
      <c r="AB562">
        <v>21.14</v>
      </c>
      <c r="AC562" s="1">
        <f>(Table2[[#This Row],[Close Price]]/Table2[[#This Row],[Day Low]])-1</f>
        <v>4.8958333333333437E-2</v>
      </c>
      <c r="AD562" s="1">
        <f>(Table2[[#This Row],[Day High]]/Table2[[#This Row],[Close Price]])-1</f>
        <v>2.4329692154915428E-2</v>
      </c>
      <c r="AE562" s="1">
        <f>(Table2[[#This Row],[Close Price]]/Table2[[#This Row],[Current Week Low]])-1</f>
        <v>5.6663168940189079E-2</v>
      </c>
      <c r="AF562" s="1">
        <f>(Table2[[#This Row],[Current Week High]]/Table2[[#This Row],[Close Price]])-1</f>
        <v>2.4329692154915428E-2</v>
      </c>
      <c r="AG562" s="1">
        <f>(Table2[[#This Row],[Close Price]]/Table2[[#This Row],[Current Month Low]])-1</f>
        <v>5.8885383806519531E-2</v>
      </c>
      <c r="AH562" s="1">
        <f>(Table2[[#This Row],[Current Month High]]/Table2[[#This Row],[Close Price]])-1</f>
        <v>4.9652432969215399E-2</v>
      </c>
      <c r="AI562">
        <v>63.1082423038728</v>
      </c>
      <c r="AJ562">
        <v>5.8885383806519496</v>
      </c>
      <c r="AK562" t="str">
        <f>IF(AND(Table2[[#This Row],[20D EMA]]&gt;Table2[[#This Row],[50D EMA]],Table2[[#This Row],[50D EMA]]&gt;Table2[[#This Row],[200D EMA]]),"Uptrend","Downtrend/NoTrend")</f>
        <v>Downtrend/NoTrend</v>
      </c>
      <c r="AL562">
        <v>-0.15</v>
      </c>
      <c r="AM562" t="s">
        <v>3173</v>
      </c>
      <c r="AN562">
        <v>-3.36</v>
      </c>
      <c r="AO562" t="s">
        <v>3173</v>
      </c>
      <c r="AP562">
        <v>4.4238859445582E-2</v>
      </c>
      <c r="AQ562">
        <f>(Table2[[#This Row],[Sharpe Ratio]]-AVERAGE(Table2[Sharpe Ratio]))/_xlfn.STDEV.P(Table2[Sharpe Ratio])</f>
        <v>-0.1370174147710129</v>
      </c>
      <c r="AR5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2">
        <f>_xlfn.RANK.AVG(Table2[[#This Row],[1Y Return vs Nifty Z-Score]],Table2[1Y Return vs Nifty Z-Score])</f>
        <v>547</v>
      </c>
      <c r="AT562">
        <f>_xlfn.RANK.AVG(Table2[[#This Row],[6M Return vs Nifty Z-Score]],Table2[6M Return vs Nifty Z-Score])</f>
        <v>580</v>
      </c>
      <c r="AU562">
        <f>_xlfn.RANK.AVG(Table2[[#This Row],[Sharpe Ratio Z-Score]],Table2[Sharpe Ratio Z-Score])</f>
        <v>388</v>
      </c>
      <c r="AV562">
        <f>(Table2[[#This Row],[Rank 1Y]]+Table2[[#This Row],[Rank 6M]]+Table2[[#This Row],[Rank Sharpe]])/3</f>
        <v>505</v>
      </c>
    </row>
    <row r="563" spans="1:48" x14ac:dyDescent="0.3">
      <c r="A563" t="s">
        <v>651</v>
      </c>
      <c r="B563" t="s">
        <v>652</v>
      </c>
      <c r="C563" t="s">
        <v>3132</v>
      </c>
      <c r="D563" t="s">
        <v>546</v>
      </c>
      <c r="E563">
        <v>27662.872330523998</v>
      </c>
      <c r="F563">
        <v>62.57</v>
      </c>
      <c r="G563">
        <v>-20.019583562334901</v>
      </c>
      <c r="H563">
        <f>(Table2[[#This Row],[1Y Return vs Nifty]]-AVERAGE(Table2[1Y Return vs Nifty]))/_xlfn.STDEV.P(Table2[1Y Return vs Nifty])</f>
        <v>-0.66551938242619857</v>
      </c>
      <c r="I563">
        <v>-0.28180930312116498</v>
      </c>
      <c r="J563">
        <f>(Table2[[#This Row],[1M Return vs Nifty]]-AVERAGE(Table2[1M Return vs Nifty]))/_xlfn.STDEV.P(Table2[1M Return vs Nifty])</f>
        <v>-0.14508898669817494</v>
      </c>
      <c r="K563">
        <v>-13.1719253977317</v>
      </c>
      <c r="L563">
        <f>(Table2[[#This Row],[6M Return vs Nifty]]-AVERAGE(Table2[6M Return vs Nifty]))/_xlfn.STDEV.P(Table2[6M Return vs Nifty])</f>
        <v>-0.56655932675789533</v>
      </c>
      <c r="M563">
        <v>-1.2027498844034401</v>
      </c>
      <c r="N563">
        <f>(Table2[[#This Row],[1W Return vs Nifty]]-AVERAGE(Table2[1W Return vs Nifty]))/_xlfn.STDEV.P(Table2[1W Return vs Nifty])</f>
        <v>-0.12681642546528199</v>
      </c>
      <c r="O563">
        <v>62.73</v>
      </c>
      <c r="P563">
        <v>64.896992793779106</v>
      </c>
      <c r="Q563">
        <v>67.026968273555894</v>
      </c>
      <c r="R563">
        <v>53.316945483666899</v>
      </c>
      <c r="S563" s="1">
        <f>(Table2[[#This Row],[Close Price]]-Table2[[#This Row],[20D EMA]])/Table2[[#This Row],[20D EMA]]</f>
        <v>-2.5506137414314776E-3</v>
      </c>
      <c r="T563" s="1">
        <f>(Table2[[#This Row],[Close Price]]-Table2[[#This Row],[50D EMA]])/Table2[[#This Row],[50D EMA]]</f>
        <v>-3.5856712208122012E-2</v>
      </c>
      <c r="U563" s="1">
        <f>(Table2[[#This Row],[Close Price]]-Table2[[#This Row],[200D EMA]])/Table2[[#This Row],[200D EMA]]</f>
        <v>-6.6495149465298123E-2</v>
      </c>
      <c r="V563">
        <v>0.99460961449111596</v>
      </c>
      <c r="W563">
        <v>62.16</v>
      </c>
      <c r="X563">
        <v>62.73</v>
      </c>
      <c r="Y563">
        <v>61.42</v>
      </c>
      <c r="Z563">
        <v>64.02</v>
      </c>
      <c r="AA563">
        <v>60</v>
      </c>
      <c r="AB563">
        <v>66.38</v>
      </c>
      <c r="AC563" s="1">
        <f>(Table2[[#This Row],[Close Price]]/Table2[[#This Row],[Day Low]])-1</f>
        <v>6.5958815958817585E-3</v>
      </c>
      <c r="AD563" s="1">
        <f>(Table2[[#This Row],[Day High]]/Table2[[#This Row],[Close Price]])-1</f>
        <v>2.5571360076712679E-3</v>
      </c>
      <c r="AE563" s="1">
        <f>(Table2[[#This Row],[Close Price]]/Table2[[#This Row],[Current Week Low]])-1</f>
        <v>1.8723542819928385E-2</v>
      </c>
      <c r="AF563" s="1">
        <f>(Table2[[#This Row],[Current Week High]]/Table2[[#This Row],[Close Price]])-1</f>
        <v>2.3174045069522142E-2</v>
      </c>
      <c r="AG563" s="1">
        <f>(Table2[[#This Row],[Close Price]]/Table2[[#This Row],[Current Month Low]])-1</f>
        <v>4.2833333333333279E-2</v>
      </c>
      <c r="AH563" s="1">
        <f>(Table2[[#This Row],[Current Month High]]/Table2[[#This Row],[Close Price]])-1</f>
        <v>6.0891801182675342E-2</v>
      </c>
      <c r="AI563">
        <v>27.856800383570299</v>
      </c>
      <c r="AJ563">
        <v>5.8714043993231799</v>
      </c>
      <c r="AK563" t="str">
        <f>IF(AND(Table2[[#This Row],[20D EMA]]&gt;Table2[[#This Row],[50D EMA]],Table2[[#This Row],[50D EMA]]&gt;Table2[[#This Row],[200D EMA]]),"Uptrend","Downtrend/NoTrend")</f>
        <v>Downtrend/NoTrend</v>
      </c>
      <c r="AL563">
        <v>-0.08</v>
      </c>
      <c r="AM563" t="s">
        <v>3173</v>
      </c>
      <c r="AN563">
        <v>-3.44</v>
      </c>
      <c r="AO563" t="s">
        <v>3173</v>
      </c>
      <c r="AP563">
        <v>1.6453841780702E-2</v>
      </c>
      <c r="AQ563">
        <f>(Table2[[#This Row],[Sharpe Ratio]]-AVERAGE(Table2[Sharpe Ratio]))/_xlfn.STDEV.P(Table2[Sharpe Ratio])</f>
        <v>-0.459177708935393</v>
      </c>
      <c r="AR5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3">
        <f>_xlfn.RANK.AVG(Table2[[#This Row],[1Y Return vs Nifty Z-Score]],Table2[1Y Return vs Nifty Z-Score])</f>
        <v>544</v>
      </c>
      <c r="AT563">
        <f>_xlfn.RANK.AVG(Table2[[#This Row],[6M Return vs Nifty Z-Score]],Table2[6M Return vs Nifty Z-Score])</f>
        <v>516</v>
      </c>
      <c r="AU563">
        <f>_xlfn.RANK.AVG(Table2[[#This Row],[Sharpe Ratio Z-Score]],Table2[Sharpe Ratio Z-Score])</f>
        <v>456</v>
      </c>
      <c r="AV563">
        <f>(Table2[[#This Row],[Rank 1Y]]+Table2[[#This Row],[Rank 6M]]+Table2[[#This Row],[Rank Sharpe]])/3</f>
        <v>505.33333333333331</v>
      </c>
    </row>
    <row r="564" spans="1:48" x14ac:dyDescent="0.3">
      <c r="A564" t="s">
        <v>865</v>
      </c>
      <c r="B564" t="s">
        <v>866</v>
      </c>
      <c r="C564" t="s">
        <v>3127</v>
      </c>
      <c r="D564" t="s">
        <v>501</v>
      </c>
      <c r="E564">
        <v>17462.091864800001</v>
      </c>
      <c r="F564">
        <v>411.4</v>
      </c>
      <c r="G564">
        <v>-51.025179168186</v>
      </c>
      <c r="H564">
        <f>(Table2[[#This Row],[1Y Return vs Nifty]]-AVERAGE(Table2[1Y Return vs Nifty]))/_xlfn.STDEV.P(Table2[1Y Return vs Nifty])</f>
        <v>-1.275251830746539</v>
      </c>
      <c r="I564">
        <v>1.8913153691498099</v>
      </c>
      <c r="J564">
        <f>(Table2[[#This Row],[1M Return vs Nifty]]-AVERAGE(Table2[1M Return vs Nifty]))/_xlfn.STDEV.P(Table2[1M Return vs Nifty])</f>
        <v>6.1008972717636202E-2</v>
      </c>
      <c r="K564">
        <v>-2.1788142840734901</v>
      </c>
      <c r="L564">
        <f>(Table2[[#This Row],[6M Return vs Nifty]]-AVERAGE(Table2[6M Return vs Nifty]))/_xlfn.STDEV.P(Table2[6M Return vs Nifty])</f>
        <v>-0.20491603707507311</v>
      </c>
      <c r="M564">
        <v>-3.7137621600677799</v>
      </c>
      <c r="N564">
        <f>(Table2[[#This Row],[1W Return vs Nifty]]-AVERAGE(Table2[1W Return vs Nifty]))/_xlfn.STDEV.P(Table2[1W Return vs Nifty])</f>
        <v>-0.66217076139029696</v>
      </c>
      <c r="O564">
        <v>426.96</v>
      </c>
      <c r="P564">
        <v>441.55885371802202</v>
      </c>
      <c r="Q564">
        <v>464.32632898594699</v>
      </c>
      <c r="R564">
        <v>33.719383346619601</v>
      </c>
      <c r="S564" s="1">
        <f>(Table2[[#This Row],[Close Price]]-Table2[[#This Row],[20D EMA]])/Table2[[#This Row],[20D EMA]]</f>
        <v>-3.6443694959715202E-2</v>
      </c>
      <c r="T564" s="1">
        <f>(Table2[[#This Row],[Close Price]]-Table2[[#This Row],[50D EMA]])/Table2[[#This Row],[50D EMA]]</f>
        <v>-6.8300869666813174E-2</v>
      </c>
      <c r="U564" s="1">
        <f>(Table2[[#This Row],[Close Price]]-Table2[[#This Row],[200D EMA]])/Table2[[#This Row],[200D EMA]]</f>
        <v>-0.11398519894733095</v>
      </c>
      <c r="V564">
        <v>0.23144795149380701</v>
      </c>
      <c r="W564">
        <v>409.35</v>
      </c>
      <c r="X564">
        <v>416</v>
      </c>
      <c r="Y564">
        <v>409.35</v>
      </c>
      <c r="Z564">
        <v>420.8</v>
      </c>
      <c r="AA564">
        <v>403.1</v>
      </c>
      <c r="AB564">
        <v>475.3</v>
      </c>
      <c r="AC564" s="1">
        <f>(Table2[[#This Row],[Close Price]]/Table2[[#This Row],[Day Low]])-1</f>
        <v>5.0079394161475221E-3</v>
      </c>
      <c r="AD564" s="1">
        <f>(Table2[[#This Row],[Day High]]/Table2[[#This Row],[Close Price]])-1</f>
        <v>1.1181332036947156E-2</v>
      </c>
      <c r="AE564" s="1">
        <f>(Table2[[#This Row],[Close Price]]/Table2[[#This Row],[Current Week Low]])-1</f>
        <v>5.0079394161475221E-3</v>
      </c>
      <c r="AF564" s="1">
        <f>(Table2[[#This Row],[Current Week High]]/Table2[[#This Row],[Close Price]])-1</f>
        <v>2.2848808945065802E-2</v>
      </c>
      <c r="AG564" s="1">
        <f>(Table2[[#This Row],[Close Price]]/Table2[[#This Row],[Current Month Low]])-1</f>
        <v>2.0590424212354241E-2</v>
      </c>
      <c r="AH564" s="1">
        <f>(Table2[[#This Row],[Current Month High]]/Table2[[#This Row],[Close Price]])-1</f>
        <v>0.15532328633932924</v>
      </c>
      <c r="AI564">
        <v>59.301926311642397</v>
      </c>
      <c r="AJ564">
        <v>35.204416984356499</v>
      </c>
      <c r="AK564" t="str">
        <f>IF(AND(Table2[[#This Row],[20D EMA]]&gt;Table2[[#This Row],[50D EMA]],Table2[[#This Row],[50D EMA]]&gt;Table2[[#This Row],[200D EMA]]),"Uptrend","Downtrend/NoTrend")</f>
        <v>Downtrend/NoTrend</v>
      </c>
      <c r="AL564">
        <v>-0.13</v>
      </c>
      <c r="AM564" t="s">
        <v>3173</v>
      </c>
      <c r="AN564">
        <v>-9.99</v>
      </c>
      <c r="AO564" t="s">
        <v>3173</v>
      </c>
      <c r="AP564">
        <v>2.5564220023235999E-2</v>
      </c>
      <c r="AQ564">
        <f>(Table2[[#This Row],[Sharpe Ratio]]-AVERAGE(Table2[Sharpe Ratio]))/_xlfn.STDEV.P(Table2[Sharpe Ratio])</f>
        <v>-0.35354516372836453</v>
      </c>
      <c r="AR5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4">
        <f>_xlfn.RANK.AVG(Table2[[#This Row],[1Y Return vs Nifty Z-Score]],Table2[1Y Return vs Nifty Z-Score])</f>
        <v>713</v>
      </c>
      <c r="AT564">
        <f>_xlfn.RANK.AVG(Table2[[#This Row],[6M Return vs Nifty Z-Score]],Table2[6M Return vs Nifty Z-Score])</f>
        <v>367</v>
      </c>
      <c r="AU564">
        <f>_xlfn.RANK.AVG(Table2[[#This Row],[Sharpe Ratio Z-Score]],Table2[Sharpe Ratio Z-Score])</f>
        <v>438</v>
      </c>
      <c r="AV564">
        <f>(Table2[[#This Row],[Rank 1Y]]+Table2[[#This Row],[Rank 6M]]+Table2[[#This Row],[Rank Sharpe]])/3</f>
        <v>506</v>
      </c>
    </row>
    <row r="565" spans="1:48" x14ac:dyDescent="0.3">
      <c r="A565" t="s">
        <v>41</v>
      </c>
      <c r="B565" t="s">
        <v>42</v>
      </c>
      <c r="C565" t="s">
        <v>3127</v>
      </c>
      <c r="D565" t="s">
        <v>43</v>
      </c>
      <c r="E565">
        <v>573803.79143472004</v>
      </c>
      <c r="F565">
        <v>907.2</v>
      </c>
      <c r="G565">
        <v>11.9935114747784</v>
      </c>
      <c r="H565">
        <f>(Table2[[#This Row],[1Y Return vs Nifty]]-AVERAGE(Table2[1Y Return vs Nifty]))/_xlfn.STDEV.P(Table2[1Y Return vs Nifty])</f>
        <v>-3.5974216984922376E-2</v>
      </c>
      <c r="I565">
        <v>-0.29364946620235799</v>
      </c>
      <c r="J565">
        <f>(Table2[[#This Row],[1M Return vs Nifty]]-AVERAGE(Table2[1M Return vs Nifty]))/_xlfn.STDEV.P(Table2[1M Return vs Nifty])</f>
        <v>-0.14621190131109227</v>
      </c>
      <c r="K565">
        <v>-17.826712084184699</v>
      </c>
      <c r="L565">
        <f>(Table2[[#This Row],[6M Return vs Nifty]]-AVERAGE(Table2[6M Return vs Nifty]))/_xlfn.STDEV.P(Table2[6M Return vs Nifty])</f>
        <v>-0.71968907798629767</v>
      </c>
      <c r="M565">
        <v>-3.4783635029134699</v>
      </c>
      <c r="N565">
        <f>(Table2[[#This Row],[1W Return vs Nifty]]-AVERAGE(Table2[1W Return vs Nifty]))/_xlfn.STDEV.P(Table2[1W Return vs Nifty])</f>
        <v>-0.61198315657456803</v>
      </c>
      <c r="O565">
        <v>914.07</v>
      </c>
      <c r="P565">
        <v>948.14023080972197</v>
      </c>
      <c r="Q565">
        <v>956.23750188314796</v>
      </c>
      <c r="R565">
        <v>49.440751181595701</v>
      </c>
      <c r="S565" s="1">
        <f>(Table2[[#This Row],[Close Price]]-Table2[[#This Row],[20D EMA]])/Table2[[#This Row],[20D EMA]]</f>
        <v>-7.5158357675013995E-3</v>
      </c>
      <c r="T565" s="1">
        <f>(Table2[[#This Row],[Close Price]]-Table2[[#This Row],[50D EMA]])/Table2[[#This Row],[50D EMA]]</f>
        <v>-4.3179510244764664E-2</v>
      </c>
      <c r="U565" s="1">
        <f>(Table2[[#This Row],[Close Price]]-Table2[[#This Row],[200D EMA]])/Table2[[#This Row],[200D EMA]]</f>
        <v>-5.1281717969204145E-2</v>
      </c>
      <c r="V565">
        <v>1.0349704753236399</v>
      </c>
      <c r="W565">
        <v>900</v>
      </c>
      <c r="X565">
        <v>919.8</v>
      </c>
      <c r="Y565">
        <v>900</v>
      </c>
      <c r="Z565">
        <v>919.8</v>
      </c>
      <c r="AA565">
        <v>872</v>
      </c>
      <c r="AB565">
        <v>958</v>
      </c>
      <c r="AC565" s="1">
        <f>(Table2[[#This Row],[Close Price]]/Table2[[#This Row],[Day Low]])-1</f>
        <v>8.0000000000000071E-3</v>
      </c>
      <c r="AD565" s="1">
        <f>(Table2[[#This Row],[Day High]]/Table2[[#This Row],[Close Price]])-1</f>
        <v>1.388888888888884E-2</v>
      </c>
      <c r="AE565" s="1">
        <f>(Table2[[#This Row],[Close Price]]/Table2[[#This Row],[Current Week Low]])-1</f>
        <v>8.0000000000000071E-3</v>
      </c>
      <c r="AF565" s="1">
        <f>(Table2[[#This Row],[Current Week High]]/Table2[[#This Row],[Close Price]])-1</f>
        <v>1.388888888888884E-2</v>
      </c>
      <c r="AG565" s="1">
        <f>(Table2[[#This Row],[Close Price]]/Table2[[#This Row],[Current Month Low]])-1</f>
        <v>4.0366972477064333E-2</v>
      </c>
      <c r="AH565" s="1">
        <f>(Table2[[#This Row],[Current Month High]]/Table2[[#This Row],[Close Price]])-1</f>
        <v>5.599647266313923E-2</v>
      </c>
      <c r="AI565">
        <v>34.700176366843003</v>
      </c>
      <c r="AJ565">
        <v>35.981413475230397</v>
      </c>
      <c r="AK565" t="str">
        <f>IF(AND(Table2[[#This Row],[20D EMA]]&gt;Table2[[#This Row],[50D EMA]],Table2[[#This Row],[50D EMA]]&gt;Table2[[#This Row],[200D EMA]]),"Uptrend","Downtrend/NoTrend")</f>
        <v>Downtrend/NoTrend</v>
      </c>
      <c r="AL565">
        <v>-0.16</v>
      </c>
      <c r="AM565" t="s">
        <v>3173</v>
      </c>
      <c r="AN565">
        <v>-4.03</v>
      </c>
      <c r="AO565" t="s">
        <v>3173</v>
      </c>
      <c r="AP565">
        <v>-3.8698314629831997E-2</v>
      </c>
      <c r="AQ565">
        <f>(Table2[[#This Row],[Sharpe Ratio]]-AVERAGE(Table2[Sharpe Ratio]))/_xlfn.STDEV.P(Table2[Sharpe Ratio])</f>
        <v>-1.0986530962581049</v>
      </c>
      <c r="AR5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5">
        <f>_xlfn.RANK.AVG(Table2[[#This Row],[1Y Return vs Nifty Z-Score]],Table2[1Y Return vs Nifty Z-Score])</f>
        <v>308</v>
      </c>
      <c r="AT565">
        <f>_xlfn.RANK.AVG(Table2[[#This Row],[6M Return vs Nifty Z-Score]],Table2[6M Return vs Nifty Z-Score])</f>
        <v>577</v>
      </c>
      <c r="AU565">
        <f>_xlfn.RANK.AVG(Table2[[#This Row],[Sharpe Ratio Z-Score]],Table2[Sharpe Ratio Z-Score])</f>
        <v>636</v>
      </c>
      <c r="AV565">
        <f>(Table2[[#This Row],[Rank 1Y]]+Table2[[#This Row],[Rank 6M]]+Table2[[#This Row],[Rank Sharpe]])/3</f>
        <v>507</v>
      </c>
    </row>
    <row r="566" spans="1:48" x14ac:dyDescent="0.3">
      <c r="A566" t="s">
        <v>1732</v>
      </c>
      <c r="B566" t="s">
        <v>1733</v>
      </c>
      <c r="C566" t="s">
        <v>3139</v>
      </c>
      <c r="D566" t="s">
        <v>134</v>
      </c>
      <c r="E566">
        <v>4786.8599999999997</v>
      </c>
      <c r="F566">
        <v>167.96</v>
      </c>
      <c r="G566">
        <v>-2.76593138284179</v>
      </c>
      <c r="H566">
        <f>(Table2[[#This Row],[1Y Return vs Nifty]]-AVERAGE(Table2[1Y Return vs Nifty]))/_xlfn.STDEV.P(Table2[1Y Return vs Nifty])</f>
        <v>-0.32622218847438633</v>
      </c>
      <c r="I566">
        <v>-6.8293837936033297</v>
      </c>
      <c r="J566">
        <f>(Table2[[#This Row],[1M Return vs Nifty]]-AVERAGE(Table2[1M Return vs Nifty]))/_xlfn.STDEV.P(Table2[1M Return vs Nifty])</f>
        <v>-0.7660573824972019</v>
      </c>
      <c r="K566">
        <v>-23.157495482220401</v>
      </c>
      <c r="L566">
        <f>(Table2[[#This Row],[6M Return vs Nifty]]-AVERAGE(Table2[6M Return vs Nifty]))/_xlfn.STDEV.P(Table2[6M Return vs Nifty])</f>
        <v>-0.89505727218720843</v>
      </c>
      <c r="M566">
        <v>-2.2055802877019599</v>
      </c>
      <c r="N566">
        <f>(Table2[[#This Row],[1W Return vs Nifty]]-AVERAGE(Table2[1W Return vs Nifty]))/_xlfn.STDEV.P(Table2[1W Return vs Nifty])</f>
        <v>-0.34062247086235364</v>
      </c>
      <c r="O566">
        <v>171.26</v>
      </c>
      <c r="P566">
        <v>180.690131335947</v>
      </c>
      <c r="Q566">
        <v>185.704825818415</v>
      </c>
      <c r="R566">
        <v>48.8960069248512</v>
      </c>
      <c r="S566" s="1">
        <f>(Table2[[#This Row],[Close Price]]-Table2[[#This Row],[20D EMA]])/Table2[[#This Row],[20D EMA]]</f>
        <v>-1.9268947798668591E-2</v>
      </c>
      <c r="T566" s="1">
        <f>(Table2[[#This Row],[Close Price]]-Table2[[#This Row],[50D EMA]])/Table2[[#This Row],[50D EMA]]</f>
        <v>-7.0452831274324418E-2</v>
      </c>
      <c r="U566" s="1">
        <f>(Table2[[#This Row],[Close Price]]-Table2[[#This Row],[200D EMA]])/Table2[[#This Row],[200D EMA]]</f>
        <v>-9.5553929415739342E-2</v>
      </c>
      <c r="V566">
        <v>0.88101409521126794</v>
      </c>
      <c r="W566">
        <v>163</v>
      </c>
      <c r="X566">
        <v>168.98</v>
      </c>
      <c r="Y566">
        <v>162</v>
      </c>
      <c r="Z566">
        <v>168.98</v>
      </c>
      <c r="AA566">
        <v>156.30000000000001</v>
      </c>
      <c r="AB566">
        <v>186.5</v>
      </c>
      <c r="AC566" s="1">
        <f>(Table2[[#This Row],[Close Price]]/Table2[[#This Row],[Day Low]])-1</f>
        <v>3.0429447852760694E-2</v>
      </c>
      <c r="AD566" s="1">
        <f>(Table2[[#This Row],[Day High]]/Table2[[#This Row],[Close Price]])-1</f>
        <v>6.0728744939271273E-3</v>
      </c>
      <c r="AE566" s="1">
        <f>(Table2[[#This Row],[Close Price]]/Table2[[#This Row],[Current Week Low]])-1</f>
        <v>3.6790123456790225E-2</v>
      </c>
      <c r="AF566" s="1">
        <f>(Table2[[#This Row],[Current Week High]]/Table2[[#This Row],[Close Price]])-1</f>
        <v>6.0728744939271273E-3</v>
      </c>
      <c r="AG566" s="1">
        <f>(Table2[[#This Row],[Close Price]]/Table2[[#This Row],[Current Month Low]])-1</f>
        <v>7.4600127959053131E-2</v>
      </c>
      <c r="AH566" s="1">
        <f>(Table2[[#This Row],[Current Month High]]/Table2[[#This Row],[Close Price]])-1</f>
        <v>0.11038342462491069</v>
      </c>
      <c r="AI566">
        <v>57.745891879018799</v>
      </c>
      <c r="AJ566">
        <v>24.322723908216101</v>
      </c>
      <c r="AK566" t="str">
        <f>IF(AND(Table2[[#This Row],[20D EMA]]&gt;Table2[[#This Row],[50D EMA]],Table2[[#This Row],[50D EMA]]&gt;Table2[[#This Row],[200D EMA]]),"Uptrend","Downtrend/NoTrend")</f>
        <v>Downtrend/NoTrend</v>
      </c>
      <c r="AL566">
        <v>-0.15</v>
      </c>
      <c r="AM566" t="s">
        <v>3173</v>
      </c>
      <c r="AN566">
        <v>-9.17</v>
      </c>
      <c r="AO566" t="s">
        <v>3173</v>
      </c>
      <c r="AP566">
        <v>1.5114806682477999E-2</v>
      </c>
      <c r="AQ566">
        <f>(Table2[[#This Row],[Sharpe Ratio]]-AVERAGE(Table2[Sharpe Ratio]))/_xlfn.STDEV.P(Table2[Sharpe Ratio])</f>
        <v>-0.4747034842414688</v>
      </c>
      <c r="AR5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6">
        <f>_xlfn.RANK.AVG(Table2[[#This Row],[1Y Return vs Nifty Z-Score]],Table2[1Y Return vs Nifty Z-Score])</f>
        <v>425</v>
      </c>
      <c r="AT566">
        <f>_xlfn.RANK.AVG(Table2[[#This Row],[6M Return vs Nifty Z-Score]],Table2[6M Return vs Nifty Z-Score])</f>
        <v>635</v>
      </c>
      <c r="AU566">
        <f>_xlfn.RANK.AVG(Table2[[#This Row],[Sharpe Ratio Z-Score]],Table2[Sharpe Ratio Z-Score])</f>
        <v>463</v>
      </c>
      <c r="AV566">
        <f>(Table2[[#This Row],[Rank 1Y]]+Table2[[#This Row],[Rank 6M]]+Table2[[#This Row],[Rank Sharpe]])/3</f>
        <v>507.66666666666669</v>
      </c>
    </row>
    <row r="567" spans="1:48" x14ac:dyDescent="0.3">
      <c r="A567" t="s">
        <v>1296</v>
      </c>
      <c r="B567" t="s">
        <v>1297</v>
      </c>
      <c r="C567" t="s">
        <v>3131</v>
      </c>
      <c r="D567" t="s">
        <v>51</v>
      </c>
      <c r="E567">
        <v>8795.9295248899998</v>
      </c>
      <c r="F567">
        <v>5298.95</v>
      </c>
      <c r="G567">
        <v>-22.770908248310398</v>
      </c>
      <c r="H567">
        <f>(Table2[[#This Row],[1Y Return vs Nifty]]-AVERAGE(Table2[1Y Return vs Nifty]))/_xlfn.STDEV.P(Table2[1Y Return vs Nifty])</f>
        <v>-0.71962483997746229</v>
      </c>
      <c r="I567">
        <v>2.5751588926164799</v>
      </c>
      <c r="J567">
        <f>(Table2[[#This Row],[1M Return vs Nifty]]-AVERAGE(Table2[1M Return vs Nifty]))/_xlfn.STDEV.P(Table2[1M Return vs Nifty])</f>
        <v>0.12586431974147455</v>
      </c>
      <c r="K567">
        <v>4.69054965638826</v>
      </c>
      <c r="L567">
        <f>(Table2[[#This Row],[6M Return vs Nifty]]-AVERAGE(Table2[6M Return vs Nifty]))/_xlfn.STDEV.P(Table2[6M Return vs Nifty])</f>
        <v>2.1067248982193677E-2</v>
      </c>
      <c r="M567">
        <v>-2.3767086636037398</v>
      </c>
      <c r="N567">
        <f>(Table2[[#This Row],[1W Return vs Nifty]]-AVERAGE(Table2[1W Return vs Nifty]))/_xlfn.STDEV.P(Table2[1W Return vs Nifty])</f>
        <v>-0.37710748486515661</v>
      </c>
      <c r="O567">
        <v>5246.23</v>
      </c>
      <c r="P567">
        <v>5247.3260065995</v>
      </c>
      <c r="Q567">
        <v>5134.9331966270702</v>
      </c>
      <c r="R567">
        <v>56.113885025175399</v>
      </c>
      <c r="S567" s="1">
        <f>(Table2[[#This Row],[Close Price]]-Table2[[#This Row],[20D EMA]])/Table2[[#This Row],[20D EMA]]</f>
        <v>1.0049120987833218E-2</v>
      </c>
      <c r="T567" s="1">
        <f>(Table2[[#This Row],[Close Price]]-Table2[[#This Row],[50D EMA]])/Table2[[#This Row],[50D EMA]]</f>
        <v>9.8381524867280773E-3</v>
      </c>
      <c r="U567" s="1">
        <f>(Table2[[#This Row],[Close Price]]-Table2[[#This Row],[200D EMA]])/Table2[[#This Row],[200D EMA]]</f>
        <v>3.1941370431199698E-2</v>
      </c>
      <c r="V567">
        <v>1.6191257847679099</v>
      </c>
      <c r="W567">
        <v>5125</v>
      </c>
      <c r="X567">
        <v>5332.45</v>
      </c>
      <c r="Y567">
        <v>5106.1000000000004</v>
      </c>
      <c r="Z567">
        <v>5332.45</v>
      </c>
      <c r="AA567">
        <v>5042.6000000000004</v>
      </c>
      <c r="AB567">
        <v>5833.3</v>
      </c>
      <c r="AC567" s="1">
        <f>(Table2[[#This Row],[Close Price]]/Table2[[#This Row],[Day Low]])-1</f>
        <v>3.3941463414634221E-2</v>
      </c>
      <c r="AD567" s="1">
        <f>(Table2[[#This Row],[Day High]]/Table2[[#This Row],[Close Price]])-1</f>
        <v>6.3220071901037844E-3</v>
      </c>
      <c r="AE567" s="1">
        <f>(Table2[[#This Row],[Close Price]]/Table2[[#This Row],[Current Week Low]])-1</f>
        <v>3.7768551340553236E-2</v>
      </c>
      <c r="AF567" s="1">
        <f>(Table2[[#This Row],[Current Week High]]/Table2[[#This Row],[Close Price]])-1</f>
        <v>6.3220071901037844E-3</v>
      </c>
      <c r="AG567" s="1">
        <f>(Table2[[#This Row],[Close Price]]/Table2[[#This Row],[Current Month Low]])-1</f>
        <v>5.0836869868718493E-2</v>
      </c>
      <c r="AH567" s="1">
        <f>(Table2[[#This Row],[Current Month High]]/Table2[[#This Row],[Close Price]])-1</f>
        <v>0.10084073259796766</v>
      </c>
      <c r="AI567">
        <v>10.0840732597967</v>
      </c>
      <c r="AJ567">
        <v>14.286484562875399</v>
      </c>
      <c r="AK567" t="str">
        <f>IF(AND(Table2[[#This Row],[20D EMA]]&gt;Table2[[#This Row],[50D EMA]],Table2[[#This Row],[50D EMA]]&gt;Table2[[#This Row],[200D EMA]]),"Uptrend","Downtrend/NoTrend")</f>
        <v>Downtrend/NoTrend</v>
      </c>
      <c r="AL567">
        <v>7.0000000000000007E-2</v>
      </c>
      <c r="AM567" t="s">
        <v>3172</v>
      </c>
      <c r="AN567">
        <v>-8.17</v>
      </c>
      <c r="AO567" t="s">
        <v>3173</v>
      </c>
      <c r="AP567">
        <v>-5.1991925925132999E-2</v>
      </c>
      <c r="AQ567">
        <f>(Table2[[#This Row],[Sharpe Ratio]]-AVERAGE(Table2[Sharpe Ratio]))/_xlfn.STDEV.P(Table2[Sharpe Ratio])</f>
        <v>-1.2527891769709258</v>
      </c>
      <c r="AR5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7">
        <f>_xlfn.RANK.AVG(Table2[[#This Row],[1Y Return vs Nifty Z-Score]],Table2[1Y Return vs Nifty Z-Score])</f>
        <v>566</v>
      </c>
      <c r="AT567">
        <f>_xlfn.RANK.AVG(Table2[[#This Row],[6M Return vs Nifty Z-Score]],Table2[6M Return vs Nifty Z-Score])</f>
        <v>293</v>
      </c>
      <c r="AU567">
        <f>_xlfn.RANK.AVG(Table2[[#This Row],[Sharpe Ratio Z-Score]],Table2[Sharpe Ratio Z-Score])</f>
        <v>665</v>
      </c>
      <c r="AV567">
        <f>(Table2[[#This Row],[Rank 1Y]]+Table2[[#This Row],[Rank 6M]]+Table2[[#This Row],[Rank Sharpe]])/3</f>
        <v>508</v>
      </c>
    </row>
    <row r="568" spans="1:48" x14ac:dyDescent="0.3">
      <c r="A568" t="s">
        <v>1304</v>
      </c>
      <c r="B568" t="s">
        <v>1305</v>
      </c>
      <c r="C568" t="s">
        <v>3140</v>
      </c>
      <c r="D568" t="s">
        <v>134</v>
      </c>
      <c r="E568">
        <v>8743.6026428580008</v>
      </c>
      <c r="F568">
        <v>162.38</v>
      </c>
      <c r="G568">
        <v>-43.611814442524299</v>
      </c>
      <c r="H568">
        <f>(Table2[[#This Row],[1Y Return vs Nifty]]-AVERAGE(Table2[1Y Return vs Nifty]))/_xlfn.STDEV.P(Table2[1Y Return vs Nifty])</f>
        <v>-1.1294662415280445</v>
      </c>
      <c r="I568">
        <v>2.3601298402055502</v>
      </c>
      <c r="J568">
        <f>(Table2[[#This Row],[1M Return vs Nifty]]-AVERAGE(Table2[1M Return vs Nifty]))/_xlfn.STDEV.P(Table2[1M Return vs Nifty])</f>
        <v>0.1054710816164407</v>
      </c>
      <c r="K568">
        <v>-25.498294704166099</v>
      </c>
      <c r="L568">
        <f>(Table2[[#This Row],[6M Return vs Nifty]]-AVERAGE(Table2[6M Return vs Nifty]))/_xlfn.STDEV.P(Table2[6M Return vs Nifty])</f>
        <v>-0.97206316454643982</v>
      </c>
      <c r="M568">
        <v>3.00042493641222</v>
      </c>
      <c r="N568">
        <f>(Table2[[#This Row],[1W Return vs Nifty]]-AVERAGE(Table2[1W Return vs Nifty]))/_xlfn.STDEV.P(Table2[1W Return vs Nifty])</f>
        <v>0.76931135805149842</v>
      </c>
      <c r="O568">
        <v>163.62</v>
      </c>
      <c r="P568">
        <v>173.13891289976701</v>
      </c>
      <c r="Q568">
        <v>188.380453721451</v>
      </c>
      <c r="R568">
        <v>51.1635010027655</v>
      </c>
      <c r="S568" s="1">
        <f>(Table2[[#This Row],[Close Price]]-Table2[[#This Row],[20D EMA]])/Table2[[#This Row],[20D EMA]]</f>
        <v>-7.5785356313409673E-3</v>
      </c>
      <c r="T568" s="1">
        <f>(Table2[[#This Row],[Close Price]]-Table2[[#This Row],[50D EMA]])/Table2[[#This Row],[50D EMA]]</f>
        <v>-6.214035146446556E-2</v>
      </c>
      <c r="U568" s="1">
        <f>(Table2[[#This Row],[Close Price]]-Table2[[#This Row],[200D EMA]])/Table2[[#This Row],[200D EMA]]</f>
        <v>-0.13802097408628505</v>
      </c>
      <c r="V568">
        <v>0.82645056909590997</v>
      </c>
      <c r="W568">
        <v>161.80000000000001</v>
      </c>
      <c r="X568">
        <v>165.7</v>
      </c>
      <c r="Y568">
        <v>159.5</v>
      </c>
      <c r="Z568">
        <v>168.6</v>
      </c>
      <c r="AA568">
        <v>150.91</v>
      </c>
      <c r="AB568">
        <v>179.4</v>
      </c>
      <c r="AC568" s="1">
        <f>(Table2[[#This Row],[Close Price]]/Table2[[#This Row],[Day Low]])-1</f>
        <v>3.584672435104963E-3</v>
      </c>
      <c r="AD568" s="1">
        <f>(Table2[[#This Row],[Day High]]/Table2[[#This Row],[Close Price]])-1</f>
        <v>2.0445867717699073E-2</v>
      </c>
      <c r="AE568" s="1">
        <f>(Table2[[#This Row],[Close Price]]/Table2[[#This Row],[Current Week Low]])-1</f>
        <v>1.8056426332288433E-2</v>
      </c>
      <c r="AF568" s="1">
        <f>(Table2[[#This Row],[Current Week High]]/Table2[[#This Row],[Close Price]])-1</f>
        <v>3.8305210001231771E-2</v>
      </c>
      <c r="AG568" s="1">
        <f>(Table2[[#This Row],[Close Price]]/Table2[[#This Row],[Current Month Low]])-1</f>
        <v>7.6005566231528654E-2</v>
      </c>
      <c r="AH568" s="1">
        <f>(Table2[[#This Row],[Current Month High]]/Table2[[#This Row],[Close Price]])-1</f>
        <v>0.10481586402266285</v>
      </c>
      <c r="AI568">
        <v>75.4526419509791</v>
      </c>
      <c r="AJ568">
        <v>7.6005566231528601</v>
      </c>
      <c r="AK568" t="str">
        <f>IF(AND(Table2[[#This Row],[20D EMA]]&gt;Table2[[#This Row],[50D EMA]],Table2[[#This Row],[50D EMA]]&gt;Table2[[#This Row],[200D EMA]]),"Uptrend","Downtrend/NoTrend")</f>
        <v>Downtrend/NoTrend</v>
      </c>
      <c r="AL568">
        <v>-0.15</v>
      </c>
      <c r="AM568" t="s">
        <v>3173</v>
      </c>
      <c r="AN568">
        <v>-7.9</v>
      </c>
      <c r="AO568" t="s">
        <v>3173</v>
      </c>
      <c r="AP568">
        <v>0.114937358945228</v>
      </c>
      <c r="AQ568">
        <f>(Table2[[#This Row],[Sharpe Ratio]]-AVERAGE(Table2[Sharpe Ratio]))/_xlfn.STDEV.P(Table2[Sharpe Ratio])</f>
        <v>0.68271391203592291</v>
      </c>
      <c r="AR5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8">
        <f>_xlfn.RANK.AVG(Table2[[#This Row],[1Y Return vs Nifty Z-Score]],Table2[1Y Return vs Nifty Z-Score])</f>
        <v>688</v>
      </c>
      <c r="AT568">
        <f>_xlfn.RANK.AVG(Table2[[#This Row],[6M Return vs Nifty Z-Score]],Table2[6M Return vs Nifty Z-Score])</f>
        <v>666</v>
      </c>
      <c r="AU568">
        <f>_xlfn.RANK.AVG(Table2[[#This Row],[Sharpe Ratio Z-Score]],Table2[Sharpe Ratio Z-Score])</f>
        <v>171</v>
      </c>
      <c r="AV568">
        <f>(Table2[[#This Row],[Rank 1Y]]+Table2[[#This Row],[Rank 6M]]+Table2[[#This Row],[Rank Sharpe]])/3</f>
        <v>508.33333333333331</v>
      </c>
    </row>
    <row r="569" spans="1:48" x14ac:dyDescent="0.3">
      <c r="A569" t="s">
        <v>1266</v>
      </c>
      <c r="B569" t="s">
        <v>1267</v>
      </c>
      <c r="C569" t="s">
        <v>3134</v>
      </c>
      <c r="D569" t="s">
        <v>69</v>
      </c>
      <c r="E569">
        <v>9128.2553699500004</v>
      </c>
      <c r="F569">
        <v>775.75</v>
      </c>
      <c r="G569">
        <v>-25.728615488143799</v>
      </c>
      <c r="H569">
        <f>(Table2[[#This Row],[1Y Return vs Nifty]]-AVERAGE(Table2[1Y Return vs Nifty]))/_xlfn.STDEV.P(Table2[1Y Return vs Nifty])</f>
        <v>-0.7777888597783944</v>
      </c>
      <c r="I569">
        <v>-1.9836863256037101</v>
      </c>
      <c r="J569">
        <f>(Table2[[#This Row],[1M Return vs Nifty]]-AVERAGE(Table2[1M Return vs Nifty]))/_xlfn.STDEV.P(Table2[1M Return vs Nifty])</f>
        <v>-0.30649407587042299</v>
      </c>
      <c r="K569">
        <v>-8.3909914148156997</v>
      </c>
      <c r="L569">
        <f>(Table2[[#This Row],[6M Return vs Nifty]]-AVERAGE(Table2[6M Return vs Nifty]))/_xlfn.STDEV.P(Table2[6M Return vs Nifty])</f>
        <v>-0.40927967448639396</v>
      </c>
      <c r="M569">
        <v>3.6045009774531098</v>
      </c>
      <c r="N569">
        <f>(Table2[[#This Row],[1W Return vs Nifty]]-AVERAGE(Table2[1W Return vs Nifty]))/_xlfn.STDEV.P(Table2[1W Return vs Nifty])</f>
        <v>0.89810193822263551</v>
      </c>
      <c r="O569">
        <v>761.05</v>
      </c>
      <c r="P569">
        <v>779.35336904404005</v>
      </c>
      <c r="Q569">
        <v>801.44300560170404</v>
      </c>
      <c r="R569">
        <v>60.151006222276699</v>
      </c>
      <c r="S569" s="1">
        <f>(Table2[[#This Row],[Close Price]]-Table2[[#This Row],[20D EMA]])/Table2[[#This Row],[20D EMA]]</f>
        <v>1.9315419486236184E-2</v>
      </c>
      <c r="T569" s="1">
        <f>(Table2[[#This Row],[Close Price]]-Table2[[#This Row],[50D EMA]])/Table2[[#This Row],[50D EMA]]</f>
        <v>-4.6235368796313367E-3</v>
      </c>
      <c r="U569" s="1">
        <f>(Table2[[#This Row],[Close Price]]-Table2[[#This Row],[200D EMA]])/Table2[[#This Row],[200D EMA]]</f>
        <v>-3.2058431382047378E-2</v>
      </c>
      <c r="V569">
        <v>1.0856638006570001</v>
      </c>
      <c r="W569">
        <v>761.2</v>
      </c>
      <c r="X569">
        <v>777.7</v>
      </c>
      <c r="Y569">
        <v>746</v>
      </c>
      <c r="Z569">
        <v>777.7</v>
      </c>
      <c r="AA569">
        <v>685.45</v>
      </c>
      <c r="AB569">
        <v>844.05</v>
      </c>
      <c r="AC569" s="1">
        <f>(Table2[[#This Row],[Close Price]]/Table2[[#This Row],[Day Low]])-1</f>
        <v>1.9114555964266922E-2</v>
      </c>
      <c r="AD569" s="1">
        <f>(Table2[[#This Row],[Day High]]/Table2[[#This Row],[Close Price]])-1</f>
        <v>2.5136964228167358E-3</v>
      </c>
      <c r="AE569" s="1">
        <f>(Table2[[#This Row],[Close Price]]/Table2[[#This Row],[Current Week Low]])-1</f>
        <v>3.987935656836461E-2</v>
      </c>
      <c r="AF569" s="1">
        <f>(Table2[[#This Row],[Current Week High]]/Table2[[#This Row],[Close Price]])-1</f>
        <v>2.5136964228167358E-3</v>
      </c>
      <c r="AG569" s="1">
        <f>(Table2[[#This Row],[Close Price]]/Table2[[#This Row],[Current Month Low]])-1</f>
        <v>0.13173827412648609</v>
      </c>
      <c r="AH569" s="1">
        <f>(Table2[[#This Row],[Current Month High]]/Table2[[#This Row],[Close Price]])-1</f>
        <v>8.8043828553013181E-2</v>
      </c>
      <c r="AI569">
        <v>28.894618111505</v>
      </c>
      <c r="AJ569">
        <v>13.173827412648601</v>
      </c>
      <c r="AK569" t="str">
        <f>IF(AND(Table2[[#This Row],[20D EMA]]&gt;Table2[[#This Row],[50D EMA]],Table2[[#This Row],[50D EMA]]&gt;Table2[[#This Row],[200D EMA]]),"Uptrend","Downtrend/NoTrend")</f>
        <v>Downtrend/NoTrend</v>
      </c>
      <c r="AL569">
        <v>0.05</v>
      </c>
      <c r="AM569" t="s">
        <v>3172</v>
      </c>
      <c r="AN569">
        <v>-3.01</v>
      </c>
      <c r="AO569" t="s">
        <v>3173</v>
      </c>
      <c r="AP569">
        <v>1.1269782158737E-2</v>
      </c>
      <c r="AQ569">
        <f>(Table2[[#This Row],[Sharpe Ratio]]-AVERAGE(Table2[Sharpe Ratio]))/_xlfn.STDEV.P(Table2[Sharpe Ratio])</f>
        <v>-0.51928557688499366</v>
      </c>
      <c r="AR5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9">
        <f>_xlfn.RANK.AVG(Table2[[#This Row],[1Y Return vs Nifty Z-Score]],Table2[1Y Return vs Nifty Z-Score])</f>
        <v>593</v>
      </c>
      <c r="AT569">
        <f>_xlfn.RANK.AVG(Table2[[#This Row],[6M Return vs Nifty Z-Score]],Table2[6M Return vs Nifty Z-Score])</f>
        <v>461</v>
      </c>
      <c r="AU569">
        <f>_xlfn.RANK.AVG(Table2[[#This Row],[Sharpe Ratio Z-Score]],Table2[Sharpe Ratio Z-Score])</f>
        <v>477</v>
      </c>
      <c r="AV569">
        <f>(Table2[[#This Row],[Rank 1Y]]+Table2[[#This Row],[Rank 6M]]+Table2[[#This Row],[Rank Sharpe]])/3</f>
        <v>510.33333333333331</v>
      </c>
    </row>
    <row r="570" spans="1:48" x14ac:dyDescent="0.3">
      <c r="A570" t="s">
        <v>1804</v>
      </c>
      <c r="B570" t="s">
        <v>1805</v>
      </c>
      <c r="C570" t="s">
        <v>3136</v>
      </c>
      <c r="D570" t="s">
        <v>261</v>
      </c>
      <c r="E570">
        <v>4380.5871120749998</v>
      </c>
      <c r="F570">
        <v>481.15</v>
      </c>
      <c r="G570">
        <v>-6.4176286719497697E-2</v>
      </c>
      <c r="H570">
        <f>(Table2[[#This Row],[1Y Return vs Nifty]]-AVERAGE(Table2[1Y Return vs Nifty]))/_xlfn.STDEV.P(Table2[1Y Return vs Nifty])</f>
        <v>-0.27309152875534748</v>
      </c>
      <c r="I570">
        <v>2.0655845657113598</v>
      </c>
      <c r="J570">
        <f>(Table2[[#This Row],[1M Return vs Nifty]]-AVERAGE(Table2[1M Return vs Nifty]))/_xlfn.STDEV.P(Table2[1M Return vs Nifty])</f>
        <v>7.7536568330838912E-2</v>
      </c>
      <c r="K570">
        <v>-10.0089454841797</v>
      </c>
      <c r="L570">
        <f>(Table2[[#This Row],[6M Return vs Nifty]]-AVERAGE(Table2[6M Return vs Nifty]))/_xlfn.STDEV.P(Table2[6M Return vs Nifty])</f>
        <v>-0.46250593829387343</v>
      </c>
      <c r="M570">
        <v>-1.7818959971258099</v>
      </c>
      <c r="N570">
        <f>(Table2[[#This Row],[1W Return vs Nifty]]-AVERAGE(Table2[1W Return vs Nifty]))/_xlfn.STDEV.P(Table2[1W Return vs Nifty])</f>
        <v>-0.25029188019917348</v>
      </c>
      <c r="O570">
        <v>489.35</v>
      </c>
      <c r="P570">
        <v>499.07696294142499</v>
      </c>
      <c r="Q570">
        <v>485.40946676884198</v>
      </c>
      <c r="R570">
        <v>40.759127007068102</v>
      </c>
      <c r="S570" s="1">
        <f>(Table2[[#This Row],[Close Price]]-Table2[[#This Row],[20D EMA]])/Table2[[#This Row],[20D EMA]]</f>
        <v>-1.6756922448145591E-2</v>
      </c>
      <c r="T570" s="1">
        <f>(Table2[[#This Row],[Close Price]]-Table2[[#This Row],[50D EMA]])/Table2[[#This Row],[50D EMA]]</f>
        <v>-3.5920237303217389E-2</v>
      </c>
      <c r="U570" s="1">
        <f>(Table2[[#This Row],[Close Price]]-Table2[[#This Row],[200D EMA]])/Table2[[#This Row],[200D EMA]]</f>
        <v>-8.7749973176160043E-3</v>
      </c>
      <c r="V570">
        <v>0.62840367493941796</v>
      </c>
      <c r="W570">
        <v>480</v>
      </c>
      <c r="X570">
        <v>487</v>
      </c>
      <c r="Y570">
        <v>480</v>
      </c>
      <c r="Z570">
        <v>488.95</v>
      </c>
      <c r="AA570">
        <v>463.55</v>
      </c>
      <c r="AB570">
        <v>523.5</v>
      </c>
      <c r="AC570" s="1">
        <f>(Table2[[#This Row],[Close Price]]/Table2[[#This Row],[Day Low]])-1</f>
        <v>2.3958333333333748E-3</v>
      </c>
      <c r="AD570" s="1">
        <f>(Table2[[#This Row],[Day High]]/Table2[[#This Row],[Close Price]])-1</f>
        <v>1.215837057050817E-2</v>
      </c>
      <c r="AE570" s="1">
        <f>(Table2[[#This Row],[Close Price]]/Table2[[#This Row],[Current Week Low]])-1</f>
        <v>2.3958333333333748E-3</v>
      </c>
      <c r="AF570" s="1">
        <f>(Table2[[#This Row],[Current Week High]]/Table2[[#This Row],[Close Price]])-1</f>
        <v>1.6211160760677634E-2</v>
      </c>
      <c r="AG570" s="1">
        <f>(Table2[[#This Row],[Close Price]]/Table2[[#This Row],[Current Month Low]])-1</f>
        <v>3.7967856757631147E-2</v>
      </c>
      <c r="AH570" s="1">
        <f>(Table2[[#This Row],[Current Month High]]/Table2[[#This Row],[Close Price]])-1</f>
        <v>8.8018289514704362E-2</v>
      </c>
      <c r="AI570">
        <v>27.579756832588501</v>
      </c>
      <c r="AJ570">
        <v>33.615662316023297</v>
      </c>
      <c r="AK570" t="str">
        <f>IF(AND(Table2[[#This Row],[20D EMA]]&gt;Table2[[#This Row],[50D EMA]],Table2[[#This Row],[50D EMA]]&gt;Table2[[#This Row],[200D EMA]]),"Uptrend","Downtrend/NoTrend")</f>
        <v>Downtrend/NoTrend</v>
      </c>
      <c r="AL570">
        <v>-0.01</v>
      </c>
      <c r="AM570" t="s">
        <v>3173</v>
      </c>
      <c r="AN570">
        <v>-5.68</v>
      </c>
      <c r="AO570" t="s">
        <v>3173</v>
      </c>
      <c r="AP570">
        <v>-4.3425944314863997E-2</v>
      </c>
      <c r="AQ570">
        <f>(Table2[[#This Row],[Sharpe Ratio]]-AVERAGE(Table2[Sharpe Ratio]))/_xlfn.STDEV.P(Table2[Sharpe Ratio])</f>
        <v>-1.1534687738437734</v>
      </c>
      <c r="AR5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0">
        <f>_xlfn.RANK.AVG(Table2[[#This Row],[1Y Return vs Nifty Z-Score]],Table2[1Y Return vs Nifty Z-Score])</f>
        <v>402</v>
      </c>
      <c r="AT570">
        <f>_xlfn.RANK.AVG(Table2[[#This Row],[6M Return vs Nifty Z-Score]],Table2[6M Return vs Nifty Z-Score])</f>
        <v>481</v>
      </c>
      <c r="AU570">
        <f>_xlfn.RANK.AVG(Table2[[#This Row],[Sharpe Ratio Z-Score]],Table2[Sharpe Ratio Z-Score])</f>
        <v>648</v>
      </c>
      <c r="AV570">
        <f>(Table2[[#This Row],[Rank 1Y]]+Table2[[#This Row],[Rank 6M]]+Table2[[#This Row],[Rank Sharpe]])/3</f>
        <v>510.33333333333331</v>
      </c>
    </row>
    <row r="571" spans="1:48" x14ac:dyDescent="0.3">
      <c r="A571" t="s">
        <v>956</v>
      </c>
      <c r="B571" t="s">
        <v>957</v>
      </c>
      <c r="C571" t="s">
        <v>3127</v>
      </c>
      <c r="D571" t="s">
        <v>570</v>
      </c>
      <c r="E571">
        <v>15489.539864099999</v>
      </c>
      <c r="F571">
        <v>309.95</v>
      </c>
      <c r="G571">
        <v>-12.5684707534097</v>
      </c>
      <c r="H571">
        <f>(Table2[[#This Row],[1Y Return vs Nifty]]-AVERAGE(Table2[1Y Return vs Nifty]))/_xlfn.STDEV.P(Table2[1Y Return vs Nifty])</f>
        <v>-0.51899146812805608</v>
      </c>
      <c r="I571">
        <v>-9.1568461081591508</v>
      </c>
      <c r="J571">
        <f>(Table2[[#This Row],[1M Return vs Nifty]]-AVERAGE(Table2[1M Return vs Nifty]))/_xlfn.STDEV.P(Table2[1M Return vs Nifty])</f>
        <v>-0.98679263978268061</v>
      </c>
      <c r="K571">
        <v>-5.1474921728549798</v>
      </c>
      <c r="L571">
        <f>(Table2[[#This Row],[6M Return vs Nifty]]-AVERAGE(Table2[6M Return vs Nifty]))/_xlfn.STDEV.P(Table2[6M Return vs Nifty])</f>
        <v>-0.30257742033660623</v>
      </c>
      <c r="M571">
        <v>-5.1017839523078896</v>
      </c>
      <c r="N571">
        <f>(Table2[[#This Row],[1W Return vs Nifty]]-AVERAGE(Table2[1W Return vs Nifty]))/_xlfn.STDEV.P(Table2[1W Return vs Nifty])</f>
        <v>-0.95810061089195064</v>
      </c>
      <c r="O571">
        <v>328.98</v>
      </c>
      <c r="P571">
        <v>337.86343703301799</v>
      </c>
      <c r="Q571">
        <v>329.537939270035</v>
      </c>
      <c r="R571">
        <v>21.391107858570699</v>
      </c>
      <c r="S571" s="1">
        <f>(Table2[[#This Row],[Close Price]]-Table2[[#This Row],[20D EMA]])/Table2[[#This Row],[20D EMA]]</f>
        <v>-5.7845461730196453E-2</v>
      </c>
      <c r="T571" s="1">
        <f>(Table2[[#This Row],[Close Price]]-Table2[[#This Row],[50D EMA]])/Table2[[#This Row],[50D EMA]]</f>
        <v>-8.261751338985561E-2</v>
      </c>
      <c r="U571" s="1">
        <f>(Table2[[#This Row],[Close Price]]-Table2[[#This Row],[200D EMA]])/Table2[[#This Row],[200D EMA]]</f>
        <v>-5.9440619533594766E-2</v>
      </c>
      <c r="V571">
        <v>0.74493557712324898</v>
      </c>
      <c r="W571">
        <v>308.14999999999998</v>
      </c>
      <c r="X571">
        <v>323.85000000000002</v>
      </c>
      <c r="Y571">
        <v>308.14999999999998</v>
      </c>
      <c r="Z571">
        <v>323.85000000000002</v>
      </c>
      <c r="AA571">
        <v>308.14999999999998</v>
      </c>
      <c r="AB571">
        <v>359.45</v>
      </c>
      <c r="AC571" s="1">
        <f>(Table2[[#This Row],[Close Price]]/Table2[[#This Row],[Day Low]])-1</f>
        <v>5.8413110498134468E-3</v>
      </c>
      <c r="AD571" s="1">
        <f>(Table2[[#This Row],[Day High]]/Table2[[#This Row],[Close Price]])-1</f>
        <v>4.4845942894015334E-2</v>
      </c>
      <c r="AE571" s="1">
        <f>(Table2[[#This Row],[Close Price]]/Table2[[#This Row],[Current Week Low]])-1</f>
        <v>5.8413110498134468E-3</v>
      </c>
      <c r="AF571" s="1">
        <f>(Table2[[#This Row],[Current Week High]]/Table2[[#This Row],[Close Price]])-1</f>
        <v>4.4845942894015334E-2</v>
      </c>
      <c r="AG571" s="1">
        <f>(Table2[[#This Row],[Close Price]]/Table2[[#This Row],[Current Month Low]])-1</f>
        <v>5.8413110498134468E-3</v>
      </c>
      <c r="AH571" s="1">
        <f>(Table2[[#This Row],[Current Month High]]/Table2[[#This Row],[Close Price]])-1</f>
        <v>0.15970317793192446</v>
      </c>
      <c r="AI571">
        <v>29.5854170027423</v>
      </c>
      <c r="AJ571">
        <v>9.5423219650114799</v>
      </c>
      <c r="AK571" t="str">
        <f>IF(AND(Table2[[#This Row],[20D EMA]]&gt;Table2[[#This Row],[50D EMA]],Table2[[#This Row],[50D EMA]]&gt;Table2[[#This Row],[200D EMA]]),"Uptrend","Downtrend/NoTrend")</f>
        <v>Downtrend/NoTrend</v>
      </c>
      <c r="AL571">
        <v>-0.06</v>
      </c>
      <c r="AM571" t="s">
        <v>3173</v>
      </c>
      <c r="AN571">
        <v>-9.08</v>
      </c>
      <c r="AO571" t="s">
        <v>3173</v>
      </c>
      <c r="AP571">
        <v>-3.0281036798506002E-2</v>
      </c>
      <c r="AQ571">
        <f>(Table2[[#This Row],[Sharpe Ratio]]-AVERAGE(Table2[Sharpe Ratio]))/_xlfn.STDEV.P(Table2[Sharpe Ratio])</f>
        <v>-1.0010568760609562</v>
      </c>
      <c r="AR5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1">
        <f>_xlfn.RANK.AVG(Table2[[#This Row],[1Y Return vs Nifty Z-Score]],Table2[1Y Return vs Nifty Z-Score])</f>
        <v>496</v>
      </c>
      <c r="AT571">
        <f>_xlfn.RANK.AVG(Table2[[#This Row],[6M Return vs Nifty Z-Score]],Table2[6M Return vs Nifty Z-Score])</f>
        <v>416</v>
      </c>
      <c r="AU571">
        <f>_xlfn.RANK.AVG(Table2[[#This Row],[Sharpe Ratio Z-Score]],Table2[Sharpe Ratio Z-Score])</f>
        <v>620</v>
      </c>
      <c r="AV571">
        <f>(Table2[[#This Row],[Rank 1Y]]+Table2[[#This Row],[Rank 6M]]+Table2[[#This Row],[Rank Sharpe]])/3</f>
        <v>510.66666666666669</v>
      </c>
    </row>
    <row r="572" spans="1:48" x14ac:dyDescent="0.3">
      <c r="A572" t="s">
        <v>716</v>
      </c>
      <c r="B572" t="s">
        <v>717</v>
      </c>
      <c r="C572" t="s">
        <v>3132</v>
      </c>
      <c r="D572" t="s">
        <v>208</v>
      </c>
      <c r="E572">
        <v>24106.977248250001</v>
      </c>
      <c r="F572">
        <v>1147.25</v>
      </c>
      <c r="G572">
        <v>-28.374903962638498</v>
      </c>
      <c r="H572">
        <f>(Table2[[#This Row],[1Y Return vs Nifty]]-AVERAGE(Table2[1Y Return vs Nifty]))/_xlfn.STDEV.P(Table2[1Y Return vs Nifty])</f>
        <v>-0.82982875512589949</v>
      </c>
      <c r="I572">
        <v>-17.5947035608527</v>
      </c>
      <c r="J572">
        <f>(Table2[[#This Row],[1M Return vs Nifty]]-AVERAGE(Table2[1M Return vs Nifty]))/_xlfn.STDEV.P(Table2[1M Return vs Nifty])</f>
        <v>-1.787034441383647</v>
      </c>
      <c r="K572">
        <v>-5.7721141436153101</v>
      </c>
      <c r="L572">
        <f>(Table2[[#This Row],[6M Return vs Nifty]]-AVERAGE(Table2[6M Return vs Nifty]))/_xlfn.STDEV.P(Table2[6M Return vs Nifty])</f>
        <v>-0.32312577484502919</v>
      </c>
      <c r="M572">
        <v>-6.0878708549121701</v>
      </c>
      <c r="N572">
        <f>(Table2[[#This Row],[1W Return vs Nifty]]-AVERAGE(Table2[1W Return vs Nifty]))/_xlfn.STDEV.P(Table2[1W Return vs Nifty])</f>
        <v>-1.168336898473779</v>
      </c>
      <c r="O572">
        <v>1239.6400000000001</v>
      </c>
      <c r="P572">
        <v>1306.85911375521</v>
      </c>
      <c r="Q572">
        <v>1286.79514985473</v>
      </c>
      <c r="R572">
        <v>23.454499809478602</v>
      </c>
      <c r="S572" s="1">
        <f>(Table2[[#This Row],[Close Price]]-Table2[[#This Row],[20D EMA]])/Table2[[#This Row],[20D EMA]]</f>
        <v>-7.452970217159828E-2</v>
      </c>
      <c r="T572" s="1">
        <f>(Table2[[#This Row],[Close Price]]-Table2[[#This Row],[50D EMA]])/Table2[[#This Row],[50D EMA]]</f>
        <v>-0.12213184426328812</v>
      </c>
      <c r="U572" s="1">
        <f>(Table2[[#This Row],[Close Price]]-Table2[[#This Row],[200D EMA]])/Table2[[#This Row],[200D EMA]]</f>
        <v>-0.1084439507488691</v>
      </c>
      <c r="V572">
        <v>0.82174996844578196</v>
      </c>
      <c r="W572">
        <v>1135.1500000000001</v>
      </c>
      <c r="X572">
        <v>1157.8</v>
      </c>
      <c r="Y572">
        <v>1126.55</v>
      </c>
      <c r="Z572">
        <v>1190.3499999999999</v>
      </c>
      <c r="AA572">
        <v>1126.55</v>
      </c>
      <c r="AB572">
        <v>1399.9</v>
      </c>
      <c r="AC572" s="1">
        <f>(Table2[[#This Row],[Close Price]]/Table2[[#This Row],[Day Low]])-1</f>
        <v>1.0659384222349466E-2</v>
      </c>
      <c r="AD572" s="1">
        <f>(Table2[[#This Row],[Day High]]/Table2[[#This Row],[Close Price]])-1</f>
        <v>9.1959032468946766E-3</v>
      </c>
      <c r="AE572" s="1">
        <f>(Table2[[#This Row],[Close Price]]/Table2[[#This Row],[Current Week Low]])-1</f>
        <v>1.8374683769029287E-2</v>
      </c>
      <c r="AF572" s="1">
        <f>(Table2[[#This Row],[Current Week High]]/Table2[[#This Row],[Close Price]])-1</f>
        <v>3.756809762475477E-2</v>
      </c>
      <c r="AG572" s="1">
        <f>(Table2[[#This Row],[Close Price]]/Table2[[#This Row],[Current Month Low]])-1</f>
        <v>1.8374683769029287E-2</v>
      </c>
      <c r="AH572" s="1">
        <f>(Table2[[#This Row],[Current Month High]]/Table2[[#This Row],[Close Price]])-1</f>
        <v>0.2202222706471999</v>
      </c>
      <c r="AI572">
        <v>31.2660710394421</v>
      </c>
      <c r="AJ572">
        <v>14.376152734160801</v>
      </c>
      <c r="AK572" t="str">
        <f>IF(AND(Table2[[#This Row],[20D EMA]]&gt;Table2[[#This Row],[50D EMA]],Table2[[#This Row],[50D EMA]]&gt;Table2[[#This Row],[200D EMA]]),"Uptrend","Downtrend/NoTrend")</f>
        <v>Downtrend/NoTrend</v>
      </c>
      <c r="AL572">
        <v>-0.08</v>
      </c>
      <c r="AM572" t="s">
        <v>3173</v>
      </c>
      <c r="AN572">
        <v>-14.57</v>
      </c>
      <c r="AO572" t="s">
        <v>3173</v>
      </c>
      <c r="AP572">
        <v>4.0261078678429998E-3</v>
      </c>
      <c r="AQ572">
        <f>(Table2[[#This Row],[Sharpe Ratio]]-AVERAGE(Table2[Sharpe Ratio]))/_xlfn.STDEV.P(Table2[Sharpe Ratio])</f>
        <v>-0.60327415909615589</v>
      </c>
      <c r="AR5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2">
        <f>_xlfn.RANK.AVG(Table2[[#This Row],[1Y Return vs Nifty Z-Score]],Table2[1Y Return vs Nifty Z-Score])</f>
        <v>606</v>
      </c>
      <c r="AT572">
        <f>_xlfn.RANK.AVG(Table2[[#This Row],[6M Return vs Nifty Z-Score]],Table2[6M Return vs Nifty Z-Score])</f>
        <v>430</v>
      </c>
      <c r="AU572">
        <f>_xlfn.RANK.AVG(Table2[[#This Row],[Sharpe Ratio Z-Score]],Table2[Sharpe Ratio Z-Score])</f>
        <v>499</v>
      </c>
      <c r="AV572">
        <f>(Table2[[#This Row],[Rank 1Y]]+Table2[[#This Row],[Rank 6M]]+Table2[[#This Row],[Rank Sharpe]])/3</f>
        <v>511.66666666666669</v>
      </c>
    </row>
    <row r="573" spans="1:48" x14ac:dyDescent="0.3">
      <c r="A573" t="s">
        <v>1758</v>
      </c>
      <c r="B573" t="s">
        <v>1759</v>
      </c>
      <c r="C573" t="s">
        <v>3127</v>
      </c>
      <c r="D573" t="s">
        <v>54</v>
      </c>
      <c r="E573">
        <v>4569.2477702400001</v>
      </c>
      <c r="F573">
        <v>50.88</v>
      </c>
      <c r="G573">
        <v>-0.21277332683303299</v>
      </c>
      <c r="H573">
        <f>(Table2[[#This Row],[1Y Return vs Nifty]]-AVERAGE(Table2[1Y Return vs Nifty]))/_xlfn.STDEV.P(Table2[1Y Return vs Nifty])</f>
        <v>-0.27601372506576072</v>
      </c>
      <c r="I573">
        <v>16.801581027016599</v>
      </c>
      <c r="J573">
        <f>(Table2[[#This Row],[1M Return vs Nifty]]-AVERAGE(Table2[1M Return vs Nifty]))/_xlfn.STDEV.P(Table2[1M Return vs Nifty])</f>
        <v>1.4750904405897252</v>
      </c>
      <c r="K573">
        <v>-26.322454554156199</v>
      </c>
      <c r="L573">
        <f>(Table2[[#This Row],[6M Return vs Nifty]]-AVERAGE(Table2[6M Return vs Nifty]))/_xlfn.STDEV.P(Table2[6M Return vs Nifty])</f>
        <v>-0.99917576954909559</v>
      </c>
      <c r="M573">
        <v>9.9058842686666502</v>
      </c>
      <c r="N573">
        <f>(Table2[[#This Row],[1W Return vs Nifty]]-AVERAGE(Table2[1W Return vs Nifty]))/_xlfn.STDEV.P(Table2[1W Return vs Nifty])</f>
        <v>2.2415732147157339</v>
      </c>
      <c r="O573">
        <v>46.47</v>
      </c>
      <c r="P573">
        <v>50.620076264375498</v>
      </c>
      <c r="Q573">
        <v>57.594408142185003</v>
      </c>
      <c r="R573">
        <v>76.182203645699602</v>
      </c>
      <c r="S573" s="1">
        <f>(Table2[[#This Row],[Close Price]]-Table2[[#This Row],[20D EMA]])/Table2[[#This Row],[20D EMA]]</f>
        <v>9.4899935442220876E-2</v>
      </c>
      <c r="T573" s="1">
        <f>(Table2[[#This Row],[Close Price]]-Table2[[#This Row],[50D EMA]])/Table2[[#This Row],[50D EMA]]</f>
        <v>5.1347954172765364E-3</v>
      </c>
      <c r="U573" s="1">
        <f>(Table2[[#This Row],[Close Price]]-Table2[[#This Row],[200D EMA]])/Table2[[#This Row],[200D EMA]]</f>
        <v>-0.11658090357676641</v>
      </c>
      <c r="V573">
        <v>0.78831809762507399</v>
      </c>
      <c r="W573">
        <v>48.46</v>
      </c>
      <c r="X573">
        <v>52.05</v>
      </c>
      <c r="Y573">
        <v>46.75</v>
      </c>
      <c r="Z573">
        <v>52.05</v>
      </c>
      <c r="AA573">
        <v>41.31</v>
      </c>
      <c r="AB573">
        <v>52.05</v>
      </c>
      <c r="AC573" s="1">
        <f>(Table2[[#This Row],[Close Price]]/Table2[[#This Row],[Day Low]])-1</f>
        <v>4.9938093272802409E-2</v>
      </c>
      <c r="AD573" s="1">
        <f>(Table2[[#This Row],[Day High]]/Table2[[#This Row],[Close Price]])-1</f>
        <v>2.2995283018867774E-2</v>
      </c>
      <c r="AE573" s="1">
        <f>(Table2[[#This Row],[Close Price]]/Table2[[#This Row],[Current Week Low]])-1</f>
        <v>8.8342245989304846E-2</v>
      </c>
      <c r="AF573" s="1">
        <f>(Table2[[#This Row],[Current Week High]]/Table2[[#This Row],[Close Price]])-1</f>
        <v>2.2995283018867774E-2</v>
      </c>
      <c r="AG573" s="1">
        <f>(Table2[[#This Row],[Close Price]]/Table2[[#This Row],[Current Month Low]])-1</f>
        <v>0.2316630355846041</v>
      </c>
      <c r="AH573" s="1">
        <f>(Table2[[#This Row],[Current Month High]]/Table2[[#This Row],[Close Price]])-1</f>
        <v>2.2995283018867774E-2</v>
      </c>
      <c r="AI573">
        <v>95.813679245282898</v>
      </c>
      <c r="AJ573">
        <v>26.645924082140599</v>
      </c>
      <c r="AK573" t="str">
        <f>IF(AND(Table2[[#This Row],[20D EMA]]&gt;Table2[[#This Row],[50D EMA]],Table2[[#This Row],[50D EMA]]&gt;Table2[[#This Row],[200D EMA]]),"Uptrend","Downtrend/NoTrend")</f>
        <v>Downtrend/NoTrend</v>
      </c>
      <c r="AL573">
        <v>-0.18</v>
      </c>
      <c r="AM573" t="s">
        <v>3173</v>
      </c>
      <c r="AN573">
        <v>9.23</v>
      </c>
      <c r="AO573" t="s">
        <v>3172</v>
      </c>
      <c r="AP573">
        <v>1.4808404466354E-2</v>
      </c>
      <c r="AQ573">
        <f>(Table2[[#This Row],[Sharpe Ratio]]-AVERAGE(Table2[Sharpe Ratio]))/_xlfn.STDEV.P(Table2[Sharpe Ratio])</f>
        <v>-0.47825614090232432</v>
      </c>
      <c r="AR5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3">
        <f>_xlfn.RANK.AVG(Table2[[#This Row],[1Y Return vs Nifty Z-Score]],Table2[1Y Return vs Nifty Z-Score])</f>
        <v>404</v>
      </c>
      <c r="AT573">
        <f>_xlfn.RANK.AVG(Table2[[#This Row],[6M Return vs Nifty Z-Score]],Table2[6M Return vs Nifty Z-Score])</f>
        <v>673</v>
      </c>
      <c r="AU573">
        <f>_xlfn.RANK.AVG(Table2[[#This Row],[Sharpe Ratio Z-Score]],Table2[Sharpe Ratio Z-Score])</f>
        <v>464</v>
      </c>
      <c r="AV573">
        <f>(Table2[[#This Row],[Rank 1Y]]+Table2[[#This Row],[Rank 6M]]+Table2[[#This Row],[Rank Sharpe]])/3</f>
        <v>513.66666666666663</v>
      </c>
    </row>
    <row r="574" spans="1:48" x14ac:dyDescent="0.3">
      <c r="A574" t="s">
        <v>1145</v>
      </c>
      <c r="B574" t="s">
        <v>1146</v>
      </c>
      <c r="C574" t="s">
        <v>3127</v>
      </c>
      <c r="D574" t="s">
        <v>24</v>
      </c>
      <c r="E574">
        <v>10693.582898192901</v>
      </c>
      <c r="F574">
        <v>97.11</v>
      </c>
      <c r="G574">
        <v>-34.1782709151815</v>
      </c>
      <c r="H574">
        <f>(Table2[[#This Row],[1Y Return vs Nifty]]-AVERAGE(Table2[1Y Return vs Nifty]))/_xlfn.STDEV.P(Table2[1Y Return vs Nifty])</f>
        <v>-0.94395335332609154</v>
      </c>
      <c r="I574">
        <v>-0.83208759933745602</v>
      </c>
      <c r="J574">
        <f>(Table2[[#This Row],[1M Return vs Nifty]]-AVERAGE(Table2[1M Return vs Nifty]))/_xlfn.STDEV.P(Table2[1M Return vs Nifty])</f>
        <v>-0.19727708037181999</v>
      </c>
      <c r="K574">
        <v>-31.457811520499099</v>
      </c>
      <c r="L574">
        <f>(Table2[[#This Row],[6M Return vs Nifty]]-AVERAGE(Table2[6M Return vs Nifty]))/_xlfn.STDEV.P(Table2[6M Return vs Nifty])</f>
        <v>-1.1681149686350065</v>
      </c>
      <c r="M574">
        <v>-0.977853508378422</v>
      </c>
      <c r="N574">
        <f>(Table2[[#This Row],[1W Return vs Nifty]]-AVERAGE(Table2[1W Return vs Nifty]))/_xlfn.STDEV.P(Table2[1W Return vs Nifty])</f>
        <v>-7.886793425093222E-2</v>
      </c>
      <c r="O574">
        <v>97.72</v>
      </c>
      <c r="P574">
        <v>100.519146263176</v>
      </c>
      <c r="Q574">
        <v>109.014648984253</v>
      </c>
      <c r="R574">
        <v>49.474021660101798</v>
      </c>
      <c r="S574" s="1">
        <f>(Table2[[#This Row],[Close Price]]-Table2[[#This Row],[20D EMA]])/Table2[[#This Row],[20D EMA]]</f>
        <v>-6.2423250102333142E-3</v>
      </c>
      <c r="T574" s="1">
        <f>(Table2[[#This Row],[Close Price]]-Table2[[#This Row],[50D EMA]])/Table2[[#This Row],[50D EMA]]</f>
        <v>-3.3915392140819428E-2</v>
      </c>
      <c r="U574" s="1">
        <f>(Table2[[#This Row],[Close Price]]-Table2[[#This Row],[200D EMA]])/Table2[[#This Row],[200D EMA]]</f>
        <v>-0.10920228698780297</v>
      </c>
      <c r="V574">
        <v>0.91492901910810298</v>
      </c>
      <c r="W574">
        <v>96.95</v>
      </c>
      <c r="X574">
        <v>98.58</v>
      </c>
      <c r="Y574">
        <v>96.51</v>
      </c>
      <c r="Z574">
        <v>98.66</v>
      </c>
      <c r="AA574">
        <v>91.55</v>
      </c>
      <c r="AB574">
        <v>108.75</v>
      </c>
      <c r="AC574" s="1">
        <f>(Table2[[#This Row],[Close Price]]/Table2[[#This Row],[Day Low]])-1</f>
        <v>1.6503352243424363E-3</v>
      </c>
      <c r="AD574" s="1">
        <f>(Table2[[#This Row],[Day High]]/Table2[[#This Row],[Close Price]])-1</f>
        <v>1.5137472968798305E-2</v>
      </c>
      <c r="AE574" s="1">
        <f>(Table2[[#This Row],[Close Price]]/Table2[[#This Row],[Current Week Low]])-1</f>
        <v>6.2169723344731587E-3</v>
      </c>
      <c r="AF574" s="1">
        <f>(Table2[[#This Row],[Current Week High]]/Table2[[#This Row],[Close Price]])-1</f>
        <v>1.5961281021521945E-2</v>
      </c>
      <c r="AG574" s="1">
        <f>(Table2[[#This Row],[Close Price]]/Table2[[#This Row],[Current Month Low]])-1</f>
        <v>6.0731840524303582E-2</v>
      </c>
      <c r="AH574" s="1">
        <f>(Table2[[#This Row],[Current Month High]]/Table2[[#This Row],[Close Price]])-1</f>
        <v>0.11986407167130064</v>
      </c>
      <c r="AI574">
        <v>57.038410050458197</v>
      </c>
      <c r="AJ574">
        <v>10.214504596527</v>
      </c>
      <c r="AK574" t="str">
        <f>IF(AND(Table2[[#This Row],[20D EMA]]&gt;Table2[[#This Row],[50D EMA]],Table2[[#This Row],[50D EMA]]&gt;Table2[[#This Row],[200D EMA]]),"Uptrend","Downtrend/NoTrend")</f>
        <v>Downtrend/NoTrend</v>
      </c>
      <c r="AL574">
        <v>-0.12</v>
      </c>
      <c r="AM574" t="s">
        <v>3173</v>
      </c>
      <c r="AN574">
        <v>-4.1500000000000004</v>
      </c>
      <c r="AO574" t="s">
        <v>3173</v>
      </c>
      <c r="AP574">
        <v>0.10494742299453901</v>
      </c>
      <c r="AQ574">
        <f>(Table2[[#This Row],[Sharpe Ratio]]-AVERAGE(Table2[Sharpe Ratio]))/_xlfn.STDEV.P(Table2[Sharpe Ratio])</f>
        <v>0.5668831163396777</v>
      </c>
      <c r="AR5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4">
        <f>_xlfn.RANK.AVG(Table2[[#This Row],[1Y Return vs Nifty Z-Score]],Table2[1Y Return vs Nifty Z-Score])</f>
        <v>642</v>
      </c>
      <c r="AT574">
        <f>_xlfn.RANK.AVG(Table2[[#This Row],[6M Return vs Nifty Z-Score]],Table2[6M Return vs Nifty Z-Score])</f>
        <v>696</v>
      </c>
      <c r="AU574">
        <f>_xlfn.RANK.AVG(Table2[[#This Row],[Sharpe Ratio Z-Score]],Table2[Sharpe Ratio Z-Score])</f>
        <v>206</v>
      </c>
      <c r="AV574">
        <f>(Table2[[#This Row],[Rank 1Y]]+Table2[[#This Row],[Rank 6M]]+Table2[[#This Row],[Rank Sharpe]])/3</f>
        <v>514.66666666666663</v>
      </c>
    </row>
    <row r="575" spans="1:48" x14ac:dyDescent="0.3">
      <c r="A575" t="s">
        <v>475</v>
      </c>
      <c r="B575" t="s">
        <v>476</v>
      </c>
      <c r="C575" t="s">
        <v>3141</v>
      </c>
      <c r="D575" t="s">
        <v>411</v>
      </c>
      <c r="E575">
        <v>46591.623659299999</v>
      </c>
      <c r="F575">
        <v>551.75</v>
      </c>
      <c r="G575">
        <v>-20.1895652641815</v>
      </c>
      <c r="H575">
        <f>(Table2[[#This Row],[1Y Return vs Nifty]]-AVERAGE(Table2[1Y Return vs Nifty]))/_xlfn.STDEV.P(Table2[1Y Return vs Nifty])</f>
        <v>-0.66886211322079825</v>
      </c>
      <c r="I575">
        <v>9.2693698227447303</v>
      </c>
      <c r="J575">
        <f>(Table2[[#This Row],[1M Return vs Nifty]]-AVERAGE(Table2[1M Return vs Nifty]))/_xlfn.STDEV.P(Table2[1M Return vs Nifty])</f>
        <v>0.76073963554959401</v>
      </c>
      <c r="K575">
        <v>4.1504503058582598</v>
      </c>
      <c r="L575">
        <f>(Table2[[#This Row],[6M Return vs Nifty]]-AVERAGE(Table2[6M Return vs Nifty]))/_xlfn.STDEV.P(Table2[6M Return vs Nifty])</f>
        <v>3.2994575115381322E-3</v>
      </c>
      <c r="M575">
        <v>3.8355018629190898</v>
      </c>
      <c r="N575">
        <f>(Table2[[#This Row],[1W Return vs Nifty]]-AVERAGE(Table2[1W Return vs Nifty]))/_xlfn.STDEV.P(Table2[1W Return vs Nifty])</f>
        <v>0.94735192669750734</v>
      </c>
      <c r="O575">
        <v>529.99</v>
      </c>
      <c r="P575">
        <v>537.21029446067598</v>
      </c>
      <c r="Q575">
        <v>537.25710934170604</v>
      </c>
      <c r="R575">
        <v>68.563766217290905</v>
      </c>
      <c r="S575" s="1">
        <f>(Table2[[#This Row],[Close Price]]-Table2[[#This Row],[20D EMA]])/Table2[[#This Row],[20D EMA]]</f>
        <v>4.1057378441102646E-2</v>
      </c>
      <c r="T575" s="1">
        <f>(Table2[[#This Row],[Close Price]]-Table2[[#This Row],[50D EMA]])/Table2[[#This Row],[50D EMA]]</f>
        <v>2.7065202750667559E-2</v>
      </c>
      <c r="U575" s="1">
        <f>(Table2[[#This Row],[Close Price]]-Table2[[#This Row],[200D EMA]])/Table2[[#This Row],[200D EMA]]</f>
        <v>2.6975707545409504E-2</v>
      </c>
      <c r="V575">
        <v>1.95876308128043</v>
      </c>
      <c r="W575">
        <v>541.1</v>
      </c>
      <c r="X575">
        <v>558.75</v>
      </c>
      <c r="Y575">
        <v>541.1</v>
      </c>
      <c r="Z575">
        <v>558.75</v>
      </c>
      <c r="AA575">
        <v>483.75</v>
      </c>
      <c r="AB575">
        <v>558.75</v>
      </c>
      <c r="AC575" s="1">
        <f>(Table2[[#This Row],[Close Price]]/Table2[[#This Row],[Day Low]])-1</f>
        <v>1.9682128996488579E-2</v>
      </c>
      <c r="AD575" s="1">
        <f>(Table2[[#This Row],[Day High]]/Table2[[#This Row],[Close Price]])-1</f>
        <v>1.2686905301314111E-2</v>
      </c>
      <c r="AE575" s="1">
        <f>(Table2[[#This Row],[Close Price]]/Table2[[#This Row],[Current Week Low]])-1</f>
        <v>1.9682128996488579E-2</v>
      </c>
      <c r="AF575" s="1">
        <f>(Table2[[#This Row],[Current Week High]]/Table2[[#This Row],[Close Price]])-1</f>
        <v>1.2686905301314111E-2</v>
      </c>
      <c r="AG575" s="1">
        <f>(Table2[[#This Row],[Close Price]]/Table2[[#This Row],[Current Month Low]])-1</f>
        <v>0.14056847545219631</v>
      </c>
      <c r="AH575" s="1">
        <f>(Table2[[#This Row],[Current Month High]]/Table2[[#This Row],[Close Price]])-1</f>
        <v>1.2686905301314111E-2</v>
      </c>
      <c r="AI575">
        <v>8.6894379038788596</v>
      </c>
      <c r="AJ575">
        <v>28.4128797159463</v>
      </c>
      <c r="AK575" t="str">
        <f>IF(AND(Table2[[#This Row],[20D EMA]]&gt;Table2[[#This Row],[50D EMA]],Table2[[#This Row],[50D EMA]]&gt;Table2[[#This Row],[200D EMA]]),"Uptrend","Downtrend/NoTrend")</f>
        <v>Downtrend/NoTrend</v>
      </c>
      <c r="AL575">
        <v>0.05</v>
      </c>
      <c r="AM575" t="s">
        <v>3172</v>
      </c>
      <c r="AN575">
        <v>1.4</v>
      </c>
      <c r="AO575" t="s">
        <v>3172</v>
      </c>
      <c r="AP575">
        <v>-9.2142171066704998E-2</v>
      </c>
      <c r="AQ575">
        <f>(Table2[[#This Row],[Sharpe Ratio]]-AVERAGE(Table2[Sharpe Ratio]))/_xlfn.STDEV.P(Table2[Sharpe Ratio])</f>
        <v>-1.71832117488397</v>
      </c>
      <c r="AR5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5">
        <f>_xlfn.RANK.AVG(Table2[[#This Row],[1Y Return vs Nifty Z-Score]],Table2[1Y Return vs Nifty Z-Score])</f>
        <v>545</v>
      </c>
      <c r="AT575">
        <f>_xlfn.RANK.AVG(Table2[[#This Row],[6M Return vs Nifty Z-Score]],Table2[6M Return vs Nifty Z-Score])</f>
        <v>298</v>
      </c>
      <c r="AU575">
        <f>_xlfn.RANK.AVG(Table2[[#This Row],[Sharpe Ratio Z-Score]],Table2[Sharpe Ratio Z-Score])</f>
        <v>705</v>
      </c>
      <c r="AV575">
        <f>(Table2[[#This Row],[Rank 1Y]]+Table2[[#This Row],[Rank 6M]]+Table2[[#This Row],[Rank Sharpe]])/3</f>
        <v>516</v>
      </c>
    </row>
    <row r="576" spans="1:48" x14ac:dyDescent="0.3">
      <c r="A576" t="s">
        <v>1562</v>
      </c>
      <c r="B576" t="s">
        <v>1563</v>
      </c>
      <c r="C576" t="s">
        <v>3127</v>
      </c>
      <c r="D576" t="s">
        <v>501</v>
      </c>
      <c r="E576">
        <v>6226.8967140249997</v>
      </c>
      <c r="F576">
        <v>282.89999999999998</v>
      </c>
      <c r="G576">
        <v>-40.074763163468702</v>
      </c>
      <c r="H576">
        <f>(Table2[[#This Row],[1Y Return vs Nifty]]-AVERAGE(Table2[1Y Return vs Nifty]))/_xlfn.STDEV.P(Table2[1Y Return vs Nifty])</f>
        <v>-1.0599092827252221</v>
      </c>
      <c r="I576">
        <v>-2.8401616755152501</v>
      </c>
      <c r="J576">
        <f>(Table2[[#This Row],[1M Return vs Nifty]]-AVERAGE(Table2[1M Return vs Nifty]))/_xlfn.STDEV.P(Table2[1M Return vs Nifty])</f>
        <v>-0.3877217312180774</v>
      </c>
      <c r="K576">
        <v>-13.1560943103312</v>
      </c>
      <c r="L576">
        <f>(Table2[[#This Row],[6M Return vs Nifty]]-AVERAGE(Table2[6M Return vs Nifty]))/_xlfn.STDEV.P(Table2[6M Return vs Nifty])</f>
        <v>-0.56603852728015147</v>
      </c>
      <c r="M576">
        <v>0.63829051875385501</v>
      </c>
      <c r="N576">
        <f>(Table2[[#This Row],[1W Return vs Nifty]]-AVERAGE(Table2[1W Return vs Nifty]))/_xlfn.STDEV.P(Table2[1W Return vs Nifty])</f>
        <v>0.26569816795008971</v>
      </c>
      <c r="O576">
        <v>283.31</v>
      </c>
      <c r="P576">
        <v>293.82864682634801</v>
      </c>
      <c r="Q576">
        <v>306.73649064109799</v>
      </c>
      <c r="R576">
        <v>57.472637938688102</v>
      </c>
      <c r="S576" s="1">
        <f>(Table2[[#This Row],[Close Price]]-Table2[[#This Row],[20D EMA]])/Table2[[#This Row],[20D EMA]]</f>
        <v>-1.4471780028944444E-3</v>
      </c>
      <c r="T576" s="1">
        <f>(Table2[[#This Row],[Close Price]]-Table2[[#This Row],[50D EMA]])/Table2[[#This Row],[50D EMA]]</f>
        <v>-3.7193946010331769E-2</v>
      </c>
      <c r="U576" s="1">
        <f>(Table2[[#This Row],[Close Price]]-Table2[[#This Row],[200D EMA]])/Table2[[#This Row],[200D EMA]]</f>
        <v>-7.7709993327752719E-2</v>
      </c>
      <c r="V576">
        <v>0.60708554439894102</v>
      </c>
      <c r="W576">
        <v>279</v>
      </c>
      <c r="X576">
        <v>286.8</v>
      </c>
      <c r="Y576">
        <v>273.75</v>
      </c>
      <c r="Z576">
        <v>286.8</v>
      </c>
      <c r="AA576">
        <v>261.10000000000002</v>
      </c>
      <c r="AB576">
        <v>299.64999999999998</v>
      </c>
      <c r="AC576" s="1">
        <f>(Table2[[#This Row],[Close Price]]/Table2[[#This Row],[Day Low]])-1</f>
        <v>1.3978494623655857E-2</v>
      </c>
      <c r="AD576" s="1">
        <f>(Table2[[#This Row],[Day High]]/Table2[[#This Row],[Close Price]])-1</f>
        <v>1.3785790031813461E-2</v>
      </c>
      <c r="AE576" s="1">
        <f>(Table2[[#This Row],[Close Price]]/Table2[[#This Row],[Current Week Low]])-1</f>
        <v>3.3424657534246505E-2</v>
      </c>
      <c r="AF576" s="1">
        <f>(Table2[[#This Row],[Current Week High]]/Table2[[#This Row],[Close Price]])-1</f>
        <v>1.3785790031813461E-2</v>
      </c>
      <c r="AG576" s="1">
        <f>(Table2[[#This Row],[Close Price]]/Table2[[#This Row],[Current Month Low]])-1</f>
        <v>8.3492914592110168E-2</v>
      </c>
      <c r="AH576" s="1">
        <f>(Table2[[#This Row],[Current Month High]]/Table2[[#This Row],[Close Price]])-1</f>
        <v>5.9208200777659981E-2</v>
      </c>
      <c r="AI576">
        <v>43.259102156238903</v>
      </c>
      <c r="AJ576">
        <v>8.3492914592110097</v>
      </c>
      <c r="AK576" t="str">
        <f>IF(AND(Table2[[#This Row],[20D EMA]]&gt;Table2[[#This Row],[50D EMA]],Table2[[#This Row],[50D EMA]]&gt;Table2[[#This Row],[200D EMA]]),"Uptrend","Downtrend/NoTrend")</f>
        <v>Downtrend/NoTrend</v>
      </c>
      <c r="AL576">
        <v>-0.05</v>
      </c>
      <c r="AM576" t="s">
        <v>3173</v>
      </c>
      <c r="AN576">
        <v>-3.3</v>
      </c>
      <c r="AO576" t="s">
        <v>3173</v>
      </c>
      <c r="AP576">
        <v>5.3118013013990002E-2</v>
      </c>
      <c r="AQ576">
        <f>(Table2[[#This Row],[Sharpe Ratio]]-AVERAGE(Table2[Sharpe Ratio]))/_xlfn.STDEV.P(Table2[Sharpe Ratio])</f>
        <v>-3.4065861526377549E-2</v>
      </c>
      <c r="AR5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6">
        <f>_xlfn.RANK.AVG(Table2[[#This Row],[1Y Return vs Nifty Z-Score]],Table2[1Y Return vs Nifty Z-Score])</f>
        <v>671</v>
      </c>
      <c r="AT576">
        <f>_xlfn.RANK.AVG(Table2[[#This Row],[6M Return vs Nifty Z-Score]],Table2[6M Return vs Nifty Z-Score])</f>
        <v>515</v>
      </c>
      <c r="AU576">
        <f>_xlfn.RANK.AVG(Table2[[#This Row],[Sharpe Ratio Z-Score]],Table2[Sharpe Ratio Z-Score])</f>
        <v>362</v>
      </c>
      <c r="AV576">
        <f>(Table2[[#This Row],[Rank 1Y]]+Table2[[#This Row],[Rank 6M]]+Table2[[#This Row],[Rank Sharpe]])/3</f>
        <v>516</v>
      </c>
    </row>
    <row r="577" spans="1:48" x14ac:dyDescent="0.3">
      <c r="A577" t="s">
        <v>1011</v>
      </c>
      <c r="B577" t="s">
        <v>1012</v>
      </c>
      <c r="C577" t="s">
        <v>565</v>
      </c>
      <c r="D577" t="s">
        <v>565</v>
      </c>
      <c r="E577">
        <v>14063.2244217239</v>
      </c>
      <c r="F577">
        <v>148.13</v>
      </c>
      <c r="G577">
        <v>-28.206216084527799</v>
      </c>
      <c r="H577">
        <f>(Table2[[#This Row],[1Y Return vs Nifty]]-AVERAGE(Table2[1Y Return vs Nifty]))/_xlfn.STDEV.P(Table2[1Y Return vs Nifty])</f>
        <v>-0.8265114676843065</v>
      </c>
      <c r="I577">
        <v>1.37720413210272</v>
      </c>
      <c r="J577">
        <f>(Table2[[#This Row],[1M Return vs Nifty]]-AVERAGE(Table2[1M Return vs Nifty]))/_xlfn.STDEV.P(Table2[1M Return vs Nifty])</f>
        <v>1.2250943222064124E-2</v>
      </c>
      <c r="K577">
        <v>-2.4147321062878602</v>
      </c>
      <c r="L577">
        <f>(Table2[[#This Row],[6M Return vs Nifty]]-AVERAGE(Table2[6M Return vs Nifty]))/_xlfn.STDEV.P(Table2[6M Return vs Nifty])</f>
        <v>-0.21267708819502493</v>
      </c>
      <c r="M577">
        <v>-1.2626261811678501</v>
      </c>
      <c r="N577">
        <f>(Table2[[#This Row],[1W Return vs Nifty]]-AVERAGE(Table2[1W Return vs Nifty]))/_xlfn.STDEV.P(Table2[1W Return vs Nifty])</f>
        <v>-0.13958220737826726</v>
      </c>
      <c r="O577">
        <v>152.9</v>
      </c>
      <c r="P577">
        <v>159.69841745951399</v>
      </c>
      <c r="Q577">
        <v>157.48211138041299</v>
      </c>
      <c r="R577">
        <v>39.182521450275502</v>
      </c>
      <c r="S577" s="1">
        <f>(Table2[[#This Row],[Close Price]]-Table2[[#This Row],[20D EMA]])/Table2[[#This Row],[20D EMA]]</f>
        <v>-3.1196860693263637E-2</v>
      </c>
      <c r="T577" s="1">
        <f>(Table2[[#This Row],[Close Price]]-Table2[[#This Row],[50D EMA]])/Table2[[#This Row],[50D EMA]]</f>
        <v>-7.2439149013150156E-2</v>
      </c>
      <c r="U577" s="1">
        <f>(Table2[[#This Row],[Close Price]]-Table2[[#This Row],[200D EMA]])/Table2[[#This Row],[200D EMA]]</f>
        <v>-5.9385229842531639E-2</v>
      </c>
      <c r="V577">
        <v>0.30641853108440198</v>
      </c>
      <c r="W577">
        <v>147.1</v>
      </c>
      <c r="X577">
        <v>151.29</v>
      </c>
      <c r="Y577">
        <v>147.1</v>
      </c>
      <c r="Z577">
        <v>152.69999999999999</v>
      </c>
      <c r="AA577">
        <v>144.79</v>
      </c>
      <c r="AB577">
        <v>165</v>
      </c>
      <c r="AC577" s="1">
        <f>(Table2[[#This Row],[Close Price]]/Table2[[#This Row],[Day Low]])-1</f>
        <v>7.0020394289598276E-3</v>
      </c>
      <c r="AD577" s="1">
        <f>(Table2[[#This Row],[Day High]]/Table2[[#This Row],[Close Price]])-1</f>
        <v>2.1332613245122589E-2</v>
      </c>
      <c r="AE577" s="1">
        <f>(Table2[[#This Row],[Close Price]]/Table2[[#This Row],[Current Week Low]])-1</f>
        <v>7.0020394289598276E-3</v>
      </c>
      <c r="AF577" s="1">
        <f>(Table2[[#This Row],[Current Week High]]/Table2[[#This Row],[Close Price]])-1</f>
        <v>3.0851279281711941E-2</v>
      </c>
      <c r="AG577" s="1">
        <f>(Table2[[#This Row],[Close Price]]/Table2[[#This Row],[Current Month Low]])-1</f>
        <v>2.3067891428966147E-2</v>
      </c>
      <c r="AH577" s="1">
        <f>(Table2[[#This Row],[Current Month High]]/Table2[[#This Row],[Close Price]])-1</f>
        <v>0.11388645109025863</v>
      </c>
      <c r="AI577">
        <v>43.758860460406403</v>
      </c>
      <c r="AJ577">
        <v>20.774561761108799</v>
      </c>
      <c r="AK577" t="str">
        <f>IF(AND(Table2[[#This Row],[20D EMA]]&gt;Table2[[#This Row],[50D EMA]],Table2[[#This Row],[50D EMA]]&gt;Table2[[#This Row],[200D EMA]]),"Uptrend","Downtrend/NoTrend")</f>
        <v>Downtrend/NoTrend</v>
      </c>
      <c r="AL577">
        <v>-0.17</v>
      </c>
      <c r="AM577" t="s">
        <v>3173</v>
      </c>
      <c r="AN577">
        <v>-7.58</v>
      </c>
      <c r="AO577" t="s">
        <v>3173</v>
      </c>
      <c r="AP577">
        <v>-1.113068097361E-2</v>
      </c>
      <c r="AQ577">
        <f>(Table2[[#This Row],[Sharpe Ratio]]-AVERAGE(Table2[Sharpe Ratio]))/_xlfn.STDEV.P(Table2[Sharpe Ratio])</f>
        <v>-0.77901331501981219</v>
      </c>
      <c r="AR5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7">
        <f>_xlfn.RANK.AVG(Table2[[#This Row],[1Y Return vs Nifty Z-Score]],Table2[1Y Return vs Nifty Z-Score])</f>
        <v>604</v>
      </c>
      <c r="AT577">
        <f>_xlfn.RANK.AVG(Table2[[#This Row],[6M Return vs Nifty Z-Score]],Table2[6M Return vs Nifty Z-Score])</f>
        <v>369</v>
      </c>
      <c r="AU577">
        <f>_xlfn.RANK.AVG(Table2[[#This Row],[Sharpe Ratio Z-Score]],Table2[Sharpe Ratio Z-Score])</f>
        <v>582</v>
      </c>
      <c r="AV577">
        <f>(Table2[[#This Row],[Rank 1Y]]+Table2[[#This Row],[Rank 6M]]+Table2[[#This Row],[Rank Sharpe]])/3</f>
        <v>518.33333333333337</v>
      </c>
    </row>
    <row r="578" spans="1:48" x14ac:dyDescent="0.3">
      <c r="A578" t="s">
        <v>1945</v>
      </c>
      <c r="B578" t="s">
        <v>1946</v>
      </c>
      <c r="C578" t="s">
        <v>3136</v>
      </c>
      <c r="D578" t="s">
        <v>546</v>
      </c>
      <c r="E578">
        <v>3594.9969314250002</v>
      </c>
      <c r="F578">
        <v>322.75</v>
      </c>
      <c r="G578">
        <v>-32.882448159653997</v>
      </c>
      <c r="H578">
        <f>(Table2[[#This Row],[1Y Return vs Nifty]]-AVERAGE(Table2[1Y Return vs Nifty]))/_xlfn.STDEV.P(Table2[1Y Return vs Nifty])</f>
        <v>-0.91847068912054097</v>
      </c>
      <c r="I578">
        <v>10.3926287071702</v>
      </c>
      <c r="J578">
        <f>(Table2[[#This Row],[1M Return vs Nifty]]-AVERAGE(Table2[1M Return vs Nifty]))/_xlfn.STDEV.P(Table2[1M Return vs Nifty])</f>
        <v>0.86726889589517964</v>
      </c>
      <c r="K578">
        <v>-5.5138351473626601</v>
      </c>
      <c r="L578">
        <f>(Table2[[#This Row],[6M Return vs Nifty]]-AVERAGE(Table2[6M Return vs Nifty]))/_xlfn.STDEV.P(Table2[6M Return vs Nifty])</f>
        <v>-0.31462910225661733</v>
      </c>
      <c r="M578">
        <v>-0.50840237254664</v>
      </c>
      <c r="N578">
        <f>(Table2[[#This Row],[1W Return vs Nifty]]-AVERAGE(Table2[1W Return vs Nifty]))/_xlfn.STDEV.P(Table2[1W Return vs Nifty])</f>
        <v>2.122026663449559E-2</v>
      </c>
      <c r="O578">
        <v>324.07</v>
      </c>
      <c r="P578">
        <v>327.88504831176198</v>
      </c>
      <c r="Q578">
        <v>329.90111740440699</v>
      </c>
      <c r="R578">
        <v>49.074849046686701</v>
      </c>
      <c r="S578" s="1">
        <f>(Table2[[#This Row],[Close Price]]-Table2[[#This Row],[20D EMA]])/Table2[[#This Row],[20D EMA]]</f>
        <v>-4.0731940630110569E-3</v>
      </c>
      <c r="T578" s="1">
        <f>(Table2[[#This Row],[Close Price]]-Table2[[#This Row],[50D EMA]])/Table2[[#This Row],[50D EMA]]</f>
        <v>-1.5661123732849919E-2</v>
      </c>
      <c r="U578" s="1">
        <f>(Table2[[#This Row],[Close Price]]-Table2[[#This Row],[200D EMA]])/Table2[[#This Row],[200D EMA]]</f>
        <v>-2.1676547993139537E-2</v>
      </c>
      <c r="V578">
        <v>1.16769319820929</v>
      </c>
      <c r="W578">
        <v>320.55</v>
      </c>
      <c r="X578">
        <v>329</v>
      </c>
      <c r="Y578">
        <v>320.55</v>
      </c>
      <c r="Z578">
        <v>329.85</v>
      </c>
      <c r="AA578">
        <v>295.5</v>
      </c>
      <c r="AB578">
        <v>358</v>
      </c>
      <c r="AC578" s="1">
        <f>(Table2[[#This Row],[Close Price]]/Table2[[#This Row],[Day Low]])-1</f>
        <v>6.8632038683511531E-3</v>
      </c>
      <c r="AD578" s="1">
        <f>(Table2[[#This Row],[Day High]]/Table2[[#This Row],[Close Price]])-1</f>
        <v>1.9364833462432118E-2</v>
      </c>
      <c r="AE578" s="1">
        <f>(Table2[[#This Row],[Close Price]]/Table2[[#This Row],[Current Week Low]])-1</f>
        <v>6.8632038683511531E-3</v>
      </c>
      <c r="AF578" s="1">
        <f>(Table2[[#This Row],[Current Week High]]/Table2[[#This Row],[Close Price]])-1</f>
        <v>2.1998450813323078E-2</v>
      </c>
      <c r="AG578" s="1">
        <f>(Table2[[#This Row],[Close Price]]/Table2[[#This Row],[Current Month Low]])-1</f>
        <v>9.2216582064297725E-2</v>
      </c>
      <c r="AH578" s="1">
        <f>(Table2[[#This Row],[Current Month High]]/Table2[[#This Row],[Close Price]])-1</f>
        <v>0.10921766072811767</v>
      </c>
      <c r="AI578">
        <v>40.015491866769899</v>
      </c>
      <c r="AJ578">
        <v>37.165320866978298</v>
      </c>
      <c r="AK578" t="str">
        <f>IF(AND(Table2[[#This Row],[20D EMA]]&gt;Table2[[#This Row],[50D EMA]],Table2[[#This Row],[50D EMA]]&gt;Table2[[#This Row],[200D EMA]]),"Uptrend","Downtrend/NoTrend")</f>
        <v>Downtrend/NoTrend</v>
      </c>
      <c r="AL578">
        <v>0.02</v>
      </c>
      <c r="AM578" t="s">
        <v>3172</v>
      </c>
      <c r="AN578">
        <v>-6.33</v>
      </c>
      <c r="AO578" t="s">
        <v>3173</v>
      </c>
      <c r="AP578">
        <v>4.8014086971069998E-3</v>
      </c>
      <c r="AQ578">
        <f>(Table2[[#This Row],[Sharpe Ratio]]-AVERAGE(Table2[Sharpe Ratio]))/_xlfn.STDEV.P(Table2[Sharpe Ratio])</f>
        <v>-0.59428474090560046</v>
      </c>
      <c r="AR5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8">
        <f>_xlfn.RANK.AVG(Table2[[#This Row],[1Y Return vs Nifty Z-Score]],Table2[1Y Return vs Nifty Z-Score])</f>
        <v>637</v>
      </c>
      <c r="AT578">
        <f>_xlfn.RANK.AVG(Table2[[#This Row],[6M Return vs Nifty Z-Score]],Table2[6M Return vs Nifty Z-Score])</f>
        <v>423</v>
      </c>
      <c r="AU578">
        <f>_xlfn.RANK.AVG(Table2[[#This Row],[Sharpe Ratio Z-Score]],Table2[Sharpe Ratio Z-Score])</f>
        <v>495</v>
      </c>
      <c r="AV578">
        <f>(Table2[[#This Row],[Rank 1Y]]+Table2[[#This Row],[Rank 6M]]+Table2[[#This Row],[Rank Sharpe]])/3</f>
        <v>518.33333333333337</v>
      </c>
    </row>
    <row r="579" spans="1:48" x14ac:dyDescent="0.3">
      <c r="A579" t="s">
        <v>997</v>
      </c>
      <c r="B579" t="s">
        <v>998</v>
      </c>
      <c r="C579" t="s">
        <v>3144</v>
      </c>
      <c r="D579" t="s">
        <v>999</v>
      </c>
      <c r="E579">
        <v>14529.66200912</v>
      </c>
      <c r="F579">
        <v>1479.7</v>
      </c>
      <c r="G579">
        <v>-33.425625478047301</v>
      </c>
      <c r="H579">
        <f>(Table2[[#This Row],[1Y Return vs Nifty]]-AVERAGE(Table2[1Y Return vs Nifty]))/_xlfn.STDEV.P(Table2[1Y Return vs Nifty])</f>
        <v>-0.92915240091302553</v>
      </c>
      <c r="I579">
        <v>-1.4320853016400299</v>
      </c>
      <c r="J579">
        <f>(Table2[[#This Row],[1M Return vs Nifty]]-AVERAGE(Table2[1M Return vs Nifty]))/_xlfn.STDEV.P(Table2[1M Return vs Nifty])</f>
        <v>-0.25418053541819313</v>
      </c>
      <c r="K579">
        <v>5.0724151177467096</v>
      </c>
      <c r="L579">
        <f>(Table2[[#This Row],[6M Return vs Nifty]]-AVERAGE(Table2[6M Return vs Nifty]))/_xlfn.STDEV.P(Table2[6M Return vs Nifty])</f>
        <v>3.3629578265879291E-2</v>
      </c>
      <c r="M579">
        <v>-0.60545152701465599</v>
      </c>
      <c r="N579">
        <f>(Table2[[#This Row],[1W Return vs Nifty]]-AVERAGE(Table2[1W Return vs Nifty]))/_xlfn.STDEV.P(Table2[1W Return vs Nifty])</f>
        <v>5.2913495591271282E-4</v>
      </c>
      <c r="O579">
        <v>1492.93</v>
      </c>
      <c r="P579">
        <v>1526.276446677</v>
      </c>
      <c r="Q579">
        <v>1509.62220230664</v>
      </c>
      <c r="R579">
        <v>49.703390291610503</v>
      </c>
      <c r="S579" s="1">
        <f>(Table2[[#This Row],[Close Price]]-Table2[[#This Row],[20D EMA]])/Table2[[#This Row],[20D EMA]]</f>
        <v>-8.8617684687158933E-3</v>
      </c>
      <c r="T579" s="1">
        <f>(Table2[[#This Row],[Close Price]]-Table2[[#This Row],[50D EMA]])/Table2[[#This Row],[50D EMA]]</f>
        <v>-3.0516389595348789E-2</v>
      </c>
      <c r="U579" s="1">
        <f>(Table2[[#This Row],[Close Price]]-Table2[[#This Row],[200D EMA]])/Table2[[#This Row],[200D EMA]]</f>
        <v>-1.9820987172101796E-2</v>
      </c>
      <c r="V579">
        <v>0.84473591657630598</v>
      </c>
      <c r="W579">
        <v>1462.35</v>
      </c>
      <c r="X579">
        <v>1488.55</v>
      </c>
      <c r="Y579">
        <v>1462.35</v>
      </c>
      <c r="Z579">
        <v>1496.55</v>
      </c>
      <c r="AA579">
        <v>1431.9</v>
      </c>
      <c r="AB579">
        <v>1588</v>
      </c>
      <c r="AC579" s="1">
        <f>(Table2[[#This Row],[Close Price]]/Table2[[#This Row],[Day Low]])-1</f>
        <v>1.1864464731425439E-2</v>
      </c>
      <c r="AD579" s="1">
        <f>(Table2[[#This Row],[Day High]]/Table2[[#This Row],[Close Price]])-1</f>
        <v>5.9809420828544901E-3</v>
      </c>
      <c r="AE579" s="1">
        <f>(Table2[[#This Row],[Close Price]]/Table2[[#This Row],[Current Week Low]])-1</f>
        <v>1.1864464731425439E-2</v>
      </c>
      <c r="AF579" s="1">
        <f>(Table2[[#This Row],[Current Week High]]/Table2[[#This Row],[Close Price]])-1</f>
        <v>1.1387443400689312E-2</v>
      </c>
      <c r="AG579" s="1">
        <f>(Table2[[#This Row],[Close Price]]/Table2[[#This Row],[Current Month Low]])-1</f>
        <v>3.3382219428730986E-2</v>
      </c>
      <c r="AH579" s="1">
        <f>(Table2[[#This Row],[Current Month High]]/Table2[[#This Row],[Close Price]])-1</f>
        <v>7.3190511590187191E-2</v>
      </c>
      <c r="AI579">
        <v>23.7007501520578</v>
      </c>
      <c r="AJ579">
        <v>22.878259425344599</v>
      </c>
      <c r="AK579" t="str">
        <f>IF(AND(Table2[[#This Row],[20D EMA]]&gt;Table2[[#This Row],[50D EMA]],Table2[[#This Row],[50D EMA]]&gt;Table2[[#This Row],[200D EMA]]),"Uptrend","Downtrend/NoTrend")</f>
        <v>Downtrend/NoTrend</v>
      </c>
      <c r="AL579">
        <v>0</v>
      </c>
      <c r="AM579" t="s">
        <v>3174</v>
      </c>
      <c r="AN579">
        <v>-2.33</v>
      </c>
      <c r="AO579" t="s">
        <v>3173</v>
      </c>
      <c r="AP579">
        <v>-3.4355486152414003E-2</v>
      </c>
      <c r="AQ579">
        <f>(Table2[[#This Row],[Sharpe Ratio]]-AVERAGE(Table2[Sharpe Ratio]))/_xlfn.STDEV.P(Table2[Sharpe Ratio])</f>
        <v>-1.0482990919286832</v>
      </c>
      <c r="AR5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9">
        <f>_xlfn.RANK.AVG(Table2[[#This Row],[1Y Return vs Nifty Z-Score]],Table2[1Y Return vs Nifty Z-Score])</f>
        <v>640</v>
      </c>
      <c r="AT579">
        <f>_xlfn.RANK.AVG(Table2[[#This Row],[6M Return vs Nifty Z-Score]],Table2[6M Return vs Nifty Z-Score])</f>
        <v>290</v>
      </c>
      <c r="AU579">
        <f>_xlfn.RANK.AVG(Table2[[#This Row],[Sharpe Ratio Z-Score]],Table2[Sharpe Ratio Z-Score])</f>
        <v>628</v>
      </c>
      <c r="AV579">
        <f>(Table2[[#This Row],[Rank 1Y]]+Table2[[#This Row],[Rank 6M]]+Table2[[#This Row],[Rank Sharpe]])/3</f>
        <v>519.33333333333337</v>
      </c>
    </row>
    <row r="580" spans="1:48" x14ac:dyDescent="0.3">
      <c r="A580" t="s">
        <v>1420</v>
      </c>
      <c r="B580" t="s">
        <v>1421</v>
      </c>
      <c r="C580" t="s">
        <v>3140</v>
      </c>
      <c r="D580" t="s">
        <v>134</v>
      </c>
      <c r="E580">
        <v>7437.9254232800004</v>
      </c>
      <c r="F580">
        <v>479.6</v>
      </c>
      <c r="G580">
        <v>-29.421406420358199</v>
      </c>
      <c r="H580">
        <f>(Table2[[#This Row],[1Y Return vs Nifty]]-AVERAGE(Table2[1Y Return vs Nifty]))/_xlfn.STDEV.P(Table2[1Y Return vs Nifty])</f>
        <v>-0.85040847608434067</v>
      </c>
      <c r="I580">
        <v>-0.64235319165289295</v>
      </c>
      <c r="J580">
        <f>(Table2[[#This Row],[1M Return vs Nifty]]-AVERAGE(Table2[1M Return vs Nifty]))/_xlfn.STDEV.P(Table2[1M Return vs Nifty])</f>
        <v>-0.17928277256531416</v>
      </c>
      <c r="K580">
        <v>-23.8254277714152</v>
      </c>
      <c r="L580">
        <f>(Table2[[#This Row],[6M Return vs Nifty]]-AVERAGE(Table2[6M Return vs Nifty]))/_xlfn.STDEV.P(Table2[6M Return vs Nifty])</f>
        <v>-0.91703041771920191</v>
      </c>
      <c r="M580">
        <v>-0.60160569918845297</v>
      </c>
      <c r="N580">
        <f>(Table2[[#This Row],[1W Return vs Nifty]]-AVERAGE(Table2[1W Return vs Nifty]))/_xlfn.STDEV.P(Table2[1W Return vs Nifty])</f>
        <v>1.3490754324817259E-3</v>
      </c>
      <c r="O580">
        <v>485.25</v>
      </c>
      <c r="P580">
        <v>507.80571901906302</v>
      </c>
      <c r="Q580">
        <v>546.65476611287897</v>
      </c>
      <c r="R580">
        <v>49.289585926666398</v>
      </c>
      <c r="S580" s="1">
        <f>(Table2[[#This Row],[Close Price]]-Table2[[#This Row],[20D EMA]])/Table2[[#This Row],[20D EMA]]</f>
        <v>-1.1643482740855183E-2</v>
      </c>
      <c r="T580" s="1">
        <f>(Table2[[#This Row],[Close Price]]-Table2[[#This Row],[50D EMA]])/Table2[[#This Row],[50D EMA]]</f>
        <v>-5.5544311461376346E-2</v>
      </c>
      <c r="U580" s="1">
        <f>(Table2[[#This Row],[Close Price]]-Table2[[#This Row],[200D EMA]])/Table2[[#This Row],[200D EMA]]</f>
        <v>-0.12266382782992655</v>
      </c>
      <c r="V580">
        <v>0.62506847792817399</v>
      </c>
      <c r="W580">
        <v>476</v>
      </c>
      <c r="X580">
        <v>487.75</v>
      </c>
      <c r="Y580">
        <v>468.5</v>
      </c>
      <c r="Z580">
        <v>487.75</v>
      </c>
      <c r="AA580">
        <v>453.1</v>
      </c>
      <c r="AB580">
        <v>530.29999999999995</v>
      </c>
      <c r="AC580" s="1">
        <f>(Table2[[#This Row],[Close Price]]/Table2[[#This Row],[Day Low]])-1</f>
        <v>7.5630252100840067E-3</v>
      </c>
      <c r="AD580" s="1">
        <f>(Table2[[#This Row],[Day High]]/Table2[[#This Row],[Close Price]])-1</f>
        <v>1.6993327773144218E-2</v>
      </c>
      <c r="AE580" s="1">
        <f>(Table2[[#This Row],[Close Price]]/Table2[[#This Row],[Current Week Low]])-1</f>
        <v>2.3692636072571993E-2</v>
      </c>
      <c r="AF580" s="1">
        <f>(Table2[[#This Row],[Current Week High]]/Table2[[#This Row],[Close Price]])-1</f>
        <v>1.6993327773144218E-2</v>
      </c>
      <c r="AG580" s="1">
        <f>(Table2[[#This Row],[Close Price]]/Table2[[#This Row],[Current Month Low]])-1</f>
        <v>5.8485985433679E-2</v>
      </c>
      <c r="AH580" s="1">
        <f>(Table2[[#This Row],[Current Month High]]/Table2[[#This Row],[Close Price]])-1</f>
        <v>0.10571309424520425</v>
      </c>
      <c r="AI580">
        <v>41.534612176814001</v>
      </c>
      <c r="AJ580">
        <v>5.8485985433679</v>
      </c>
      <c r="AK580" t="str">
        <f>IF(AND(Table2[[#This Row],[20D EMA]]&gt;Table2[[#This Row],[50D EMA]],Table2[[#This Row],[50D EMA]]&gt;Table2[[#This Row],[200D EMA]]),"Uptrend","Downtrend/NoTrend")</f>
        <v>Downtrend/NoTrend</v>
      </c>
      <c r="AL580">
        <v>-0.13</v>
      </c>
      <c r="AM580" t="s">
        <v>3173</v>
      </c>
      <c r="AN580">
        <v>-3.53</v>
      </c>
      <c r="AO580" t="s">
        <v>3173</v>
      </c>
      <c r="AP580">
        <v>7.1739900413446994E-2</v>
      </c>
      <c r="AQ580">
        <f>(Table2[[#This Row],[Sharpe Ratio]]-AVERAGE(Table2[Sharpe Ratio]))/_xlfn.STDEV.P(Table2[Sharpe Ratio])</f>
        <v>0.18185024098839614</v>
      </c>
      <c r="AR5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0">
        <f>_xlfn.RANK.AVG(Table2[[#This Row],[1Y Return vs Nifty Z-Score]],Table2[1Y Return vs Nifty Z-Score])</f>
        <v>616</v>
      </c>
      <c r="AT580">
        <f>_xlfn.RANK.AVG(Table2[[#This Row],[6M Return vs Nifty Z-Score]],Table2[6M Return vs Nifty Z-Score])</f>
        <v>643</v>
      </c>
      <c r="AU580">
        <f>_xlfn.RANK.AVG(Table2[[#This Row],[Sharpe Ratio Z-Score]],Table2[Sharpe Ratio Z-Score])</f>
        <v>300</v>
      </c>
      <c r="AV580">
        <f>(Table2[[#This Row],[Rank 1Y]]+Table2[[#This Row],[Rank 6M]]+Table2[[#This Row],[Rank Sharpe]])/3</f>
        <v>519.66666666666663</v>
      </c>
    </row>
    <row r="581" spans="1:48" x14ac:dyDescent="0.3">
      <c r="A581" t="s">
        <v>655</v>
      </c>
      <c r="B581" t="s">
        <v>656</v>
      </c>
      <c r="C581" t="s">
        <v>3132</v>
      </c>
      <c r="D581" t="s">
        <v>208</v>
      </c>
      <c r="E581">
        <v>27303.3629784</v>
      </c>
      <c r="F581">
        <v>14394.75</v>
      </c>
      <c r="G581">
        <v>-30.460194672947701</v>
      </c>
      <c r="H581">
        <f>(Table2[[#This Row],[1Y Return vs Nifty]]-AVERAGE(Table2[1Y Return vs Nifty]))/_xlfn.STDEV.P(Table2[1Y Return vs Nifty])</f>
        <v>-0.87083649535510343</v>
      </c>
      <c r="I581">
        <v>7.5546235056380402</v>
      </c>
      <c r="J581">
        <f>(Table2[[#This Row],[1M Return vs Nifty]]-AVERAGE(Table2[1M Return vs Nifty]))/_xlfn.STDEV.P(Table2[1M Return vs Nifty])</f>
        <v>0.59811402948984249</v>
      </c>
      <c r="K581">
        <v>-16.869621927262202</v>
      </c>
      <c r="L581">
        <f>(Table2[[#This Row],[6M Return vs Nifty]]-AVERAGE(Table2[6M Return vs Nifty]))/_xlfn.STDEV.P(Table2[6M Return vs Nifty])</f>
        <v>-0.68820342944750845</v>
      </c>
      <c r="M581">
        <v>-0.35701029130168399</v>
      </c>
      <c r="N581">
        <f>(Table2[[#This Row],[1W Return vs Nifty]]-AVERAGE(Table2[1W Return vs Nifty]))/_xlfn.STDEV.P(Table2[1W Return vs Nifty])</f>
        <v>5.3497451379741934E-2</v>
      </c>
      <c r="O581">
        <v>14676.27</v>
      </c>
      <c r="P581">
        <v>14945.5345758616</v>
      </c>
      <c r="Q581">
        <v>15086.5343680843</v>
      </c>
      <c r="R581">
        <v>42.362421531112098</v>
      </c>
      <c r="S581" s="1">
        <f>(Table2[[#This Row],[Close Price]]-Table2[[#This Row],[20D EMA]])/Table2[[#This Row],[20D EMA]]</f>
        <v>-1.9181985613510821E-2</v>
      </c>
      <c r="T581" s="1">
        <f>(Table2[[#This Row],[Close Price]]-Table2[[#This Row],[50D EMA]])/Table2[[#This Row],[50D EMA]]</f>
        <v>-3.6852785229319777E-2</v>
      </c>
      <c r="U581" s="1">
        <f>(Table2[[#This Row],[Close Price]]-Table2[[#This Row],[200D EMA]])/Table2[[#This Row],[200D EMA]]</f>
        <v>-4.5854425622611904E-2</v>
      </c>
      <c r="V581">
        <v>1.4468997601317799</v>
      </c>
      <c r="W581">
        <v>14343.45</v>
      </c>
      <c r="X581">
        <v>14950.3</v>
      </c>
      <c r="Y581">
        <v>14343.45</v>
      </c>
      <c r="Z581">
        <v>15149.9</v>
      </c>
      <c r="AA581">
        <v>14255</v>
      </c>
      <c r="AB581">
        <v>15290</v>
      </c>
      <c r="AC581" s="1">
        <f>(Table2[[#This Row],[Close Price]]/Table2[[#This Row],[Day Low]])-1</f>
        <v>3.5765453917990797E-3</v>
      </c>
      <c r="AD581" s="1">
        <f>(Table2[[#This Row],[Day High]]/Table2[[#This Row],[Close Price]])-1</f>
        <v>3.8593931815418703E-2</v>
      </c>
      <c r="AE581" s="1">
        <f>(Table2[[#This Row],[Close Price]]/Table2[[#This Row],[Current Week Low]])-1</f>
        <v>3.5765453917990797E-3</v>
      </c>
      <c r="AF581" s="1">
        <f>(Table2[[#This Row],[Current Week High]]/Table2[[#This Row],[Close Price]])-1</f>
        <v>5.2460098299727198E-2</v>
      </c>
      <c r="AG581" s="1">
        <f>(Table2[[#This Row],[Close Price]]/Table2[[#This Row],[Current Month Low]])-1</f>
        <v>9.8035776920379902E-3</v>
      </c>
      <c r="AH581" s="1">
        <f>(Table2[[#This Row],[Current Month High]]/Table2[[#This Row],[Close Price]])-1</f>
        <v>6.2192813352090148E-2</v>
      </c>
      <c r="AI581">
        <v>26.7823338369891</v>
      </c>
      <c r="AJ581">
        <v>10.9421965317919</v>
      </c>
      <c r="AK581" t="str">
        <f>IF(AND(Table2[[#This Row],[20D EMA]]&gt;Table2[[#This Row],[50D EMA]],Table2[[#This Row],[50D EMA]]&gt;Table2[[#This Row],[200D EMA]]),"Uptrend","Downtrend/NoTrend")</f>
        <v>Downtrend/NoTrend</v>
      </c>
      <c r="AL581">
        <v>0</v>
      </c>
      <c r="AM581" t="s">
        <v>3174</v>
      </c>
      <c r="AN581">
        <v>-0.67</v>
      </c>
      <c r="AO581" t="s">
        <v>3173</v>
      </c>
      <c r="AP581">
        <v>5.2072474663112003E-2</v>
      </c>
      <c r="AQ581">
        <f>(Table2[[#This Row],[Sharpe Ratio]]-AVERAGE(Table2[Sharpe Ratio]))/_xlfn.STDEV.P(Table2[Sharpe Ratio])</f>
        <v>-4.6188615837408561E-2</v>
      </c>
      <c r="AR5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1">
        <f>_xlfn.RANK.AVG(Table2[[#This Row],[1Y Return vs Nifty Z-Score]],Table2[1Y Return vs Nifty Z-Score])</f>
        <v>623</v>
      </c>
      <c r="AT581">
        <f>_xlfn.RANK.AVG(Table2[[#This Row],[6M Return vs Nifty Z-Score]],Table2[6M Return vs Nifty Z-Score])</f>
        <v>566</v>
      </c>
      <c r="AU581">
        <f>_xlfn.RANK.AVG(Table2[[#This Row],[Sharpe Ratio Z-Score]],Table2[Sharpe Ratio Z-Score])</f>
        <v>371</v>
      </c>
      <c r="AV581">
        <f>(Table2[[#This Row],[Rank 1Y]]+Table2[[#This Row],[Rank 6M]]+Table2[[#This Row],[Rank Sharpe]])/3</f>
        <v>520</v>
      </c>
    </row>
    <row r="582" spans="1:48" x14ac:dyDescent="0.3">
      <c r="A582" t="s">
        <v>1478</v>
      </c>
      <c r="B582" t="s">
        <v>1479</v>
      </c>
      <c r="C582" t="s">
        <v>3134</v>
      </c>
      <c r="D582" t="s">
        <v>69</v>
      </c>
      <c r="E582">
        <v>6976.5581778369997</v>
      </c>
      <c r="F582">
        <v>172.61</v>
      </c>
      <c r="G582">
        <v>-19.939754408634201</v>
      </c>
      <c r="H582">
        <f>(Table2[[#This Row],[1Y Return vs Nifty]]-AVERAGE(Table2[1Y Return vs Nifty]))/_xlfn.STDEV.P(Table2[1Y Return vs Nifty])</f>
        <v>-0.66394952303849231</v>
      </c>
      <c r="I582">
        <v>-8.9951180593376101</v>
      </c>
      <c r="J582">
        <f>(Table2[[#This Row],[1M Return vs Nifty]]-AVERAGE(Table2[1M Return vs Nifty]))/_xlfn.STDEV.P(Table2[1M Return vs Nifty])</f>
        <v>-0.97145443978535251</v>
      </c>
      <c r="K582">
        <v>-25.236814708358501</v>
      </c>
      <c r="L582">
        <f>(Table2[[#This Row],[6M Return vs Nifty]]-AVERAGE(Table2[6M Return vs Nifty]))/_xlfn.STDEV.P(Table2[6M Return vs Nifty])</f>
        <v>-0.96346118782734502</v>
      </c>
      <c r="M582">
        <v>-3.0766597296294398</v>
      </c>
      <c r="N582">
        <f>(Table2[[#This Row],[1W Return vs Nifty]]-AVERAGE(Table2[1W Return vs Nifty]))/_xlfn.STDEV.P(Table2[1W Return vs Nifty])</f>
        <v>-0.52633886926093965</v>
      </c>
      <c r="O582">
        <v>188.77</v>
      </c>
      <c r="P582">
        <v>198.67015014776899</v>
      </c>
      <c r="Q582">
        <v>201.507093147418</v>
      </c>
      <c r="R582">
        <v>28.301566989024</v>
      </c>
      <c r="S582" s="1">
        <f>(Table2[[#This Row],[Close Price]]-Table2[[#This Row],[20D EMA]])/Table2[[#This Row],[20D EMA]]</f>
        <v>-8.5606823118080183E-2</v>
      </c>
      <c r="T582" s="1">
        <f>(Table2[[#This Row],[Close Price]]-Table2[[#This Row],[50D EMA]])/Table2[[#This Row],[50D EMA]]</f>
        <v>-0.13117295239564516</v>
      </c>
      <c r="U582" s="1">
        <f>(Table2[[#This Row],[Close Price]]-Table2[[#This Row],[200D EMA]])/Table2[[#This Row],[200D EMA]]</f>
        <v>-0.14340484345271923</v>
      </c>
      <c r="V582">
        <v>0.80942891983333998</v>
      </c>
      <c r="W582">
        <v>171.93</v>
      </c>
      <c r="X582">
        <v>177.62</v>
      </c>
      <c r="Y582">
        <v>171.93</v>
      </c>
      <c r="Z582">
        <v>183.35</v>
      </c>
      <c r="AA582">
        <v>171.55</v>
      </c>
      <c r="AB582">
        <v>213.45</v>
      </c>
      <c r="AC582" s="1">
        <f>(Table2[[#This Row],[Close Price]]/Table2[[#This Row],[Day Low]])-1</f>
        <v>3.9550980050020446E-3</v>
      </c>
      <c r="AD582" s="1">
        <f>(Table2[[#This Row],[Day High]]/Table2[[#This Row],[Close Price]])-1</f>
        <v>2.9024969584612759E-2</v>
      </c>
      <c r="AE582" s="1">
        <f>(Table2[[#This Row],[Close Price]]/Table2[[#This Row],[Current Week Low]])-1</f>
        <v>3.9550980050020446E-3</v>
      </c>
      <c r="AF582" s="1">
        <f>(Table2[[#This Row],[Current Week High]]/Table2[[#This Row],[Close Price]])-1</f>
        <v>6.2221192283181681E-2</v>
      </c>
      <c r="AG582" s="1">
        <f>(Table2[[#This Row],[Close Price]]/Table2[[#This Row],[Current Month Low]])-1</f>
        <v>6.1789565724279516E-3</v>
      </c>
      <c r="AH582" s="1">
        <f>(Table2[[#This Row],[Current Month High]]/Table2[[#This Row],[Close Price]])-1</f>
        <v>0.23660274607496645</v>
      </c>
      <c r="AI582">
        <v>48.311221829557901</v>
      </c>
      <c r="AJ582">
        <v>6.6810877626699501</v>
      </c>
      <c r="AK582" t="str">
        <f>IF(AND(Table2[[#This Row],[20D EMA]]&gt;Table2[[#This Row],[50D EMA]],Table2[[#This Row],[50D EMA]]&gt;Table2[[#This Row],[200D EMA]]),"Uptrend","Downtrend/NoTrend")</f>
        <v>Downtrend/NoTrend</v>
      </c>
      <c r="AL582">
        <v>-0.17</v>
      </c>
      <c r="AM582" t="s">
        <v>3173</v>
      </c>
      <c r="AN582">
        <v>-16.34</v>
      </c>
      <c r="AO582" t="s">
        <v>3173</v>
      </c>
      <c r="AP582">
        <v>5.6569952525864997E-2</v>
      </c>
      <c r="AQ582">
        <f>(Table2[[#This Row],[Sharpe Ratio]]-AVERAGE(Table2[Sharpe Ratio]))/_xlfn.STDEV.P(Table2[Sharpe Ratio])</f>
        <v>5.958509233298122E-3</v>
      </c>
      <c r="AR5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2">
        <f>_xlfn.RANK.AVG(Table2[[#This Row],[1Y Return vs Nifty Z-Score]],Table2[1Y Return vs Nifty Z-Score])</f>
        <v>543</v>
      </c>
      <c r="AT582">
        <f>_xlfn.RANK.AVG(Table2[[#This Row],[6M Return vs Nifty Z-Score]],Table2[6M Return vs Nifty Z-Score])</f>
        <v>665</v>
      </c>
      <c r="AU582">
        <f>_xlfn.RANK.AVG(Table2[[#This Row],[Sharpe Ratio Z-Score]],Table2[Sharpe Ratio Z-Score])</f>
        <v>352</v>
      </c>
      <c r="AV582">
        <f>(Table2[[#This Row],[Rank 1Y]]+Table2[[#This Row],[Rank 6M]]+Table2[[#This Row],[Rank Sharpe]])/3</f>
        <v>520</v>
      </c>
    </row>
    <row r="583" spans="1:48" x14ac:dyDescent="0.3">
      <c r="A583" t="s">
        <v>65</v>
      </c>
      <c r="B583" t="s">
        <v>66</v>
      </c>
      <c r="C583" t="s">
        <v>3132</v>
      </c>
      <c r="D583" t="s">
        <v>57</v>
      </c>
      <c r="E583">
        <v>344080.60497272998</v>
      </c>
      <c r="F583">
        <v>10943.95</v>
      </c>
      <c r="G583">
        <v>-17.599900260936302</v>
      </c>
      <c r="H583">
        <f>(Table2[[#This Row],[1Y Return vs Nifty]]-AVERAGE(Table2[1Y Return vs Nifty]))/_xlfn.STDEV.P(Table2[1Y Return vs Nifty])</f>
        <v>-0.61793573196914364</v>
      </c>
      <c r="I583">
        <v>-4.6280776732740803</v>
      </c>
      <c r="J583">
        <f>(Table2[[#This Row],[1M Return vs Nifty]]-AVERAGE(Table2[1M Return vs Nifty]))/_xlfn.STDEV.P(Table2[1M Return vs Nifty])</f>
        <v>-0.55728670990837093</v>
      </c>
      <c r="K583">
        <v>-20.593329592032902</v>
      </c>
      <c r="L583">
        <f>(Table2[[#This Row],[6M Return vs Nifty]]-AVERAGE(Table2[6M Return vs Nifty]))/_xlfn.STDEV.P(Table2[6M Return vs Nifty])</f>
        <v>-0.81070322734654787</v>
      </c>
      <c r="M583">
        <v>-3.6809151866204401</v>
      </c>
      <c r="N583">
        <f>(Table2[[#This Row],[1W Return vs Nifty]]-AVERAGE(Table2[1W Return vs Nifty]))/_xlfn.STDEV.P(Table2[1W Return vs Nifty])</f>
        <v>-0.65516770137841596</v>
      </c>
      <c r="O583">
        <v>11242.34</v>
      </c>
      <c r="P583">
        <v>11695.5013120036</v>
      </c>
      <c r="Q583">
        <v>11826.721317885</v>
      </c>
      <c r="R583">
        <v>37.379821555559197</v>
      </c>
      <c r="S583" s="1">
        <f>(Table2[[#This Row],[Close Price]]-Table2[[#This Row],[20D EMA]])/Table2[[#This Row],[20D EMA]]</f>
        <v>-2.6541627454782495E-2</v>
      </c>
      <c r="T583" s="1">
        <f>(Table2[[#This Row],[Close Price]]-Table2[[#This Row],[50D EMA]])/Table2[[#This Row],[50D EMA]]</f>
        <v>-6.425986299811276E-2</v>
      </c>
      <c r="U583" s="1">
        <f>(Table2[[#This Row],[Close Price]]-Table2[[#This Row],[200D EMA]])/Table2[[#This Row],[200D EMA]]</f>
        <v>-7.4642100220119759E-2</v>
      </c>
      <c r="V583">
        <v>0.91287208877751902</v>
      </c>
      <c r="W583">
        <v>10891.45</v>
      </c>
      <c r="X583">
        <v>11077.95</v>
      </c>
      <c r="Y583">
        <v>10891.45</v>
      </c>
      <c r="Z583">
        <v>11247.95</v>
      </c>
      <c r="AA583">
        <v>10770</v>
      </c>
      <c r="AB583">
        <v>11518.15</v>
      </c>
      <c r="AC583" s="1">
        <f>(Table2[[#This Row],[Close Price]]/Table2[[#This Row],[Day Low]])-1</f>
        <v>4.8202948184126182E-3</v>
      </c>
      <c r="AD583" s="1">
        <f>(Table2[[#This Row],[Day High]]/Table2[[#This Row],[Close Price]])-1</f>
        <v>1.2244207987061273E-2</v>
      </c>
      <c r="AE583" s="1">
        <f>(Table2[[#This Row],[Close Price]]/Table2[[#This Row],[Current Week Low]])-1</f>
        <v>4.8202948184126182E-3</v>
      </c>
      <c r="AF583" s="1">
        <f>(Table2[[#This Row],[Current Week High]]/Table2[[#This Row],[Close Price]])-1</f>
        <v>2.7777904687064536E-2</v>
      </c>
      <c r="AG583" s="1">
        <f>(Table2[[#This Row],[Close Price]]/Table2[[#This Row],[Current Month Low]])-1</f>
        <v>1.6151346332405003E-2</v>
      </c>
      <c r="AH583" s="1">
        <f>(Table2[[#This Row],[Current Month High]]/Table2[[#This Row],[Close Price]])-1</f>
        <v>5.2467344971422358E-2</v>
      </c>
      <c r="AI583">
        <v>25.000571091790398</v>
      </c>
      <c r="AJ583">
        <v>12.3879991579077</v>
      </c>
      <c r="AK583" t="str">
        <f>IF(AND(Table2[[#This Row],[20D EMA]]&gt;Table2[[#This Row],[50D EMA]],Table2[[#This Row],[50D EMA]]&gt;Table2[[#This Row],[200D EMA]]),"Uptrend","Downtrend/NoTrend")</f>
        <v>Downtrend/NoTrend</v>
      </c>
      <c r="AL583">
        <v>-0.02</v>
      </c>
      <c r="AM583" t="s">
        <v>3173</v>
      </c>
      <c r="AN583">
        <v>-3.61</v>
      </c>
      <c r="AO583" t="s">
        <v>3173</v>
      </c>
      <c r="AP583">
        <v>3.1300243516085E-2</v>
      </c>
      <c r="AQ583">
        <f>(Table2[[#This Row],[Sharpe Ratio]]-AVERAGE(Table2[Sharpe Ratio]))/_xlfn.STDEV.P(Table2[Sharpe Ratio])</f>
        <v>-0.28703741346964212</v>
      </c>
      <c r="AR5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3">
        <f>_xlfn.RANK.AVG(Table2[[#This Row],[1Y Return vs Nifty Z-Score]],Table2[1Y Return vs Nifty Z-Score])</f>
        <v>531</v>
      </c>
      <c r="AT583">
        <f>_xlfn.RANK.AVG(Table2[[#This Row],[6M Return vs Nifty Z-Score]],Table2[6M Return vs Nifty Z-Score])</f>
        <v>611</v>
      </c>
      <c r="AU583">
        <f>_xlfn.RANK.AVG(Table2[[#This Row],[Sharpe Ratio Z-Score]],Table2[Sharpe Ratio Z-Score])</f>
        <v>420</v>
      </c>
      <c r="AV583">
        <f>(Table2[[#This Row],[Rank 1Y]]+Table2[[#This Row],[Rank 6M]]+Table2[[#This Row],[Rank Sharpe]])/3</f>
        <v>520.66666666666663</v>
      </c>
    </row>
    <row r="584" spans="1:48" x14ac:dyDescent="0.3">
      <c r="A584" t="s">
        <v>1035</v>
      </c>
      <c r="B584" t="s">
        <v>1036</v>
      </c>
      <c r="C584" t="s">
        <v>3127</v>
      </c>
      <c r="D584" t="s">
        <v>570</v>
      </c>
      <c r="E584">
        <v>13118.8729728</v>
      </c>
      <c r="F584">
        <v>1657.6</v>
      </c>
      <c r="G584">
        <v>-7.9355210776056504</v>
      </c>
      <c r="H584">
        <f>(Table2[[#This Row],[1Y Return vs Nifty]]-AVERAGE(Table2[1Y Return vs Nifty]))/_xlfn.STDEV.P(Table2[1Y Return vs Nifty])</f>
        <v>-0.42788340541953479</v>
      </c>
      <c r="I584">
        <v>-1.8275146145295</v>
      </c>
      <c r="J584">
        <f>(Table2[[#This Row],[1M Return vs Nifty]]-AVERAGE(Table2[1M Return vs Nifty]))/_xlfn.STDEV.P(Table2[1M Return vs Nifty])</f>
        <v>-0.29168283591646565</v>
      </c>
      <c r="K584">
        <v>-3.581252221393</v>
      </c>
      <c r="L584">
        <f>(Table2[[#This Row],[6M Return vs Nifty]]-AVERAGE(Table2[6M Return vs Nifty]))/_xlfn.STDEV.P(Table2[6M Return vs Nifty])</f>
        <v>-0.25105240957094271</v>
      </c>
      <c r="M584">
        <v>-2.2993580700265199</v>
      </c>
      <c r="N584">
        <f>(Table2[[#This Row],[1W Return vs Nifty]]-AVERAGE(Table2[1W Return vs Nifty]))/_xlfn.STDEV.P(Table2[1W Return vs Nifty])</f>
        <v>-0.36061613750725396</v>
      </c>
      <c r="O584">
        <v>1666.73</v>
      </c>
      <c r="P584">
        <v>1700.79922911992</v>
      </c>
      <c r="Q584">
        <v>1679.73856607126</v>
      </c>
      <c r="R584">
        <v>49.6376215895759</v>
      </c>
      <c r="S584" s="1">
        <f>(Table2[[#This Row],[Close Price]]-Table2[[#This Row],[20D EMA]])/Table2[[#This Row],[20D EMA]]</f>
        <v>-5.4777918439099967E-3</v>
      </c>
      <c r="T584" s="1">
        <f>(Table2[[#This Row],[Close Price]]-Table2[[#This Row],[50D EMA]])/Table2[[#This Row],[50D EMA]]</f>
        <v>-2.5399370119819256E-2</v>
      </c>
      <c r="U584" s="1">
        <f>(Table2[[#This Row],[Close Price]]-Table2[[#This Row],[200D EMA]])/Table2[[#This Row],[200D EMA]]</f>
        <v>-1.3179768875010123E-2</v>
      </c>
      <c r="V584">
        <v>0.49285775939759902</v>
      </c>
      <c r="W584">
        <v>1651</v>
      </c>
      <c r="X584">
        <v>1665</v>
      </c>
      <c r="Y584">
        <v>1647.6</v>
      </c>
      <c r="Z584">
        <v>1667</v>
      </c>
      <c r="AA584">
        <v>1622.05</v>
      </c>
      <c r="AB584">
        <v>1730</v>
      </c>
      <c r="AC584" s="1">
        <f>(Table2[[#This Row],[Close Price]]/Table2[[#This Row],[Day Low]])-1</f>
        <v>3.997577225923532E-3</v>
      </c>
      <c r="AD584" s="1">
        <f>(Table2[[#This Row],[Day High]]/Table2[[#This Row],[Close Price]])-1</f>
        <v>4.4642857142858094E-3</v>
      </c>
      <c r="AE584" s="1">
        <f>(Table2[[#This Row],[Close Price]]/Table2[[#This Row],[Current Week Low]])-1</f>
        <v>6.0694343287206465E-3</v>
      </c>
      <c r="AF584" s="1">
        <f>(Table2[[#This Row],[Current Week High]]/Table2[[#This Row],[Close Price]])-1</f>
        <v>5.6708494208494997E-3</v>
      </c>
      <c r="AG584" s="1">
        <f>(Table2[[#This Row],[Close Price]]/Table2[[#This Row],[Current Month Low]])-1</f>
        <v>2.1916710335686318E-2</v>
      </c>
      <c r="AH584" s="1">
        <f>(Table2[[#This Row],[Current Month High]]/Table2[[#This Row],[Close Price]])-1</f>
        <v>4.3677606177606298E-2</v>
      </c>
      <c r="AI584">
        <v>19.386462355212299</v>
      </c>
      <c r="AJ584">
        <v>26.824789594491101</v>
      </c>
      <c r="AK584" t="str">
        <f>IF(AND(Table2[[#This Row],[20D EMA]]&gt;Table2[[#This Row],[50D EMA]],Table2[[#This Row],[50D EMA]]&gt;Table2[[#This Row],[200D EMA]]),"Uptrend","Downtrend/NoTrend")</f>
        <v>Downtrend/NoTrend</v>
      </c>
      <c r="AL584">
        <v>-0.09</v>
      </c>
      <c r="AM584" t="s">
        <v>3173</v>
      </c>
      <c r="AN584">
        <v>-1.61</v>
      </c>
      <c r="AO584" t="s">
        <v>3173</v>
      </c>
      <c r="AP584">
        <v>-0.10339527908043999</v>
      </c>
      <c r="AQ584">
        <f>(Table2[[#This Row],[Sharpe Ratio]]-AVERAGE(Table2[Sharpe Ratio]))/_xlfn.STDEV.P(Table2[Sharpe Ratio])</f>
        <v>-1.848798133066752</v>
      </c>
      <c r="AR5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4">
        <f>_xlfn.RANK.AVG(Table2[[#This Row],[1Y Return vs Nifty Z-Score]],Table2[1Y Return vs Nifty Z-Score])</f>
        <v>458</v>
      </c>
      <c r="AT584">
        <f>_xlfn.RANK.AVG(Table2[[#This Row],[6M Return vs Nifty Z-Score]],Table2[6M Return vs Nifty Z-Score])</f>
        <v>391</v>
      </c>
      <c r="AU584">
        <f>_xlfn.RANK.AVG(Table2[[#This Row],[Sharpe Ratio Z-Score]],Table2[Sharpe Ratio Z-Score])</f>
        <v>714</v>
      </c>
      <c r="AV584">
        <f>(Table2[[#This Row],[Rank 1Y]]+Table2[[#This Row],[Rank 6M]]+Table2[[#This Row],[Rank Sharpe]])/3</f>
        <v>521</v>
      </c>
    </row>
    <row r="585" spans="1:48" x14ac:dyDescent="0.3">
      <c r="A585" t="s">
        <v>1691</v>
      </c>
      <c r="B585" t="s">
        <v>1692</v>
      </c>
      <c r="C585" t="s">
        <v>3135</v>
      </c>
      <c r="D585" t="s">
        <v>271</v>
      </c>
      <c r="E585">
        <v>5107.7662561609995</v>
      </c>
      <c r="F585">
        <v>239.39</v>
      </c>
      <c r="G585">
        <v>-16.5181463675749</v>
      </c>
      <c r="H585">
        <f>(Table2[[#This Row],[1Y Return vs Nifty]]-AVERAGE(Table2[1Y Return vs Nifty]))/_xlfn.STDEV.P(Table2[1Y Return vs Nifty])</f>
        <v>-0.59666278310326748</v>
      </c>
      <c r="I585">
        <v>5.6279907820284798</v>
      </c>
      <c r="J585">
        <f>(Table2[[#This Row],[1M Return vs Nifty]]-AVERAGE(Table2[1M Return vs Nifty]))/_xlfn.STDEV.P(Table2[1M Return vs Nifty])</f>
        <v>0.41539323213001944</v>
      </c>
      <c r="K585">
        <v>1.79149999364646</v>
      </c>
      <c r="L585">
        <f>(Table2[[#This Row],[6M Return vs Nifty]]-AVERAGE(Table2[6M Return vs Nifty]))/_xlfn.STDEV.P(Table2[6M Return vs Nifty])</f>
        <v>-7.4303556074550123E-2</v>
      </c>
      <c r="M585">
        <v>-1.1254759431971799</v>
      </c>
      <c r="N585">
        <f>(Table2[[#This Row],[1W Return vs Nifty]]-AVERAGE(Table2[1W Return vs Nifty]))/_xlfn.STDEV.P(Table2[1W Return vs Nifty])</f>
        <v>-0.11034142059186254</v>
      </c>
      <c r="O585">
        <v>233.33</v>
      </c>
      <c r="P585">
        <v>238.868908065131</v>
      </c>
      <c r="Q585">
        <v>240.652648449297</v>
      </c>
      <c r="R585">
        <v>63.453060350603899</v>
      </c>
      <c r="S585" s="1">
        <f>(Table2[[#This Row],[Close Price]]-Table2[[#This Row],[20D EMA]])/Table2[[#This Row],[20D EMA]]</f>
        <v>2.5971799597136989E-2</v>
      </c>
      <c r="T585" s="1">
        <f>(Table2[[#This Row],[Close Price]]-Table2[[#This Row],[50D EMA]])/Table2[[#This Row],[50D EMA]]</f>
        <v>2.1814975380843966E-3</v>
      </c>
      <c r="U585" s="1">
        <f>(Table2[[#This Row],[Close Price]]-Table2[[#This Row],[200D EMA]])/Table2[[#This Row],[200D EMA]]</f>
        <v>-5.2467673114474141E-3</v>
      </c>
      <c r="V585">
        <v>0.405567817155841</v>
      </c>
      <c r="W585">
        <v>228.1</v>
      </c>
      <c r="X585">
        <v>249.23</v>
      </c>
      <c r="Y585">
        <v>225.82</v>
      </c>
      <c r="Z585">
        <v>249.23</v>
      </c>
      <c r="AA585">
        <v>221.61</v>
      </c>
      <c r="AB585">
        <v>251.5</v>
      </c>
      <c r="AC585" s="1">
        <f>(Table2[[#This Row],[Close Price]]/Table2[[#This Row],[Day Low]])-1</f>
        <v>4.9495835160017432E-2</v>
      </c>
      <c r="AD585" s="1">
        <f>(Table2[[#This Row],[Day High]]/Table2[[#This Row],[Close Price]])-1</f>
        <v>4.1104473871089064E-2</v>
      </c>
      <c r="AE585" s="1">
        <f>(Table2[[#This Row],[Close Price]]/Table2[[#This Row],[Current Week Low]])-1</f>
        <v>6.00921087591888E-2</v>
      </c>
      <c r="AF585" s="1">
        <f>(Table2[[#This Row],[Current Week High]]/Table2[[#This Row],[Close Price]])-1</f>
        <v>4.1104473871089064E-2</v>
      </c>
      <c r="AG585" s="1">
        <f>(Table2[[#This Row],[Close Price]]/Table2[[#This Row],[Current Month Low]])-1</f>
        <v>8.0231036505572728E-2</v>
      </c>
      <c r="AH585" s="1">
        <f>(Table2[[#This Row],[Current Month High]]/Table2[[#This Row],[Close Price]])-1</f>
        <v>5.058690839216351E-2</v>
      </c>
      <c r="AI585">
        <v>24.1071055599649</v>
      </c>
      <c r="AJ585">
        <v>26.661375661375601</v>
      </c>
      <c r="AK585" t="str">
        <f>IF(AND(Table2[[#This Row],[20D EMA]]&gt;Table2[[#This Row],[50D EMA]],Table2[[#This Row],[50D EMA]]&gt;Table2[[#This Row],[200D EMA]]),"Uptrend","Downtrend/NoTrend")</f>
        <v>Downtrend/NoTrend</v>
      </c>
      <c r="AL585">
        <v>-0.02</v>
      </c>
      <c r="AM585" t="s">
        <v>3173</v>
      </c>
      <c r="AN585">
        <v>0.05</v>
      </c>
      <c r="AO585" t="s">
        <v>3172</v>
      </c>
      <c r="AP585">
        <v>-0.11568157695494</v>
      </c>
      <c r="AQ585">
        <f>(Table2[[#This Row],[Sharpe Ratio]]-AVERAGE(Table2[Sharpe Ratio]))/_xlfn.STDEV.P(Table2[Sharpe Ratio])</f>
        <v>-1.9912546679223404</v>
      </c>
      <c r="AR5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5">
        <f>_xlfn.RANK.AVG(Table2[[#This Row],[1Y Return vs Nifty Z-Score]],Table2[1Y Return vs Nifty Z-Score])</f>
        <v>520</v>
      </c>
      <c r="AT585">
        <f>_xlfn.RANK.AVG(Table2[[#This Row],[6M Return vs Nifty Z-Score]],Table2[6M Return vs Nifty Z-Score])</f>
        <v>329</v>
      </c>
      <c r="AU585">
        <f>_xlfn.RANK.AVG(Table2[[#This Row],[Sharpe Ratio Z-Score]],Table2[Sharpe Ratio Z-Score])</f>
        <v>723</v>
      </c>
      <c r="AV585">
        <f>(Table2[[#This Row],[Rank 1Y]]+Table2[[#This Row],[Rank 6M]]+Table2[[#This Row],[Rank Sharpe]])/3</f>
        <v>524</v>
      </c>
    </row>
    <row r="586" spans="1:48" x14ac:dyDescent="0.3">
      <c r="A586" t="s">
        <v>1900</v>
      </c>
      <c r="B586" t="s">
        <v>1901</v>
      </c>
      <c r="C586" t="s">
        <v>3136</v>
      </c>
      <c r="D586" t="s">
        <v>117</v>
      </c>
      <c r="E586">
        <v>3840.0144434699901</v>
      </c>
      <c r="F586">
        <v>97.69</v>
      </c>
      <c r="G586">
        <v>-31.782305467570801</v>
      </c>
      <c r="H586">
        <f>(Table2[[#This Row],[1Y Return vs Nifty]]-AVERAGE(Table2[1Y Return vs Nifty]))/_xlfn.STDEV.P(Table2[1Y Return vs Nifty])</f>
        <v>-0.89683612013264413</v>
      </c>
      <c r="I586">
        <v>-48.6799784476989</v>
      </c>
      <c r="J586">
        <f>(Table2[[#This Row],[1M Return vs Nifty]]-AVERAGE(Table2[1M Return vs Nifty]))/_xlfn.STDEV.P(Table2[1M Return vs Nifty])</f>
        <v>-4.7351449680399371</v>
      </c>
      <c r="K586">
        <v>-16.439450389340099</v>
      </c>
      <c r="L586">
        <f>(Table2[[#This Row],[6M Return vs Nifty]]-AVERAGE(Table2[6M Return vs Nifty]))/_xlfn.STDEV.P(Table2[6M Return vs Nifty])</f>
        <v>-0.67405196236110865</v>
      </c>
      <c r="M586">
        <v>0.72439314273395505</v>
      </c>
      <c r="N586">
        <f>(Table2[[#This Row],[1W Return vs Nifty]]-AVERAGE(Table2[1W Return vs Nifty]))/_xlfn.STDEV.P(Table2[1W Return vs Nifty])</f>
        <v>0.28405547091073424</v>
      </c>
      <c r="O586">
        <v>98.48</v>
      </c>
      <c r="P586">
        <v>103.14872019862401</v>
      </c>
      <c r="Q586">
        <v>107.490870028304</v>
      </c>
      <c r="R586">
        <v>50.863201226058997</v>
      </c>
      <c r="S586" s="1">
        <f>(Table2[[#This Row],[Close Price]]-Table2[[#This Row],[20D EMA]])/Table2[[#This Row],[20D EMA]]</f>
        <v>-8.0219333874899084E-3</v>
      </c>
      <c r="T586" s="1">
        <f>(Table2[[#This Row],[Close Price]]-Table2[[#This Row],[50D EMA]])/Table2[[#This Row],[50D EMA]]</f>
        <v>-5.292087180638453E-2</v>
      </c>
      <c r="U586" s="1">
        <f>(Table2[[#This Row],[Close Price]]-Table2[[#This Row],[200D EMA]])/Table2[[#This Row],[200D EMA]]</f>
        <v>-9.1178627782278476E-2</v>
      </c>
      <c r="V586">
        <v>0.36548711943978401</v>
      </c>
      <c r="W586">
        <v>96.5</v>
      </c>
      <c r="X586">
        <v>98.5</v>
      </c>
      <c r="Y586">
        <v>96.5</v>
      </c>
      <c r="Z586">
        <v>99.45</v>
      </c>
      <c r="AA586">
        <v>91.2</v>
      </c>
      <c r="AB586">
        <v>104.9</v>
      </c>
      <c r="AC586" s="1">
        <f>(Table2[[#This Row],[Close Price]]/Table2[[#This Row],[Day Low]])-1</f>
        <v>1.2331606217616642E-2</v>
      </c>
      <c r="AD586" s="1">
        <f>(Table2[[#This Row],[Day High]]/Table2[[#This Row],[Close Price]])-1</f>
        <v>8.2915344456955253E-3</v>
      </c>
      <c r="AE586" s="1">
        <f>(Table2[[#This Row],[Close Price]]/Table2[[#This Row],[Current Week Low]])-1</f>
        <v>1.2331606217616642E-2</v>
      </c>
      <c r="AF586" s="1">
        <f>(Table2[[#This Row],[Current Week High]]/Table2[[#This Row],[Close Price]])-1</f>
        <v>1.801617361040031E-2</v>
      </c>
      <c r="AG586" s="1">
        <f>(Table2[[#This Row],[Close Price]]/Table2[[#This Row],[Current Month Low]])-1</f>
        <v>7.1162280701754232E-2</v>
      </c>
      <c r="AH586" s="1">
        <f>(Table2[[#This Row],[Current Month High]]/Table2[[#This Row],[Close Price]])-1</f>
        <v>7.3804893028969198E-2</v>
      </c>
      <c r="AI586">
        <v>42.286825673047403</v>
      </c>
      <c r="AJ586">
        <v>17.064110245656</v>
      </c>
      <c r="AK586" t="str">
        <f>IF(AND(Table2[[#This Row],[20D EMA]]&gt;Table2[[#This Row],[50D EMA]],Table2[[#This Row],[50D EMA]]&gt;Table2[[#This Row],[200D EMA]]),"Uptrend","Downtrend/NoTrend")</f>
        <v>Downtrend/NoTrend</v>
      </c>
      <c r="AL586">
        <v>-0.16</v>
      </c>
      <c r="AM586" t="s">
        <v>3173</v>
      </c>
      <c r="AN586">
        <v>-6.05</v>
      </c>
      <c r="AO586" t="s">
        <v>3173</v>
      </c>
      <c r="AP586">
        <v>5.0651709462384002E-2</v>
      </c>
      <c r="AQ586">
        <f>(Table2[[#This Row],[Sharpe Ratio]]-AVERAGE(Table2[Sharpe Ratio]))/_xlfn.STDEV.P(Table2[Sharpe Ratio])</f>
        <v>-6.2662031133580709E-2</v>
      </c>
      <c r="AR5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6">
        <f>_xlfn.RANK.AVG(Table2[[#This Row],[1Y Return vs Nifty Z-Score]],Table2[1Y Return vs Nifty Z-Score])</f>
        <v>635</v>
      </c>
      <c r="AT586">
        <f>_xlfn.RANK.AVG(Table2[[#This Row],[6M Return vs Nifty Z-Score]],Table2[6M Return vs Nifty Z-Score])</f>
        <v>561</v>
      </c>
      <c r="AU586">
        <f>_xlfn.RANK.AVG(Table2[[#This Row],[Sharpe Ratio Z-Score]],Table2[Sharpe Ratio Z-Score])</f>
        <v>376</v>
      </c>
      <c r="AV586">
        <f>(Table2[[#This Row],[Rank 1Y]]+Table2[[#This Row],[Rank 6M]]+Table2[[#This Row],[Rank Sharpe]])/3</f>
        <v>524</v>
      </c>
    </row>
    <row r="587" spans="1:48" x14ac:dyDescent="0.3">
      <c r="A587" t="s">
        <v>644</v>
      </c>
      <c r="B587" t="s">
        <v>645</v>
      </c>
      <c r="C587" t="s">
        <v>3127</v>
      </c>
      <c r="D587" t="s">
        <v>54</v>
      </c>
      <c r="E587">
        <v>28100.877449399999</v>
      </c>
      <c r="F587">
        <v>363.6</v>
      </c>
      <c r="G587">
        <v>-23.285144778393899</v>
      </c>
      <c r="H587">
        <f>(Table2[[#This Row],[1Y Return vs Nifty]]-AVERAGE(Table2[1Y Return vs Nifty]))/_xlfn.STDEV.P(Table2[1Y Return vs Nifty])</f>
        <v>-0.7297374242506186</v>
      </c>
      <c r="I587">
        <v>26.121720910348699</v>
      </c>
      <c r="J587">
        <f>(Table2[[#This Row],[1M Return vs Nifty]]-AVERAGE(Table2[1M Return vs Nifty]))/_xlfn.STDEV.P(Table2[1M Return vs Nifty])</f>
        <v>2.359007427007862</v>
      </c>
      <c r="K587">
        <v>-24.419114973497901</v>
      </c>
      <c r="L587">
        <f>(Table2[[#This Row],[6M Return vs Nifty]]-AVERAGE(Table2[6M Return vs Nifty]))/_xlfn.STDEV.P(Table2[6M Return vs Nifty])</f>
        <v>-0.93656110294415362</v>
      </c>
      <c r="M587">
        <v>-2.9020991804399401</v>
      </c>
      <c r="N587">
        <f>(Table2[[#This Row],[1W Return vs Nifty]]-AVERAGE(Table2[1W Return vs Nifty]))/_xlfn.STDEV.P(Table2[1W Return vs Nifty])</f>
        <v>-0.4891221070030467</v>
      </c>
      <c r="O587">
        <v>362.43</v>
      </c>
      <c r="P587">
        <v>371.42098281334</v>
      </c>
      <c r="Q587">
        <v>399.07167388537698</v>
      </c>
      <c r="R587">
        <v>53.7053105156971</v>
      </c>
      <c r="S587" s="1">
        <f>(Table2[[#This Row],[Close Price]]-Table2[[#This Row],[20D EMA]])/Table2[[#This Row],[20D EMA]]</f>
        <v>3.228209585299274E-3</v>
      </c>
      <c r="T587" s="1">
        <f>(Table2[[#This Row],[Close Price]]-Table2[[#This Row],[50D EMA]])/Table2[[#This Row],[50D EMA]]</f>
        <v>-2.1056922401367039E-2</v>
      </c>
      <c r="U587" s="1">
        <f>(Table2[[#This Row],[Close Price]]-Table2[[#This Row],[200D EMA]])/Table2[[#This Row],[200D EMA]]</f>
        <v>-8.8885471474393046E-2</v>
      </c>
      <c r="V587">
        <v>0.415241498120972</v>
      </c>
      <c r="W587">
        <v>359.8</v>
      </c>
      <c r="X587">
        <v>367</v>
      </c>
      <c r="Y587">
        <v>355.65</v>
      </c>
      <c r="Z587">
        <v>367</v>
      </c>
      <c r="AA587">
        <v>340.05</v>
      </c>
      <c r="AB587">
        <v>383.7</v>
      </c>
      <c r="AC587" s="1">
        <f>(Table2[[#This Row],[Close Price]]/Table2[[#This Row],[Day Low]])-1</f>
        <v>1.0561423012784843E-2</v>
      </c>
      <c r="AD587" s="1">
        <f>(Table2[[#This Row],[Day High]]/Table2[[#This Row],[Close Price]])-1</f>
        <v>9.3509350935092606E-3</v>
      </c>
      <c r="AE587" s="1">
        <f>(Table2[[#This Row],[Close Price]]/Table2[[#This Row],[Current Week Low]])-1</f>
        <v>2.235343736819928E-2</v>
      </c>
      <c r="AF587" s="1">
        <f>(Table2[[#This Row],[Current Week High]]/Table2[[#This Row],[Close Price]])-1</f>
        <v>9.3509350935092606E-3</v>
      </c>
      <c r="AG587" s="1">
        <f>(Table2[[#This Row],[Close Price]]/Table2[[#This Row],[Current Month Low]])-1</f>
        <v>6.9254521393912638E-2</v>
      </c>
      <c r="AH587" s="1">
        <f>(Table2[[#This Row],[Current Month High]]/Table2[[#This Row],[Close Price]])-1</f>
        <v>5.5280528052805256E-2</v>
      </c>
      <c r="AI587">
        <v>42.9317931793179</v>
      </c>
      <c r="AJ587">
        <v>34.641733012405098</v>
      </c>
      <c r="AK587" t="str">
        <f>IF(AND(Table2[[#This Row],[20D EMA]]&gt;Table2[[#This Row],[50D EMA]],Table2[[#This Row],[50D EMA]]&gt;Table2[[#This Row],[200D EMA]]),"Uptrend","Downtrend/NoTrend")</f>
        <v>Downtrend/NoTrend</v>
      </c>
      <c r="AL587">
        <v>-0.08</v>
      </c>
      <c r="AM587" t="s">
        <v>3173</v>
      </c>
      <c r="AN587">
        <v>-4.16</v>
      </c>
      <c r="AO587" t="s">
        <v>3173</v>
      </c>
      <c r="AP587">
        <v>5.6919744449941002E-2</v>
      </c>
      <c r="AQ587">
        <f>(Table2[[#This Row],[Sharpe Ratio]]-AVERAGE(Table2[Sharpe Ratio]))/_xlfn.STDEV.P(Table2[Sharpe Ratio])</f>
        <v>1.0014258648893718E-2</v>
      </c>
      <c r="AR5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7">
        <f>_xlfn.RANK.AVG(Table2[[#This Row],[1Y Return vs Nifty Z-Score]],Table2[1Y Return vs Nifty Z-Score])</f>
        <v>571</v>
      </c>
      <c r="AT587">
        <f>_xlfn.RANK.AVG(Table2[[#This Row],[6M Return vs Nifty Z-Score]],Table2[6M Return vs Nifty Z-Score])</f>
        <v>652</v>
      </c>
      <c r="AU587">
        <f>_xlfn.RANK.AVG(Table2[[#This Row],[Sharpe Ratio Z-Score]],Table2[Sharpe Ratio Z-Score])</f>
        <v>350</v>
      </c>
      <c r="AV587">
        <f>(Table2[[#This Row],[Rank 1Y]]+Table2[[#This Row],[Rank 6M]]+Table2[[#This Row],[Rank Sharpe]])/3</f>
        <v>524.33333333333337</v>
      </c>
    </row>
    <row r="588" spans="1:48" x14ac:dyDescent="0.3">
      <c r="A588" t="s">
        <v>1505</v>
      </c>
      <c r="B588" t="s">
        <v>1506</v>
      </c>
      <c r="C588" t="s">
        <v>3135</v>
      </c>
      <c r="D588" t="s">
        <v>1507</v>
      </c>
      <c r="E588">
        <v>6726.5335651199903</v>
      </c>
      <c r="F588">
        <v>252.3</v>
      </c>
      <c r="G588">
        <v>-43.469552950737999</v>
      </c>
      <c r="H588">
        <f>(Table2[[#This Row],[1Y Return vs Nifty]]-AVERAGE(Table2[1Y Return vs Nifty]))/_xlfn.STDEV.P(Table2[1Y Return vs Nifty])</f>
        <v>-1.126668635289763</v>
      </c>
      <c r="I588">
        <v>-3.32080746427228</v>
      </c>
      <c r="J588">
        <f>(Table2[[#This Row],[1M Return vs Nifty]]-AVERAGE(Table2[1M Return vs Nifty]))/_xlfn.STDEV.P(Table2[1M Return vs Nifty])</f>
        <v>-0.43330591583879063</v>
      </c>
      <c r="K588">
        <v>-22.668742146345501</v>
      </c>
      <c r="L588">
        <f>(Table2[[#This Row],[6M Return vs Nifty]]-AVERAGE(Table2[6M Return vs Nifty]))/_xlfn.STDEV.P(Table2[6M Return vs Nifty])</f>
        <v>-0.87897862416830097</v>
      </c>
      <c r="M588">
        <v>-4.8437402376900902</v>
      </c>
      <c r="N588">
        <f>(Table2[[#This Row],[1W Return vs Nifty]]-AVERAGE(Table2[1W Return vs Nifty]))/_xlfn.STDEV.P(Table2[1W Return vs Nifty])</f>
        <v>-0.9030850210369441</v>
      </c>
      <c r="O588">
        <v>261.63</v>
      </c>
      <c r="P588">
        <v>268.268655976952</v>
      </c>
      <c r="Q588">
        <v>278.361694752684</v>
      </c>
      <c r="R588">
        <v>31.9512680970297</v>
      </c>
      <c r="S588" s="1">
        <f>(Table2[[#This Row],[Close Price]]-Table2[[#This Row],[20D EMA]])/Table2[[#This Row],[20D EMA]]</f>
        <v>-3.5661048044948913E-2</v>
      </c>
      <c r="T588" s="1">
        <f>(Table2[[#This Row],[Close Price]]-Table2[[#This Row],[50D EMA]])/Table2[[#This Row],[50D EMA]]</f>
        <v>-5.9524866663230022E-2</v>
      </c>
      <c r="U588" s="1">
        <f>(Table2[[#This Row],[Close Price]]-Table2[[#This Row],[200D EMA]])/Table2[[#This Row],[200D EMA]]</f>
        <v>-9.3625291280968179E-2</v>
      </c>
      <c r="V588">
        <v>0.92323294536228295</v>
      </c>
      <c r="W588">
        <v>251.1</v>
      </c>
      <c r="X588">
        <v>258.60000000000002</v>
      </c>
      <c r="Y588">
        <v>251.1</v>
      </c>
      <c r="Z588">
        <v>264.25</v>
      </c>
      <c r="AA588">
        <v>249</v>
      </c>
      <c r="AB588">
        <v>284.5</v>
      </c>
      <c r="AC588" s="1">
        <f>(Table2[[#This Row],[Close Price]]/Table2[[#This Row],[Day Low]])-1</f>
        <v>4.7789725209079759E-3</v>
      </c>
      <c r="AD588" s="1">
        <f>(Table2[[#This Row],[Day High]]/Table2[[#This Row],[Close Price]])-1</f>
        <v>2.4970273483947647E-2</v>
      </c>
      <c r="AE588" s="1">
        <f>(Table2[[#This Row],[Close Price]]/Table2[[#This Row],[Current Week Low]])-1</f>
        <v>4.7789725209079759E-3</v>
      </c>
      <c r="AF588" s="1">
        <f>(Table2[[#This Row],[Current Week High]]/Table2[[#This Row],[Close Price]])-1</f>
        <v>4.7364248910027662E-2</v>
      </c>
      <c r="AG588" s="1">
        <f>(Table2[[#This Row],[Close Price]]/Table2[[#This Row],[Current Month Low]])-1</f>
        <v>1.3253012048192847E-2</v>
      </c>
      <c r="AH588" s="1">
        <f>(Table2[[#This Row],[Current Month High]]/Table2[[#This Row],[Close Price]])-1</f>
        <v>0.12762584225128815</v>
      </c>
      <c r="AI588">
        <v>34.542211652794201</v>
      </c>
      <c r="AJ588">
        <v>1.32530120481928</v>
      </c>
      <c r="AK588" t="str">
        <f>IF(AND(Table2[[#This Row],[20D EMA]]&gt;Table2[[#This Row],[50D EMA]],Table2[[#This Row],[50D EMA]]&gt;Table2[[#This Row],[200D EMA]]),"Uptrend","Downtrend/NoTrend")</f>
        <v>Downtrend/NoTrend</v>
      </c>
      <c r="AL588">
        <v>-0.03</v>
      </c>
      <c r="AM588" t="s">
        <v>3173</v>
      </c>
      <c r="AN588">
        <v>-7.63</v>
      </c>
      <c r="AO588" t="s">
        <v>3173</v>
      </c>
      <c r="AP588">
        <v>8.6877856830789996E-2</v>
      </c>
      <c r="AQ588">
        <f>(Table2[[#This Row],[Sharpe Ratio]]-AVERAGE(Table2[Sharpe Ratio]))/_xlfn.STDEV.P(Table2[Sharpe Ratio])</f>
        <v>0.35737103968931172</v>
      </c>
      <c r="AR5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8">
        <f>_xlfn.RANK.AVG(Table2[[#This Row],[1Y Return vs Nifty Z-Score]],Table2[1Y Return vs Nifty Z-Score])</f>
        <v>687</v>
      </c>
      <c r="AT588">
        <f>_xlfn.RANK.AVG(Table2[[#This Row],[6M Return vs Nifty Z-Score]],Table2[6M Return vs Nifty Z-Score])</f>
        <v>629</v>
      </c>
      <c r="AU588">
        <f>_xlfn.RANK.AVG(Table2[[#This Row],[Sharpe Ratio Z-Score]],Table2[Sharpe Ratio Z-Score])</f>
        <v>260</v>
      </c>
      <c r="AV588">
        <f>(Table2[[#This Row],[Rank 1Y]]+Table2[[#This Row],[Rank 6M]]+Table2[[#This Row],[Rank Sharpe]])/3</f>
        <v>525.33333333333337</v>
      </c>
    </row>
    <row r="589" spans="1:48" x14ac:dyDescent="0.3">
      <c r="A589" t="s">
        <v>1703</v>
      </c>
      <c r="B589" t="s">
        <v>1704</v>
      </c>
      <c r="C589" t="s">
        <v>3136</v>
      </c>
      <c r="D589" t="s">
        <v>261</v>
      </c>
      <c r="E589">
        <v>5003.8198937799998</v>
      </c>
      <c r="F589">
        <v>630.95000000000005</v>
      </c>
      <c r="G589">
        <v>-23.151999185741499</v>
      </c>
      <c r="H589">
        <f>(Table2[[#This Row],[1Y Return vs Nifty]]-AVERAGE(Table2[1Y Return vs Nifty]))/_xlfn.STDEV.P(Table2[1Y Return vs Nifty])</f>
        <v>-0.72711908434762085</v>
      </c>
      <c r="I589">
        <v>1.3878503405315199</v>
      </c>
      <c r="J589">
        <f>(Table2[[#This Row],[1M Return vs Nifty]]-AVERAGE(Table2[1M Return vs Nifty]))/_xlfn.STDEV.P(Table2[1M Return vs Nifty])</f>
        <v>1.3260623826535894E-2</v>
      </c>
      <c r="K589">
        <v>-9.7770819593822704</v>
      </c>
      <c r="L589">
        <f>(Table2[[#This Row],[6M Return vs Nifty]]-AVERAGE(Table2[6M Return vs Nifty]))/_xlfn.STDEV.P(Table2[6M Return vs Nifty])</f>
        <v>-0.45487826247051016</v>
      </c>
      <c r="M589">
        <v>-1.90787929779432</v>
      </c>
      <c r="N589">
        <f>(Table2[[#This Row],[1W Return vs Nifty]]-AVERAGE(Table2[1W Return vs Nifty]))/_xlfn.STDEV.P(Table2[1W Return vs Nifty])</f>
        <v>-0.27715184696265244</v>
      </c>
      <c r="O589">
        <v>639.16999999999996</v>
      </c>
      <c r="P589">
        <v>664.15914444235102</v>
      </c>
      <c r="Q589">
        <v>687.76212613840198</v>
      </c>
      <c r="R589">
        <v>47.054847999599403</v>
      </c>
      <c r="S589" s="1">
        <f>(Table2[[#This Row],[Close Price]]-Table2[[#This Row],[20D EMA]])/Table2[[#This Row],[20D EMA]]</f>
        <v>-1.2860428368039667E-2</v>
      </c>
      <c r="T589" s="1">
        <f>(Table2[[#This Row],[Close Price]]-Table2[[#This Row],[50D EMA]])/Table2[[#This Row],[50D EMA]]</f>
        <v>-5.0001787553846634E-2</v>
      </c>
      <c r="U589" s="1">
        <f>(Table2[[#This Row],[Close Price]]-Table2[[#This Row],[200D EMA]])/Table2[[#This Row],[200D EMA]]</f>
        <v>-8.2604324924646019E-2</v>
      </c>
      <c r="V589">
        <v>0.49521463684265898</v>
      </c>
      <c r="W589">
        <v>625.95000000000005</v>
      </c>
      <c r="X589">
        <v>638</v>
      </c>
      <c r="Y589">
        <v>625.95000000000005</v>
      </c>
      <c r="Z589">
        <v>646.9</v>
      </c>
      <c r="AA589">
        <v>611.20000000000005</v>
      </c>
      <c r="AB589">
        <v>668.9</v>
      </c>
      <c r="AC589" s="1">
        <f>(Table2[[#This Row],[Close Price]]/Table2[[#This Row],[Day Low]])-1</f>
        <v>7.9878584551482668E-3</v>
      </c>
      <c r="AD589" s="1">
        <f>(Table2[[#This Row],[Day High]]/Table2[[#This Row],[Close Price]])-1</f>
        <v>1.1173627070290681E-2</v>
      </c>
      <c r="AE589" s="1">
        <f>(Table2[[#This Row],[Close Price]]/Table2[[#This Row],[Current Week Low]])-1</f>
        <v>7.9878584551482668E-3</v>
      </c>
      <c r="AF589" s="1">
        <f>(Table2[[#This Row],[Current Week High]]/Table2[[#This Row],[Close Price]])-1</f>
        <v>2.5279340676757078E-2</v>
      </c>
      <c r="AG589" s="1">
        <f>(Table2[[#This Row],[Close Price]]/Table2[[#This Row],[Current Month Low]])-1</f>
        <v>3.2313481675392719E-2</v>
      </c>
      <c r="AH589" s="1">
        <f>(Table2[[#This Row],[Current Month High]]/Table2[[#This Row],[Close Price]])-1</f>
        <v>6.0147396782629148E-2</v>
      </c>
      <c r="AI589">
        <v>40.074490847135202</v>
      </c>
      <c r="AJ589">
        <v>8.67206338270754</v>
      </c>
      <c r="AK589" t="str">
        <f>IF(AND(Table2[[#This Row],[20D EMA]]&gt;Table2[[#This Row],[50D EMA]],Table2[[#This Row],[50D EMA]]&gt;Table2[[#This Row],[200D EMA]]),"Uptrend","Downtrend/NoTrend")</f>
        <v>Downtrend/NoTrend</v>
      </c>
      <c r="AL589">
        <v>-0.06</v>
      </c>
      <c r="AM589" t="s">
        <v>3173</v>
      </c>
      <c r="AN589">
        <v>-1.95</v>
      </c>
      <c r="AO589" t="s">
        <v>3173</v>
      </c>
      <c r="AQ589">
        <f>(Table2[[#This Row],[Sharpe Ratio]]-AVERAGE(Table2[Sharpe Ratio]))/_xlfn.STDEV.P(Table2[Sharpe Ratio])</f>
        <v>-0.64995586758689006</v>
      </c>
      <c r="AR5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9">
        <f>_xlfn.RANK.AVG(Table2[[#This Row],[1Y Return vs Nifty Z-Score]],Table2[1Y Return vs Nifty Z-Score])</f>
        <v>570</v>
      </c>
      <c r="AT589">
        <f>_xlfn.RANK.AVG(Table2[[#This Row],[6M Return vs Nifty Z-Score]],Table2[6M Return vs Nifty Z-Score])</f>
        <v>476</v>
      </c>
      <c r="AU589">
        <f>_xlfn.RANK.AVG(Table2[[#This Row],[Sharpe Ratio Z-Score]],Table2[Sharpe Ratio Z-Score])</f>
        <v>532</v>
      </c>
      <c r="AV589">
        <f>(Table2[[#This Row],[Rank 1Y]]+Table2[[#This Row],[Rank 6M]]+Table2[[#This Row],[Rank Sharpe]])/3</f>
        <v>526</v>
      </c>
    </row>
    <row r="590" spans="1:48" x14ac:dyDescent="0.3">
      <c r="A590" t="s">
        <v>142</v>
      </c>
      <c r="B590" t="s">
        <v>143</v>
      </c>
      <c r="C590" t="s">
        <v>3137</v>
      </c>
      <c r="D590" t="s">
        <v>117</v>
      </c>
      <c r="E590">
        <v>180349.580172827</v>
      </c>
      <c r="F590">
        <v>144.47</v>
      </c>
      <c r="G590">
        <v>-8.3367400580597906</v>
      </c>
      <c r="H590">
        <f>(Table2[[#This Row],[1Y Return vs Nifty]]-AVERAGE(Table2[1Y Return vs Nifty]))/_xlfn.STDEV.P(Table2[1Y Return vs Nifty])</f>
        <v>-0.43577347256659937</v>
      </c>
      <c r="I590">
        <v>-1.8207590849786399</v>
      </c>
      <c r="J590">
        <f>(Table2[[#This Row],[1M Return vs Nifty]]-AVERAGE(Table2[1M Return vs Nifty]))/_xlfn.STDEV.P(Table2[1M Return vs Nifty])</f>
        <v>-0.29104214517609017</v>
      </c>
      <c r="K590">
        <v>-23.070965302666998</v>
      </c>
      <c r="L590">
        <f>(Table2[[#This Row],[6M Return vs Nifty]]-AVERAGE(Table2[6M Return vs Nifty]))/_xlfn.STDEV.P(Table2[6M Return vs Nifty])</f>
        <v>-0.89221066593834986</v>
      </c>
      <c r="M590">
        <v>-1.6269756780468101</v>
      </c>
      <c r="N590">
        <f>(Table2[[#This Row],[1W Return vs Nifty]]-AVERAGE(Table2[1W Return vs Nifty]))/_xlfn.STDEV.P(Table2[1W Return vs Nifty])</f>
        <v>-0.21726246598817103</v>
      </c>
      <c r="O590">
        <v>145.53</v>
      </c>
      <c r="P590">
        <v>150.26466286209401</v>
      </c>
      <c r="Q590">
        <v>152.24676686693101</v>
      </c>
      <c r="R590">
        <v>51.337213272883801</v>
      </c>
      <c r="S590" s="1">
        <f>(Table2[[#This Row],[Close Price]]-Table2[[#This Row],[20D EMA]])/Table2[[#This Row],[20D EMA]]</f>
        <v>-7.2837215694358708E-3</v>
      </c>
      <c r="T590" s="1">
        <f>(Table2[[#This Row],[Close Price]]-Table2[[#This Row],[50D EMA]])/Table2[[#This Row],[50D EMA]]</f>
        <v>-3.8563044375989376E-2</v>
      </c>
      <c r="U590" s="1">
        <f>(Table2[[#This Row],[Close Price]]-Table2[[#This Row],[200D EMA]])/Table2[[#This Row],[200D EMA]]</f>
        <v>-5.1080013237510512E-2</v>
      </c>
      <c r="V590">
        <v>0.97448314328780306</v>
      </c>
      <c r="W590">
        <v>143.58000000000001</v>
      </c>
      <c r="X590">
        <v>145.80000000000001</v>
      </c>
      <c r="Y590">
        <v>142.84</v>
      </c>
      <c r="Z590">
        <v>146.15</v>
      </c>
      <c r="AA590">
        <v>137.25</v>
      </c>
      <c r="AB590">
        <v>156.91999999999999</v>
      </c>
      <c r="AC590" s="1">
        <f>(Table2[[#This Row],[Close Price]]/Table2[[#This Row],[Day Low]])-1</f>
        <v>6.1986349073686053E-3</v>
      </c>
      <c r="AD590" s="1">
        <f>(Table2[[#This Row],[Day High]]/Table2[[#This Row],[Close Price]])-1</f>
        <v>9.2060635426041149E-3</v>
      </c>
      <c r="AE590" s="1">
        <f>(Table2[[#This Row],[Close Price]]/Table2[[#This Row],[Current Week Low]])-1</f>
        <v>1.1411369364323631E-2</v>
      </c>
      <c r="AF590" s="1">
        <f>(Table2[[#This Row],[Current Week High]]/Table2[[#This Row],[Close Price]])-1</f>
        <v>1.1628711843289397E-2</v>
      </c>
      <c r="AG590" s="1">
        <f>(Table2[[#This Row],[Close Price]]/Table2[[#This Row],[Current Month Low]])-1</f>
        <v>5.2604735883424292E-2</v>
      </c>
      <c r="AH590" s="1">
        <f>(Table2[[#This Row],[Current Month High]]/Table2[[#This Row],[Close Price]])-1</f>
        <v>8.6177060981518672E-2</v>
      </c>
      <c r="AI590">
        <v>27.777393230428402</v>
      </c>
      <c r="AJ590">
        <v>14.6587301587301</v>
      </c>
      <c r="AK590" t="str">
        <f>IF(AND(Table2[[#This Row],[20D EMA]]&gt;Table2[[#This Row],[50D EMA]],Table2[[#This Row],[50D EMA]]&gt;Table2[[#This Row],[200D EMA]]),"Uptrend","Downtrend/NoTrend")</f>
        <v>Downtrend/NoTrend</v>
      </c>
      <c r="AL590">
        <v>-0.02</v>
      </c>
      <c r="AM590" t="s">
        <v>3173</v>
      </c>
      <c r="AN590">
        <v>-5.96</v>
      </c>
      <c r="AO590" t="s">
        <v>3173</v>
      </c>
      <c r="AP590">
        <v>8.0894059411680003E-3</v>
      </c>
      <c r="AQ590">
        <f>(Table2[[#This Row],[Sharpe Ratio]]-AVERAGE(Table2[Sharpe Ratio]))/_xlfn.STDEV.P(Table2[Sharpe Ratio])</f>
        <v>-0.55616123952315355</v>
      </c>
      <c r="AR5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0">
        <f>_xlfn.RANK.AVG(Table2[[#This Row],[1Y Return vs Nifty Z-Score]],Table2[1Y Return vs Nifty Z-Score])</f>
        <v>462</v>
      </c>
      <c r="AT590">
        <f>_xlfn.RANK.AVG(Table2[[#This Row],[6M Return vs Nifty Z-Score]],Table2[6M Return vs Nifty Z-Score])</f>
        <v>633</v>
      </c>
      <c r="AU590">
        <f>_xlfn.RANK.AVG(Table2[[#This Row],[Sharpe Ratio Z-Score]],Table2[Sharpe Ratio Z-Score])</f>
        <v>486</v>
      </c>
      <c r="AV590">
        <f>(Table2[[#This Row],[Rank 1Y]]+Table2[[#This Row],[Rank 6M]]+Table2[[#This Row],[Rank Sharpe]])/3</f>
        <v>527</v>
      </c>
    </row>
    <row r="591" spans="1:48" x14ac:dyDescent="0.3">
      <c r="A591" t="s">
        <v>198</v>
      </c>
      <c r="B591" t="s">
        <v>199</v>
      </c>
      <c r="C591" t="s">
        <v>3134</v>
      </c>
      <c r="D591" t="s">
        <v>69</v>
      </c>
      <c r="E591">
        <v>121604.40610886</v>
      </c>
      <c r="F591">
        <v>493.7</v>
      </c>
      <c r="G591">
        <v>-5.1237295340379498</v>
      </c>
      <c r="H591">
        <f>(Table2[[#This Row],[1Y Return vs Nifty]]-AVERAGE(Table2[1Y Return vs Nifty]))/_xlfn.STDEV.P(Table2[1Y Return vs Nifty])</f>
        <v>-0.37258885266137304</v>
      </c>
      <c r="I591">
        <v>-8.6877973876090806</v>
      </c>
      <c r="J591">
        <f>(Table2[[#This Row],[1M Return vs Nifty]]-AVERAGE(Table2[1M Return vs Nifty]))/_xlfn.STDEV.P(Table2[1M Return vs Nifty])</f>
        <v>-0.94230831478951593</v>
      </c>
      <c r="K591">
        <v>-27.3347176533759</v>
      </c>
      <c r="L591">
        <f>(Table2[[#This Row],[6M Return vs Nifty]]-AVERAGE(Table2[6M Return vs Nifty]))/_xlfn.STDEV.P(Table2[6M Return vs Nifty])</f>
        <v>-1.0324764569924814</v>
      </c>
      <c r="M591">
        <v>-11.422734674351601</v>
      </c>
      <c r="N591">
        <f>(Table2[[#This Row],[1W Return vs Nifty]]-AVERAGE(Table2[1W Return vs Nifty]))/_xlfn.STDEV.P(Table2[1W Return vs Nifty])</f>
        <v>-2.3057437144363817</v>
      </c>
      <c r="O591">
        <v>542.61</v>
      </c>
      <c r="P591">
        <v>572.92803580488601</v>
      </c>
      <c r="Q591">
        <v>589.03876641586498</v>
      </c>
      <c r="R591">
        <v>25.863828658375699</v>
      </c>
      <c r="S591" s="1">
        <f>(Table2[[#This Row],[Close Price]]-Table2[[#This Row],[20D EMA]])/Table2[[#This Row],[20D EMA]]</f>
        <v>-9.0138405116013384E-2</v>
      </c>
      <c r="T591" s="1">
        <f>(Table2[[#This Row],[Close Price]]-Table2[[#This Row],[50D EMA]])/Table2[[#This Row],[50D EMA]]</f>
        <v>-0.13828619102847953</v>
      </c>
      <c r="U591" s="1">
        <f>(Table2[[#This Row],[Close Price]]-Table2[[#This Row],[200D EMA]])/Table2[[#This Row],[200D EMA]]</f>
        <v>-0.16185482493108991</v>
      </c>
      <c r="V591">
        <v>2.1825704617799802</v>
      </c>
      <c r="W591">
        <v>491.7</v>
      </c>
      <c r="X591">
        <v>508.3</v>
      </c>
      <c r="Y591">
        <v>491.7</v>
      </c>
      <c r="Z591">
        <v>514.29999999999995</v>
      </c>
      <c r="AA591">
        <v>453.05</v>
      </c>
      <c r="AB591">
        <v>585.5</v>
      </c>
      <c r="AC591" s="1">
        <f>(Table2[[#This Row],[Close Price]]/Table2[[#This Row],[Day Low]])-1</f>
        <v>4.0675208460443368E-3</v>
      </c>
      <c r="AD591" s="1">
        <f>(Table2[[#This Row],[Day High]]/Table2[[#This Row],[Close Price]])-1</f>
        <v>2.9572614948349285E-2</v>
      </c>
      <c r="AE591" s="1">
        <f>(Table2[[#This Row],[Close Price]]/Table2[[#This Row],[Current Week Low]])-1</f>
        <v>4.0675208460443368E-3</v>
      </c>
      <c r="AF591" s="1">
        <f>(Table2[[#This Row],[Current Week High]]/Table2[[#This Row],[Close Price]])-1</f>
        <v>4.1725744379177643E-2</v>
      </c>
      <c r="AG591" s="1">
        <f>(Table2[[#This Row],[Close Price]]/Table2[[#This Row],[Current Month Low]])-1</f>
        <v>8.9725195894492904E-2</v>
      </c>
      <c r="AH591" s="1">
        <f>(Table2[[#This Row],[Current Month High]]/Table2[[#This Row],[Close Price]])-1</f>
        <v>0.18594288029167516</v>
      </c>
      <c r="AI591">
        <v>43.194247518735999</v>
      </c>
      <c r="AJ591">
        <v>18.3223487118034</v>
      </c>
      <c r="AK591" t="str">
        <f>IF(AND(Table2[[#This Row],[20D EMA]]&gt;Table2[[#This Row],[50D EMA]],Table2[[#This Row],[50D EMA]]&gt;Table2[[#This Row],[200D EMA]]),"Uptrend","Downtrend/NoTrend")</f>
        <v>Downtrend/NoTrend</v>
      </c>
      <c r="AL591">
        <v>-0.16</v>
      </c>
      <c r="AM591" t="s">
        <v>3173</v>
      </c>
      <c r="AN591">
        <v>-15.27</v>
      </c>
      <c r="AO591" t="s">
        <v>3173</v>
      </c>
      <c r="AP591">
        <v>1.3926482118283E-2</v>
      </c>
      <c r="AQ591">
        <f>(Table2[[#This Row],[Sharpe Ratio]]-AVERAGE(Table2[Sharpe Ratio]))/_xlfn.STDEV.P(Table2[Sharpe Ratio])</f>
        <v>-0.48848180879685371</v>
      </c>
      <c r="AR5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1">
        <f>_xlfn.RANK.AVG(Table2[[#This Row],[1Y Return vs Nifty Z-Score]],Table2[1Y Return vs Nifty Z-Score])</f>
        <v>437</v>
      </c>
      <c r="AT591">
        <f>_xlfn.RANK.AVG(Table2[[#This Row],[6M Return vs Nifty Z-Score]],Table2[6M Return vs Nifty Z-Score])</f>
        <v>678</v>
      </c>
      <c r="AU591">
        <f>_xlfn.RANK.AVG(Table2[[#This Row],[Sharpe Ratio Z-Score]],Table2[Sharpe Ratio Z-Score])</f>
        <v>468</v>
      </c>
      <c r="AV591">
        <f>(Table2[[#This Row],[Rank 1Y]]+Table2[[#This Row],[Rank 6M]]+Table2[[#This Row],[Rank Sharpe]])/3</f>
        <v>527.66666666666663</v>
      </c>
    </row>
    <row r="592" spans="1:48" x14ac:dyDescent="0.3">
      <c r="A592" t="s">
        <v>1453</v>
      </c>
      <c r="B592" t="s">
        <v>1454</v>
      </c>
      <c r="C592" t="s">
        <v>3138</v>
      </c>
      <c r="D592" t="s">
        <v>220</v>
      </c>
      <c r="E592">
        <v>7163.2926636449902</v>
      </c>
      <c r="F592">
        <v>355.35</v>
      </c>
      <c r="G592">
        <v>-30.9948126504447</v>
      </c>
      <c r="H592">
        <f>(Table2[[#This Row],[1Y Return vs Nifty]]-AVERAGE(Table2[1Y Return vs Nifty]))/_xlfn.STDEV.P(Table2[1Y Return vs Nifty])</f>
        <v>-0.88134988566307104</v>
      </c>
      <c r="I592">
        <v>-4.1843395148221303</v>
      </c>
      <c r="J592">
        <f>(Table2[[#This Row],[1M Return vs Nifty]]-AVERAGE(Table2[1M Return vs Nifty]))/_xlfn.STDEV.P(Table2[1M Return vs Nifty])</f>
        <v>-0.51520282482859525</v>
      </c>
      <c r="K592">
        <v>-17.5191337404497</v>
      </c>
      <c r="L592">
        <f>(Table2[[#This Row],[6M Return vs Nifty]]-AVERAGE(Table2[6M Return vs Nifty]))/_xlfn.STDEV.P(Table2[6M Return vs Nifty])</f>
        <v>-0.70957059169852421</v>
      </c>
      <c r="M592">
        <v>-5.0091644325898796</v>
      </c>
      <c r="N592">
        <f>(Table2[[#This Row],[1W Return vs Nifty]]-AVERAGE(Table2[1W Return vs Nifty]))/_xlfn.STDEV.P(Table2[1W Return vs Nifty])</f>
        <v>-0.9383538888416928</v>
      </c>
      <c r="O592">
        <v>362.86</v>
      </c>
      <c r="P592">
        <v>378.730576199192</v>
      </c>
      <c r="Q592">
        <v>397.74047956661701</v>
      </c>
      <c r="R592">
        <v>43.250578888843101</v>
      </c>
      <c r="S592" s="1">
        <f>(Table2[[#This Row],[Close Price]]-Table2[[#This Row],[20D EMA]])/Table2[[#This Row],[20D EMA]]</f>
        <v>-2.0696687427658025E-2</v>
      </c>
      <c r="T592" s="1">
        <f>(Table2[[#This Row],[Close Price]]-Table2[[#This Row],[50D EMA]])/Table2[[#This Row],[50D EMA]]</f>
        <v>-6.173406022252359E-2</v>
      </c>
      <c r="U592" s="1">
        <f>(Table2[[#This Row],[Close Price]]-Table2[[#This Row],[200D EMA]])/Table2[[#This Row],[200D EMA]]</f>
        <v>-0.1065782381838685</v>
      </c>
      <c r="V592">
        <v>0.529339803681798</v>
      </c>
      <c r="W592">
        <v>348.05</v>
      </c>
      <c r="X592">
        <v>356.95</v>
      </c>
      <c r="Y592">
        <v>347</v>
      </c>
      <c r="Z592">
        <v>357.15</v>
      </c>
      <c r="AA592">
        <v>347</v>
      </c>
      <c r="AB592">
        <v>383.5</v>
      </c>
      <c r="AC592" s="1">
        <f>(Table2[[#This Row],[Close Price]]/Table2[[#This Row],[Day Low]])-1</f>
        <v>2.0973997988794846E-2</v>
      </c>
      <c r="AD592" s="1">
        <f>(Table2[[#This Row],[Day High]]/Table2[[#This Row],[Close Price]])-1</f>
        <v>4.5026030673982476E-3</v>
      </c>
      <c r="AE592" s="1">
        <f>(Table2[[#This Row],[Close Price]]/Table2[[#This Row],[Current Week Low]])-1</f>
        <v>2.406340057636891E-2</v>
      </c>
      <c r="AF592" s="1">
        <f>(Table2[[#This Row],[Current Week High]]/Table2[[#This Row],[Close Price]])-1</f>
        <v>5.0654284508229175E-3</v>
      </c>
      <c r="AG592" s="1">
        <f>(Table2[[#This Row],[Close Price]]/Table2[[#This Row],[Current Month Low]])-1</f>
        <v>2.406340057636891E-2</v>
      </c>
      <c r="AH592" s="1">
        <f>(Table2[[#This Row],[Current Month High]]/Table2[[#This Row],[Close Price]])-1</f>
        <v>7.92176727170395E-2</v>
      </c>
      <c r="AI592">
        <v>42.113409314759998</v>
      </c>
      <c r="AJ592">
        <v>2.4063400576368901</v>
      </c>
      <c r="AK592" t="str">
        <f>IF(AND(Table2[[#This Row],[20D EMA]]&gt;Table2[[#This Row],[50D EMA]],Table2[[#This Row],[50D EMA]]&gt;Table2[[#This Row],[200D EMA]]),"Uptrend","Downtrend/NoTrend")</f>
        <v>Downtrend/NoTrend</v>
      </c>
      <c r="AL592">
        <v>-0.18</v>
      </c>
      <c r="AM592" t="s">
        <v>3173</v>
      </c>
      <c r="AN592">
        <v>-6.59</v>
      </c>
      <c r="AO592" t="s">
        <v>3173</v>
      </c>
      <c r="AP592">
        <v>5.0493947812252998E-2</v>
      </c>
      <c r="AQ592">
        <f>(Table2[[#This Row],[Sharpe Ratio]]-AVERAGE(Table2[Sharpe Ratio]))/_xlfn.STDEV.P(Table2[Sharpe Ratio])</f>
        <v>-6.4491237802695195E-2</v>
      </c>
      <c r="AR5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2">
        <f>_xlfn.RANK.AVG(Table2[[#This Row],[1Y Return vs Nifty Z-Score]],Table2[1Y Return vs Nifty Z-Score])</f>
        <v>629</v>
      </c>
      <c r="AT592">
        <f>_xlfn.RANK.AVG(Table2[[#This Row],[6M Return vs Nifty Z-Score]],Table2[6M Return vs Nifty Z-Score])</f>
        <v>575</v>
      </c>
      <c r="AU592">
        <f>_xlfn.RANK.AVG(Table2[[#This Row],[Sharpe Ratio Z-Score]],Table2[Sharpe Ratio Z-Score])</f>
        <v>379</v>
      </c>
      <c r="AV592">
        <f>(Table2[[#This Row],[Rank 1Y]]+Table2[[#This Row],[Rank 6M]]+Table2[[#This Row],[Rank Sharpe]])/3</f>
        <v>527.66666666666663</v>
      </c>
    </row>
    <row r="593" spans="1:48" x14ac:dyDescent="0.3">
      <c r="A593" t="s">
        <v>1508</v>
      </c>
      <c r="B593" t="s">
        <v>1509</v>
      </c>
      <c r="C593" t="s">
        <v>3138</v>
      </c>
      <c r="D593" t="s">
        <v>271</v>
      </c>
      <c r="E593">
        <v>6658.0773264099998</v>
      </c>
      <c r="F593">
        <v>173.05</v>
      </c>
      <c r="G593">
        <v>-45.656481187769401</v>
      </c>
      <c r="H593">
        <f>(Table2[[#This Row],[1Y Return vs Nifty]]-AVERAGE(Table2[1Y Return vs Nifty]))/_xlfn.STDEV.P(Table2[1Y Return vs Nifty])</f>
        <v>-1.1696751017746194</v>
      </c>
      <c r="I593">
        <v>-5.1917916560112003</v>
      </c>
      <c r="J593">
        <f>(Table2[[#This Row],[1M Return vs Nifty]]-AVERAGE(Table2[1M Return vs Nifty]))/_xlfn.STDEV.P(Table2[1M Return vs Nifty])</f>
        <v>-0.61074903676827841</v>
      </c>
      <c r="K593">
        <v>-23.298023261223999</v>
      </c>
      <c r="L593">
        <f>(Table2[[#This Row],[6M Return vs Nifty]]-AVERAGE(Table2[6M Return vs Nifty]))/_xlfn.STDEV.P(Table2[6M Return vs Nifty])</f>
        <v>-0.89968025177553812</v>
      </c>
      <c r="M593">
        <v>-0.47629341301496497</v>
      </c>
      <c r="N593">
        <f>(Table2[[#This Row],[1W Return vs Nifty]]-AVERAGE(Table2[1W Return vs Nifty]))/_xlfn.STDEV.P(Table2[1W Return vs Nifty])</f>
        <v>2.806598016362407E-2</v>
      </c>
      <c r="O593">
        <v>180.41</v>
      </c>
      <c r="P593">
        <v>195.24678244680601</v>
      </c>
      <c r="Q593">
        <v>201.85606516830299</v>
      </c>
      <c r="R593">
        <v>45.851187098658201</v>
      </c>
      <c r="S593" s="1">
        <f>(Table2[[#This Row],[Close Price]]-Table2[[#This Row],[20D EMA]])/Table2[[#This Row],[20D EMA]]</f>
        <v>-4.0795964746965167E-2</v>
      </c>
      <c r="T593" s="1">
        <f>(Table2[[#This Row],[Close Price]]-Table2[[#This Row],[50D EMA]])/Table2[[#This Row],[50D EMA]]</f>
        <v>-0.11368577842174377</v>
      </c>
      <c r="U593" s="1">
        <f>(Table2[[#This Row],[Close Price]]-Table2[[#This Row],[200D EMA]])/Table2[[#This Row],[200D EMA]]</f>
        <v>-0.14270596795932358</v>
      </c>
      <c r="V593">
        <v>1.52263919648682</v>
      </c>
      <c r="W593">
        <v>170.1</v>
      </c>
      <c r="X593">
        <v>175.26</v>
      </c>
      <c r="Y593">
        <v>167.58</v>
      </c>
      <c r="Z593">
        <v>176.7</v>
      </c>
      <c r="AA593">
        <v>153.87</v>
      </c>
      <c r="AB593">
        <v>210.5</v>
      </c>
      <c r="AC593" s="1">
        <f>(Table2[[#This Row],[Close Price]]/Table2[[#This Row],[Day Low]])-1</f>
        <v>1.7342739564961906E-2</v>
      </c>
      <c r="AD593" s="1">
        <f>(Table2[[#This Row],[Day High]]/Table2[[#This Row],[Close Price]])-1</f>
        <v>1.2770875469517273E-2</v>
      </c>
      <c r="AE593" s="1">
        <f>(Table2[[#This Row],[Close Price]]/Table2[[#This Row],[Current Week Low]])-1</f>
        <v>3.264112662608909E-2</v>
      </c>
      <c r="AF593" s="1">
        <f>(Table2[[#This Row],[Current Week High]]/Table2[[#This Row],[Close Price]])-1</f>
        <v>2.109216989309437E-2</v>
      </c>
      <c r="AG593" s="1">
        <f>(Table2[[#This Row],[Close Price]]/Table2[[#This Row],[Current Month Low]])-1</f>
        <v>0.1246506791447326</v>
      </c>
      <c r="AH593" s="1">
        <f>(Table2[[#This Row],[Current Month High]]/Table2[[#This Row],[Close Price]])-1</f>
        <v>0.2164114417798324</v>
      </c>
      <c r="AI593">
        <v>51.401329095637003</v>
      </c>
      <c r="AJ593">
        <v>12.465067914473201</v>
      </c>
      <c r="AK593" t="str">
        <f>IF(AND(Table2[[#This Row],[20D EMA]]&gt;Table2[[#This Row],[50D EMA]],Table2[[#This Row],[50D EMA]]&gt;Table2[[#This Row],[200D EMA]]),"Uptrend","Downtrend/NoTrend")</f>
        <v>Downtrend/NoTrend</v>
      </c>
      <c r="AL593">
        <v>-0.15</v>
      </c>
      <c r="AM593" t="s">
        <v>3173</v>
      </c>
      <c r="AN593">
        <v>-12.05</v>
      </c>
      <c r="AO593" t="s">
        <v>3173</v>
      </c>
      <c r="AP593">
        <v>8.6595199083344995E-2</v>
      </c>
      <c r="AQ593">
        <f>(Table2[[#This Row],[Sharpe Ratio]]-AVERAGE(Table2[Sharpe Ratio]))/_xlfn.STDEV.P(Table2[Sharpe Ratio])</f>
        <v>0.35409369417299691</v>
      </c>
      <c r="AR5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3">
        <f>_xlfn.RANK.AVG(Table2[[#This Row],[1Y Return vs Nifty Z-Score]],Table2[1Y Return vs Nifty Z-Score])</f>
        <v>694</v>
      </c>
      <c r="AT593">
        <f>_xlfn.RANK.AVG(Table2[[#This Row],[6M Return vs Nifty Z-Score]],Table2[6M Return vs Nifty Z-Score])</f>
        <v>636</v>
      </c>
      <c r="AU593">
        <f>_xlfn.RANK.AVG(Table2[[#This Row],[Sharpe Ratio Z-Score]],Table2[Sharpe Ratio Z-Score])</f>
        <v>261</v>
      </c>
      <c r="AV593">
        <f>(Table2[[#This Row],[Rank 1Y]]+Table2[[#This Row],[Rank 6M]]+Table2[[#This Row],[Rank Sharpe]])/3</f>
        <v>530.33333333333337</v>
      </c>
    </row>
    <row r="594" spans="1:48" x14ac:dyDescent="0.3">
      <c r="A594" t="s">
        <v>415</v>
      </c>
      <c r="B594" t="s">
        <v>416</v>
      </c>
      <c r="C594" t="s">
        <v>3132</v>
      </c>
      <c r="D594" t="s">
        <v>417</v>
      </c>
      <c r="E594">
        <v>53402.907151550004</v>
      </c>
      <c r="F594">
        <v>2762.45</v>
      </c>
      <c r="G594">
        <v>-17.425543464546401</v>
      </c>
      <c r="H594">
        <f>(Table2[[#This Row],[1Y Return vs Nifty]]-AVERAGE(Table2[1Y Return vs Nifty]))/_xlfn.STDEV.P(Table2[1Y Return vs Nifty])</f>
        <v>-0.61450696389464676</v>
      </c>
      <c r="I594">
        <v>-4.82558047821587</v>
      </c>
      <c r="J594">
        <f>(Table2[[#This Row],[1M Return vs Nifty]]-AVERAGE(Table2[1M Return vs Nifty]))/_xlfn.STDEV.P(Table2[1M Return vs Nifty])</f>
        <v>-0.57601776827644147</v>
      </c>
      <c r="K594">
        <v>-16.334781937814601</v>
      </c>
      <c r="L594">
        <f>(Table2[[#This Row],[6M Return vs Nifty]]-AVERAGE(Table2[6M Return vs Nifty]))/_xlfn.STDEV.P(Table2[6M Return vs Nifty])</f>
        <v>-0.67060865657220792</v>
      </c>
      <c r="M594">
        <v>-2.5271424739714501</v>
      </c>
      <c r="N594">
        <f>(Table2[[#This Row],[1W Return vs Nifty]]-AVERAGE(Table2[1W Return vs Nifty]))/_xlfn.STDEV.P(Table2[1W Return vs Nifty])</f>
        <v>-0.40918036377163985</v>
      </c>
      <c r="O594">
        <v>2801.07</v>
      </c>
      <c r="P594">
        <v>2881.40401666557</v>
      </c>
      <c r="Q594">
        <v>2827.97085419002</v>
      </c>
      <c r="R594">
        <v>46.779877965474498</v>
      </c>
      <c r="S594" s="1">
        <f>(Table2[[#This Row],[Close Price]]-Table2[[#This Row],[20D EMA]])/Table2[[#This Row],[20D EMA]]</f>
        <v>-1.3787588314465665E-2</v>
      </c>
      <c r="T594" s="1">
        <f>(Table2[[#This Row],[Close Price]]-Table2[[#This Row],[50D EMA]])/Table2[[#This Row],[50D EMA]]</f>
        <v>-4.1283352135819754E-2</v>
      </c>
      <c r="U594" s="1">
        <f>(Table2[[#This Row],[Close Price]]-Table2[[#This Row],[200D EMA]])/Table2[[#This Row],[200D EMA]]</f>
        <v>-2.316885766094165E-2</v>
      </c>
      <c r="V594">
        <v>1.04946953486615</v>
      </c>
      <c r="W594">
        <v>2746.5</v>
      </c>
      <c r="X594">
        <v>2795</v>
      </c>
      <c r="Y594">
        <v>2735</v>
      </c>
      <c r="Z594">
        <v>2804.85</v>
      </c>
      <c r="AA594">
        <v>2644.35</v>
      </c>
      <c r="AB594">
        <v>2893.3</v>
      </c>
      <c r="AC594" s="1">
        <f>(Table2[[#This Row],[Close Price]]/Table2[[#This Row],[Day Low]])-1</f>
        <v>5.8073912251956905E-3</v>
      </c>
      <c r="AD594" s="1">
        <f>(Table2[[#This Row],[Day High]]/Table2[[#This Row],[Close Price]])-1</f>
        <v>1.1783018697171022E-2</v>
      </c>
      <c r="AE594" s="1">
        <f>(Table2[[#This Row],[Close Price]]/Table2[[#This Row],[Current Week Low]])-1</f>
        <v>1.0036563071297966E-2</v>
      </c>
      <c r="AF594" s="1">
        <f>(Table2[[#This Row],[Current Week High]]/Table2[[#This Row],[Close Price]])-1</f>
        <v>1.5348694094010851E-2</v>
      </c>
      <c r="AG594" s="1">
        <f>(Table2[[#This Row],[Close Price]]/Table2[[#This Row],[Current Month Low]])-1</f>
        <v>4.4661258910507318E-2</v>
      </c>
      <c r="AH594" s="1">
        <f>(Table2[[#This Row],[Current Month High]]/Table2[[#This Row],[Close Price]])-1</f>
        <v>4.7367373165125404E-2</v>
      </c>
      <c r="AI594">
        <v>22.1741569983167</v>
      </c>
      <c r="AJ594">
        <v>25.9207767344333</v>
      </c>
      <c r="AK594" t="str">
        <f>IF(AND(Table2[[#This Row],[20D EMA]]&gt;Table2[[#This Row],[50D EMA]],Table2[[#This Row],[50D EMA]]&gt;Table2[[#This Row],[200D EMA]]),"Uptrend","Downtrend/NoTrend")</f>
        <v>Downtrend/NoTrend</v>
      </c>
      <c r="AL594">
        <v>0.03</v>
      </c>
      <c r="AM594" t="s">
        <v>3172</v>
      </c>
      <c r="AN594">
        <v>-3.74</v>
      </c>
      <c r="AO594" t="s">
        <v>3173</v>
      </c>
      <c r="AP594">
        <v>9.7208412992500002E-4</v>
      </c>
      <c r="AQ594">
        <f>(Table2[[#This Row],[Sharpe Ratio]]-AVERAGE(Table2[Sharpe Ratio]))/_xlfn.STDEV.P(Table2[Sharpe Ratio])</f>
        <v>-0.63868479650007892</v>
      </c>
      <c r="AR5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4">
        <f>_xlfn.RANK.AVG(Table2[[#This Row],[1Y Return vs Nifty Z-Score]],Table2[1Y Return vs Nifty Z-Score])</f>
        <v>528</v>
      </c>
      <c r="AT594">
        <f>_xlfn.RANK.AVG(Table2[[#This Row],[6M Return vs Nifty Z-Score]],Table2[6M Return vs Nifty Z-Score])</f>
        <v>557</v>
      </c>
      <c r="AU594">
        <f>_xlfn.RANK.AVG(Table2[[#This Row],[Sharpe Ratio Z-Score]],Table2[Sharpe Ratio Z-Score])</f>
        <v>509</v>
      </c>
      <c r="AV594">
        <f>(Table2[[#This Row],[Rank 1Y]]+Table2[[#This Row],[Rank 6M]]+Table2[[#This Row],[Rank Sharpe]])/3</f>
        <v>531.33333333333337</v>
      </c>
    </row>
    <row r="595" spans="1:48" x14ac:dyDescent="0.3">
      <c r="A595" t="s">
        <v>509</v>
      </c>
      <c r="B595" t="s">
        <v>510</v>
      </c>
      <c r="C595" t="s">
        <v>3136</v>
      </c>
      <c r="D595" t="s">
        <v>465</v>
      </c>
      <c r="E595">
        <v>41129.140384799997</v>
      </c>
      <c r="F595">
        <v>1482</v>
      </c>
      <c r="G595">
        <v>-34.530456535463898</v>
      </c>
      <c r="H595">
        <f>(Table2[[#This Row],[1Y Return vs Nifty]]-AVERAGE(Table2[1Y Return vs Nifty]))/_xlfn.STDEV.P(Table2[1Y Return vs Nifty])</f>
        <v>-0.95087916772578274</v>
      </c>
      <c r="I595">
        <v>-0.69416376527658297</v>
      </c>
      <c r="J595">
        <f>(Table2[[#This Row],[1M Return vs Nifty]]-AVERAGE(Table2[1M Return vs Nifty]))/_xlfn.STDEV.P(Table2[1M Return vs Nifty])</f>
        <v>-0.18419645912745986</v>
      </c>
      <c r="K595">
        <v>-16.346282780285701</v>
      </c>
      <c r="L595">
        <f>(Table2[[#This Row],[6M Return vs Nifty]]-AVERAGE(Table2[6M Return vs Nifty]))/_xlfn.STDEV.P(Table2[6M Return vs Nifty])</f>
        <v>-0.67098700283491475</v>
      </c>
      <c r="M595">
        <v>-3.9166716131407302</v>
      </c>
      <c r="N595">
        <f>(Table2[[#This Row],[1W Return vs Nifty]]-AVERAGE(Table2[1W Return vs Nifty]))/_xlfn.STDEV.P(Table2[1W Return vs Nifty])</f>
        <v>-0.70543158355176461</v>
      </c>
      <c r="O595">
        <v>1488.25</v>
      </c>
      <c r="P595">
        <v>1498.5383824457899</v>
      </c>
      <c r="Q595">
        <v>1505.53783834004</v>
      </c>
      <c r="R595">
        <v>50.710059421882001</v>
      </c>
      <c r="S595" s="1">
        <f>(Table2[[#This Row],[Close Price]]-Table2[[#This Row],[20D EMA]])/Table2[[#This Row],[20D EMA]]</f>
        <v>-4.1995632454224757E-3</v>
      </c>
      <c r="T595" s="1">
        <f>(Table2[[#This Row],[Close Price]]-Table2[[#This Row],[50D EMA]])/Table2[[#This Row],[50D EMA]]</f>
        <v>-1.1036342238226389E-2</v>
      </c>
      <c r="U595" s="1">
        <f>(Table2[[#This Row],[Close Price]]-Table2[[#This Row],[200D EMA]])/Table2[[#This Row],[200D EMA]]</f>
        <v>-1.5634172546597783E-2</v>
      </c>
      <c r="V595">
        <v>1.14546164717683</v>
      </c>
      <c r="W595">
        <v>1461</v>
      </c>
      <c r="X595">
        <v>1519</v>
      </c>
      <c r="Y595">
        <v>1435.05</v>
      </c>
      <c r="Z595">
        <v>1519</v>
      </c>
      <c r="AA595">
        <v>1400</v>
      </c>
      <c r="AB595">
        <v>1556.7</v>
      </c>
      <c r="AC595" s="1">
        <f>(Table2[[#This Row],[Close Price]]/Table2[[#This Row],[Day Low]])-1</f>
        <v>1.4373716632443578E-2</v>
      </c>
      <c r="AD595" s="1">
        <f>(Table2[[#This Row],[Day High]]/Table2[[#This Row],[Close Price]])-1</f>
        <v>2.496626180836703E-2</v>
      </c>
      <c r="AE595" s="1">
        <f>(Table2[[#This Row],[Close Price]]/Table2[[#This Row],[Current Week Low]])-1</f>
        <v>3.2716630082575637E-2</v>
      </c>
      <c r="AF595" s="1">
        <f>(Table2[[#This Row],[Current Week High]]/Table2[[#This Row],[Close Price]])-1</f>
        <v>2.496626180836703E-2</v>
      </c>
      <c r="AG595" s="1">
        <f>(Table2[[#This Row],[Close Price]]/Table2[[#This Row],[Current Month Low]])-1</f>
        <v>5.8571428571428497E-2</v>
      </c>
      <c r="AH595" s="1">
        <f>(Table2[[#This Row],[Current Month High]]/Table2[[#This Row],[Close Price]])-1</f>
        <v>5.0404858299595068E-2</v>
      </c>
      <c r="AI595">
        <v>19.703103913630201</v>
      </c>
      <c r="AJ595">
        <v>13.563218390804501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0.06</v>
      </c>
      <c r="AM595" t="s">
        <v>3172</v>
      </c>
      <c r="AN595">
        <v>-3.87</v>
      </c>
      <c r="AO595" t="s">
        <v>3173</v>
      </c>
      <c r="AP595">
        <v>4.2706243909767003E-2</v>
      </c>
      <c r="AQ595">
        <f>(Table2[[#This Row],[Sharpe Ratio]]-AVERAGE(Table2[Sharpe Ratio]))/_xlfn.STDEV.P(Table2[Sharpe Ratio])</f>
        <v>-0.15478770658130572</v>
      </c>
      <c r="AR5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5">
        <f>_xlfn.RANK.AVG(Table2[[#This Row],[1Y Return vs Nifty Z-Score]],Table2[1Y Return vs Nifty Z-Score])</f>
        <v>645</v>
      </c>
      <c r="AT595">
        <f>_xlfn.RANK.AVG(Table2[[#This Row],[6M Return vs Nifty Z-Score]],Table2[6M Return vs Nifty Z-Score])</f>
        <v>558</v>
      </c>
      <c r="AU595">
        <f>_xlfn.RANK.AVG(Table2[[#This Row],[Sharpe Ratio Z-Score]],Table2[Sharpe Ratio Z-Score])</f>
        <v>391</v>
      </c>
      <c r="AV595">
        <f>(Table2[[#This Row],[Rank 1Y]]+Table2[[#This Row],[Rank 6M]]+Table2[[#This Row],[Rank Sharpe]])/3</f>
        <v>531.33333333333337</v>
      </c>
    </row>
    <row r="596" spans="1:48" x14ac:dyDescent="0.3">
      <c r="A596" t="s">
        <v>1647</v>
      </c>
      <c r="B596" t="s">
        <v>1648</v>
      </c>
      <c r="C596" t="s">
        <v>3132</v>
      </c>
      <c r="D596" t="s">
        <v>261</v>
      </c>
      <c r="E596">
        <v>5531.0856672</v>
      </c>
      <c r="F596">
        <v>2031</v>
      </c>
      <c r="G596">
        <v>-34.4646520934593</v>
      </c>
      <c r="H596">
        <f>(Table2[[#This Row],[1Y Return vs Nifty]]-AVERAGE(Table2[1Y Return vs Nifty]))/_xlfn.STDEV.P(Table2[1Y Return vs Nifty])</f>
        <v>-0.94958510764566451</v>
      </c>
      <c r="I596">
        <v>-2.7219600230991201</v>
      </c>
      <c r="J596">
        <f>(Table2[[#This Row],[1M Return vs Nifty]]-AVERAGE(Table2[1M Return vs Nifty]))/_xlfn.STDEV.P(Table2[1M Return vs Nifty])</f>
        <v>-0.37651155093095962</v>
      </c>
      <c r="K596">
        <v>-22.078939320219099</v>
      </c>
      <c r="L596">
        <f>(Table2[[#This Row],[6M Return vs Nifty]]-AVERAGE(Table2[6M Return vs Nifty]))/_xlfn.STDEV.P(Table2[6M Return vs Nifty])</f>
        <v>-0.85957572428861462</v>
      </c>
      <c r="M596">
        <v>-4.7416772200639503</v>
      </c>
      <c r="N596">
        <f>(Table2[[#This Row],[1W Return vs Nifty]]-AVERAGE(Table2[1W Return vs Nifty]))/_xlfn.STDEV.P(Table2[1W Return vs Nifty])</f>
        <v>-0.88132492071672996</v>
      </c>
      <c r="O596">
        <v>2092.4899999999998</v>
      </c>
      <c r="P596">
        <v>2205.9487806407401</v>
      </c>
      <c r="Q596">
        <v>2262.3748965546201</v>
      </c>
      <c r="R596">
        <v>43.102527310205403</v>
      </c>
      <c r="S596" s="1">
        <f>(Table2[[#This Row],[Close Price]]-Table2[[#This Row],[20D EMA]])/Table2[[#This Row],[20D EMA]]</f>
        <v>-2.9386042466152663E-2</v>
      </c>
      <c r="T596" s="1">
        <f>(Table2[[#This Row],[Close Price]]-Table2[[#This Row],[50D EMA]])/Table2[[#This Row],[50D EMA]]</f>
        <v>-7.9307725626306003E-2</v>
      </c>
      <c r="U596" s="1">
        <f>(Table2[[#This Row],[Close Price]]-Table2[[#This Row],[200D EMA]])/Table2[[#This Row],[200D EMA]]</f>
        <v>-0.10227080264503549</v>
      </c>
      <c r="V596">
        <v>0.60027425959362501</v>
      </c>
      <c r="W596">
        <v>2016</v>
      </c>
      <c r="X596">
        <v>2052.4499999999998</v>
      </c>
      <c r="Y596">
        <v>1991</v>
      </c>
      <c r="Z596">
        <v>2070</v>
      </c>
      <c r="AA596">
        <v>1910.25</v>
      </c>
      <c r="AB596">
        <v>2319.9499999999998</v>
      </c>
      <c r="AC596" s="1">
        <f>(Table2[[#This Row],[Close Price]]/Table2[[#This Row],[Day Low]])-1</f>
        <v>7.4404761904762751E-3</v>
      </c>
      <c r="AD596" s="1">
        <f>(Table2[[#This Row],[Day High]]/Table2[[#This Row],[Close Price]])-1</f>
        <v>1.0561299852289485E-2</v>
      </c>
      <c r="AE596" s="1">
        <f>(Table2[[#This Row],[Close Price]]/Table2[[#This Row],[Current Week Low]])-1</f>
        <v>2.0090406830738372E-2</v>
      </c>
      <c r="AF596" s="1">
        <f>(Table2[[#This Row],[Current Week High]]/Table2[[#This Row],[Close Price]])-1</f>
        <v>1.9202363367799125E-2</v>
      </c>
      <c r="AG596" s="1">
        <f>(Table2[[#This Row],[Close Price]]/Table2[[#This Row],[Current Month Low]])-1</f>
        <v>6.321162151550852E-2</v>
      </c>
      <c r="AH596" s="1">
        <f>(Table2[[#This Row],[Current Month High]]/Table2[[#This Row],[Close Price]])-1</f>
        <v>0.14226981782373205</v>
      </c>
      <c r="AI596">
        <v>37.567700640078698</v>
      </c>
      <c r="AJ596">
        <v>18.081395348837201</v>
      </c>
      <c r="AK596" t="str">
        <f>IF(AND(Table2[[#This Row],[20D EMA]]&gt;Table2[[#This Row],[50D EMA]],Table2[[#This Row],[50D EMA]]&gt;Table2[[#This Row],[200D EMA]]),"Uptrend","Downtrend/NoTrend")</f>
        <v>Downtrend/NoTrend</v>
      </c>
      <c r="AL596">
        <v>-0.1</v>
      </c>
      <c r="AM596" t="s">
        <v>3173</v>
      </c>
      <c r="AN596">
        <v>-8.9600000000000009</v>
      </c>
      <c r="AO596" t="s">
        <v>3173</v>
      </c>
      <c r="AP596">
        <v>6.3492416171397004E-2</v>
      </c>
      <c r="AQ596">
        <f>(Table2[[#This Row],[Sharpe Ratio]]-AVERAGE(Table2[Sharpe Ratio]))/_xlfn.STDEV.P(Table2[Sharpe Ratio])</f>
        <v>8.6222734769699272E-2</v>
      </c>
      <c r="AR5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6">
        <f>_xlfn.RANK.AVG(Table2[[#This Row],[1Y Return vs Nifty Z-Score]],Table2[1Y Return vs Nifty Z-Score])</f>
        <v>644</v>
      </c>
      <c r="AT596">
        <f>_xlfn.RANK.AVG(Table2[[#This Row],[6M Return vs Nifty Z-Score]],Table2[6M Return vs Nifty Z-Score])</f>
        <v>623</v>
      </c>
      <c r="AU596">
        <f>_xlfn.RANK.AVG(Table2[[#This Row],[Sharpe Ratio Z-Score]],Table2[Sharpe Ratio Z-Score])</f>
        <v>327</v>
      </c>
      <c r="AV596">
        <f>(Table2[[#This Row],[Rank 1Y]]+Table2[[#This Row],[Rank 6M]]+Table2[[#This Row],[Rank Sharpe]])/3</f>
        <v>531.33333333333337</v>
      </c>
    </row>
    <row r="597" spans="1:48" x14ac:dyDescent="0.3">
      <c r="A597" t="s">
        <v>2165</v>
      </c>
      <c r="B597" t="s">
        <v>2166</v>
      </c>
      <c r="C597" t="s">
        <v>3136</v>
      </c>
      <c r="D597" t="s">
        <v>406</v>
      </c>
      <c r="E597">
        <v>2724.11384</v>
      </c>
      <c r="F597">
        <v>314.64999999999998</v>
      </c>
      <c r="G597">
        <v>-42.402210969336501</v>
      </c>
      <c r="H597">
        <f>(Table2[[#This Row],[1Y Return vs Nifty]]-AVERAGE(Table2[1Y Return vs Nifty]))/_xlfn.STDEV.P(Table2[1Y Return vs Nifty])</f>
        <v>-1.1056791001172084</v>
      </c>
      <c r="I597">
        <v>-18.085927275354901</v>
      </c>
      <c r="J597">
        <f>(Table2[[#This Row],[1M Return vs Nifty]]-AVERAGE(Table2[1M Return vs Nifty]))/_xlfn.STDEV.P(Table2[1M Return vs Nifty])</f>
        <v>-1.8336218307163354</v>
      </c>
      <c r="K597">
        <v>-49.839892523639897</v>
      </c>
      <c r="L597">
        <f>(Table2[[#This Row],[6M Return vs Nifty]]-AVERAGE(Table2[6M Return vs Nifty]))/_xlfn.STDEV.P(Table2[6M Return vs Nifty])</f>
        <v>-1.7728351589851756</v>
      </c>
      <c r="M597">
        <v>-0.15496538298291199</v>
      </c>
      <c r="N597">
        <f>(Table2[[#This Row],[1W Return vs Nifty]]-AVERAGE(Table2[1W Return vs Nifty]))/_xlfn.STDEV.P(Table2[1W Return vs Nifty])</f>
        <v>9.657395035520365E-2</v>
      </c>
      <c r="O597">
        <v>362</v>
      </c>
      <c r="P597">
        <v>393.58366409183799</v>
      </c>
      <c r="Q597">
        <v>448.36331078520999</v>
      </c>
      <c r="R597">
        <v>26.931603352239101</v>
      </c>
      <c r="S597" s="1">
        <f>(Table2[[#This Row],[Close Price]]-Table2[[#This Row],[20D EMA]])/Table2[[#This Row],[20D EMA]]</f>
        <v>-0.13080110497237576</v>
      </c>
      <c r="T597" s="1">
        <f>(Table2[[#This Row],[Close Price]]-Table2[[#This Row],[50D EMA]])/Table2[[#This Row],[50D EMA]]</f>
        <v>-0.20055116940376824</v>
      </c>
      <c r="U597" s="1">
        <f>(Table2[[#This Row],[Close Price]]-Table2[[#This Row],[200D EMA]])/Table2[[#This Row],[200D EMA]]</f>
        <v>-0.29822536226490182</v>
      </c>
      <c r="V597">
        <v>1.15606269314532</v>
      </c>
      <c r="W597">
        <v>312.45</v>
      </c>
      <c r="X597">
        <v>331.95</v>
      </c>
      <c r="Y597">
        <v>312.45</v>
      </c>
      <c r="Z597">
        <v>331.95</v>
      </c>
      <c r="AA597">
        <v>302</v>
      </c>
      <c r="AB597">
        <v>428.65</v>
      </c>
      <c r="AC597" s="1">
        <f>(Table2[[#This Row],[Close Price]]/Table2[[#This Row],[Day Low]])-1</f>
        <v>7.0411265802527989E-3</v>
      </c>
      <c r="AD597" s="1">
        <f>(Table2[[#This Row],[Day High]]/Table2[[#This Row],[Close Price]])-1</f>
        <v>5.4981725726998221E-2</v>
      </c>
      <c r="AE597" s="1">
        <f>(Table2[[#This Row],[Close Price]]/Table2[[#This Row],[Current Week Low]])-1</f>
        <v>7.0411265802527989E-3</v>
      </c>
      <c r="AF597" s="1">
        <f>(Table2[[#This Row],[Current Week High]]/Table2[[#This Row],[Close Price]])-1</f>
        <v>5.4981725726998221E-2</v>
      </c>
      <c r="AG597" s="1">
        <f>(Table2[[#This Row],[Close Price]]/Table2[[#This Row],[Current Month Low]])-1</f>
        <v>4.1887417218543055E-2</v>
      </c>
      <c r="AH597" s="1">
        <f>(Table2[[#This Row],[Current Month High]]/Table2[[#This Row],[Close Price]])-1</f>
        <v>0.362307325599873</v>
      </c>
      <c r="AI597">
        <v>137.55760368663499</v>
      </c>
      <c r="AJ597">
        <v>4.1887417218543002</v>
      </c>
      <c r="AK597" t="str">
        <f>IF(AND(Table2[[#This Row],[20D EMA]]&gt;Table2[[#This Row],[50D EMA]],Table2[[#This Row],[50D EMA]]&gt;Table2[[#This Row],[200D EMA]]),"Uptrend","Downtrend/NoTrend")</f>
        <v>Downtrend/NoTrend</v>
      </c>
      <c r="AL597">
        <v>-0.19</v>
      </c>
      <c r="AM597" t="s">
        <v>3173</v>
      </c>
      <c r="AN597">
        <v>-25.85</v>
      </c>
      <c r="AO597" t="s">
        <v>3173</v>
      </c>
      <c r="AP597">
        <v>0.112397415527171</v>
      </c>
      <c r="AQ597">
        <f>(Table2[[#This Row],[Sharpe Ratio]]-AVERAGE(Table2[Sharpe Ratio]))/_xlfn.STDEV.P(Table2[Sharpe Ratio])</f>
        <v>0.65326390669162526</v>
      </c>
      <c r="AR5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7">
        <f>_xlfn.RANK.AVG(Table2[[#This Row],[1Y Return vs Nifty Z-Score]],Table2[1Y Return vs Nifty Z-Score])</f>
        <v>681</v>
      </c>
      <c r="AT597">
        <f>_xlfn.RANK.AVG(Table2[[#This Row],[6M Return vs Nifty Z-Score]],Table2[6M Return vs Nifty Z-Score])</f>
        <v>730</v>
      </c>
      <c r="AU597">
        <f>_xlfn.RANK.AVG(Table2[[#This Row],[Sharpe Ratio Z-Score]],Table2[Sharpe Ratio Z-Score])</f>
        <v>183</v>
      </c>
      <c r="AV597">
        <f>(Table2[[#This Row],[Rank 1Y]]+Table2[[#This Row],[Rank 6M]]+Table2[[#This Row],[Rank Sharpe]])/3</f>
        <v>531.33333333333337</v>
      </c>
    </row>
    <row r="598" spans="1:48" x14ac:dyDescent="0.3">
      <c r="A598" t="s">
        <v>38</v>
      </c>
      <c r="B598" t="s">
        <v>39</v>
      </c>
      <c r="C598" t="s">
        <v>3129</v>
      </c>
      <c r="D598" t="s">
        <v>40</v>
      </c>
      <c r="E598">
        <v>582510.66567503999</v>
      </c>
      <c r="F598">
        <v>2479.1999999999998</v>
      </c>
      <c r="G598">
        <v>-23.7845894713363</v>
      </c>
      <c r="H598">
        <f>(Table2[[#This Row],[1Y Return vs Nifty]]-AVERAGE(Table2[1Y Return vs Nifty]))/_xlfn.STDEV.P(Table2[1Y Return vs Nifty])</f>
        <v>-0.73955912351095798</v>
      </c>
      <c r="I598">
        <v>-2.7554754185138699</v>
      </c>
      <c r="J598">
        <f>(Table2[[#This Row],[1M Return vs Nifty]]-AVERAGE(Table2[1M Return vs Nifty]))/_xlfn.STDEV.P(Table2[1M Return vs Nifty])</f>
        <v>-0.37969013276389957</v>
      </c>
      <c r="K598">
        <v>-1.4185711306670901</v>
      </c>
      <c r="L598">
        <f>(Table2[[#This Row],[6M Return vs Nifty]]-AVERAGE(Table2[6M Return vs Nifty]))/_xlfn.STDEV.P(Table2[6M Return vs Nifty])</f>
        <v>-0.17990611657903241</v>
      </c>
      <c r="M598">
        <v>-0.99877906519876902</v>
      </c>
      <c r="N598">
        <f>(Table2[[#This Row],[1W Return vs Nifty]]-AVERAGE(Table2[1W Return vs Nifty]))/_xlfn.STDEV.P(Table2[1W Return vs Nifty])</f>
        <v>-8.3329317289154992E-2</v>
      </c>
      <c r="O598">
        <v>2499.86</v>
      </c>
      <c r="P598">
        <v>2614.13118204066</v>
      </c>
      <c r="Q598">
        <v>2599.9114803994898</v>
      </c>
      <c r="R598">
        <v>52.669472734080401</v>
      </c>
      <c r="S598" s="1">
        <f>(Table2[[#This Row],[Close Price]]-Table2[[#This Row],[20D EMA]])/Table2[[#This Row],[20D EMA]]</f>
        <v>-8.2644628099174788E-3</v>
      </c>
      <c r="T598" s="1">
        <f>(Table2[[#This Row],[Close Price]]-Table2[[#This Row],[50D EMA]])/Table2[[#This Row],[50D EMA]]</f>
        <v>-5.1616071514563121E-2</v>
      </c>
      <c r="U598" s="1">
        <f>(Table2[[#This Row],[Close Price]]-Table2[[#This Row],[200D EMA]])/Table2[[#This Row],[200D EMA]]</f>
        <v>-4.6429073185577104E-2</v>
      </c>
      <c r="V598">
        <v>1.0391511096102399</v>
      </c>
      <c r="W598">
        <v>2460.4</v>
      </c>
      <c r="X598">
        <v>2494.9499999999998</v>
      </c>
      <c r="Y598">
        <v>2457.6</v>
      </c>
      <c r="Z598">
        <v>2505.6999999999998</v>
      </c>
      <c r="AA598">
        <v>2375.75</v>
      </c>
      <c r="AB598">
        <v>2547</v>
      </c>
      <c r="AC598" s="1">
        <f>(Table2[[#This Row],[Close Price]]/Table2[[#This Row],[Day Low]])-1</f>
        <v>7.6410339782149173E-3</v>
      </c>
      <c r="AD598" s="1">
        <f>(Table2[[#This Row],[Day High]]/Table2[[#This Row],[Close Price]])-1</f>
        <v>6.3528557599226154E-3</v>
      </c>
      <c r="AE598" s="1">
        <f>(Table2[[#This Row],[Close Price]]/Table2[[#This Row],[Current Week Low]])-1</f>
        <v>8.7890625E-3</v>
      </c>
      <c r="AF598" s="1">
        <f>(Table2[[#This Row],[Current Week High]]/Table2[[#This Row],[Close Price]])-1</f>
        <v>1.0688931913520383E-2</v>
      </c>
      <c r="AG598" s="1">
        <f>(Table2[[#This Row],[Close Price]]/Table2[[#This Row],[Current Month Low]])-1</f>
        <v>4.3544143954540537E-2</v>
      </c>
      <c r="AH598" s="1">
        <f>(Table2[[#This Row],[Current Month High]]/Table2[[#This Row],[Close Price]])-1</f>
        <v>2.7347531461761942E-2</v>
      </c>
      <c r="AI598">
        <v>22.418522103904401</v>
      </c>
      <c r="AJ598">
        <v>14.141018853157099</v>
      </c>
      <c r="AK598" t="str">
        <f>IF(AND(Table2[[#This Row],[20D EMA]]&gt;Table2[[#This Row],[50D EMA]],Table2[[#This Row],[50D EMA]]&gt;Table2[[#This Row],[200D EMA]]),"Uptrend","Downtrend/NoTrend")</f>
        <v>Downtrend/NoTrend</v>
      </c>
      <c r="AL598">
        <v>-0.04</v>
      </c>
      <c r="AM598" t="s">
        <v>3173</v>
      </c>
      <c r="AN598">
        <v>-0.86</v>
      </c>
      <c r="AO598" t="s">
        <v>3173</v>
      </c>
      <c r="AP598">
        <v>-5.4408824932525003E-2</v>
      </c>
      <c r="AQ598">
        <f>(Table2[[#This Row],[Sharpe Ratio]]-AVERAGE(Table2[Sharpe Ratio]))/_xlfn.STDEV.P(Table2[Sharpe Ratio])</f>
        <v>-1.2808125133091708</v>
      </c>
      <c r="AR5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8">
        <f>_xlfn.RANK.AVG(Table2[[#This Row],[1Y Return vs Nifty Z-Score]],Table2[1Y Return vs Nifty Z-Score])</f>
        <v>574</v>
      </c>
      <c r="AT598">
        <f>_xlfn.RANK.AVG(Table2[[#This Row],[6M Return vs Nifty Z-Score]],Table2[6M Return vs Nifty Z-Score])</f>
        <v>359</v>
      </c>
      <c r="AU598">
        <f>_xlfn.RANK.AVG(Table2[[#This Row],[Sharpe Ratio Z-Score]],Table2[Sharpe Ratio Z-Score])</f>
        <v>668</v>
      </c>
      <c r="AV598">
        <f>(Table2[[#This Row],[Rank 1Y]]+Table2[[#This Row],[Rank 6M]]+Table2[[#This Row],[Rank Sharpe]])/3</f>
        <v>533.66666666666663</v>
      </c>
    </row>
    <row r="599" spans="1:48" x14ac:dyDescent="0.3">
      <c r="A599" t="s">
        <v>899</v>
      </c>
      <c r="B599" t="s">
        <v>900</v>
      </c>
      <c r="C599" t="s">
        <v>3126</v>
      </c>
      <c r="D599" t="s">
        <v>21</v>
      </c>
      <c r="E599">
        <v>16385.82795608</v>
      </c>
      <c r="F599">
        <v>592.4</v>
      </c>
      <c r="G599">
        <v>-29.191359952382999</v>
      </c>
      <c r="H599">
        <f>(Table2[[#This Row],[1Y Return vs Nifty]]-AVERAGE(Table2[1Y Return vs Nifty]))/_xlfn.STDEV.P(Table2[1Y Return vs Nifty])</f>
        <v>-0.84588455730757972</v>
      </c>
      <c r="I599">
        <v>-0.86711403721593505</v>
      </c>
      <c r="J599">
        <f>(Table2[[#This Row],[1M Return vs Nifty]]-AVERAGE(Table2[1M Return vs Nifty]))/_xlfn.STDEV.P(Table2[1M Return vs Nifty])</f>
        <v>-0.20059896864839794</v>
      </c>
      <c r="K599">
        <v>-12.120747158715099</v>
      </c>
      <c r="L599">
        <f>(Table2[[#This Row],[6M Return vs Nifty]]-AVERAGE(Table2[6M Return vs Nifty]))/_xlfn.STDEV.P(Table2[6M Return vs Nifty])</f>
        <v>-0.53197843764738262</v>
      </c>
      <c r="M599">
        <v>0.26086093892154599</v>
      </c>
      <c r="N599">
        <f>(Table2[[#This Row],[1W Return vs Nifty]]-AVERAGE(Table2[1W Return vs Nifty]))/_xlfn.STDEV.P(Table2[1W Return vs Nifty])</f>
        <v>0.18522920169777443</v>
      </c>
      <c r="O599">
        <v>567.86</v>
      </c>
      <c r="P599">
        <v>585.85551669721701</v>
      </c>
      <c r="Q599">
        <v>622.31547498934799</v>
      </c>
      <c r="R599">
        <v>67.592252649136597</v>
      </c>
      <c r="S599" s="1">
        <f>(Table2[[#This Row],[Close Price]]-Table2[[#This Row],[20D EMA]])/Table2[[#This Row],[20D EMA]]</f>
        <v>4.3214876906279655E-2</v>
      </c>
      <c r="T599" s="1">
        <f>(Table2[[#This Row],[Close Price]]-Table2[[#This Row],[50D EMA]])/Table2[[#This Row],[50D EMA]]</f>
        <v>1.1170814503339904E-2</v>
      </c>
      <c r="U599" s="1">
        <f>(Table2[[#This Row],[Close Price]]-Table2[[#This Row],[200D EMA]])/Table2[[#This Row],[200D EMA]]</f>
        <v>-4.807123748587494E-2</v>
      </c>
      <c r="V599">
        <v>0.57271519228809098</v>
      </c>
      <c r="W599">
        <v>570</v>
      </c>
      <c r="X599">
        <v>597.85</v>
      </c>
      <c r="Y599">
        <v>565.25</v>
      </c>
      <c r="Z599">
        <v>597.85</v>
      </c>
      <c r="AA599">
        <v>536.29999999999995</v>
      </c>
      <c r="AB599">
        <v>597.85</v>
      </c>
      <c r="AC599" s="1">
        <f>(Table2[[#This Row],[Close Price]]/Table2[[#This Row],[Day Low]])-1</f>
        <v>3.9298245614034943E-2</v>
      </c>
      <c r="AD599" s="1">
        <f>(Table2[[#This Row],[Day High]]/Table2[[#This Row],[Close Price]])-1</f>
        <v>9.1998649561109147E-3</v>
      </c>
      <c r="AE599" s="1">
        <f>(Table2[[#This Row],[Close Price]]/Table2[[#This Row],[Current Week Low]])-1</f>
        <v>4.8031844316674066E-2</v>
      </c>
      <c r="AF599" s="1">
        <f>(Table2[[#This Row],[Current Week High]]/Table2[[#This Row],[Close Price]])-1</f>
        <v>9.1998649561109147E-3</v>
      </c>
      <c r="AG599" s="1">
        <f>(Table2[[#This Row],[Close Price]]/Table2[[#This Row],[Current Month Low]])-1</f>
        <v>0.10460563117658039</v>
      </c>
      <c r="AH599" s="1">
        <f>(Table2[[#This Row],[Current Month High]]/Table2[[#This Row],[Close Price]])-1</f>
        <v>9.1998649561109147E-3</v>
      </c>
      <c r="AI599">
        <v>45.484469952734599</v>
      </c>
      <c r="AJ599">
        <v>10.460563117657999</v>
      </c>
      <c r="AK599" t="str">
        <f>IF(AND(Table2[[#This Row],[20D EMA]]&gt;Table2[[#This Row],[50D EMA]],Table2[[#This Row],[50D EMA]]&gt;Table2[[#This Row],[200D EMA]]),"Uptrend","Downtrend/NoTrend")</f>
        <v>Downtrend/NoTrend</v>
      </c>
      <c r="AL599">
        <v>-0.13</v>
      </c>
      <c r="AM599" t="s">
        <v>3173</v>
      </c>
      <c r="AN599">
        <v>1.66</v>
      </c>
      <c r="AO599" t="s">
        <v>3172</v>
      </c>
      <c r="AP599">
        <v>7.4373279102229999E-3</v>
      </c>
      <c r="AQ599">
        <f>(Table2[[#This Row],[Sharpe Ratio]]-AVERAGE(Table2[Sharpe Ratio]))/_xlfn.STDEV.P(Table2[Sharpe Ratio])</f>
        <v>-0.56372192034765778</v>
      </c>
      <c r="AR5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9">
        <f>_xlfn.RANK.AVG(Table2[[#This Row],[1Y Return vs Nifty Z-Score]],Table2[1Y Return vs Nifty Z-Score])</f>
        <v>613</v>
      </c>
      <c r="AT599">
        <f>_xlfn.RANK.AVG(Table2[[#This Row],[6M Return vs Nifty Z-Score]],Table2[6M Return vs Nifty Z-Score])</f>
        <v>504</v>
      </c>
      <c r="AU599">
        <f>_xlfn.RANK.AVG(Table2[[#This Row],[Sharpe Ratio Z-Score]],Table2[Sharpe Ratio Z-Score])</f>
        <v>489</v>
      </c>
      <c r="AV599">
        <f>(Table2[[#This Row],[Rank 1Y]]+Table2[[#This Row],[Rank 6M]]+Table2[[#This Row],[Rank Sharpe]])/3</f>
        <v>535.33333333333337</v>
      </c>
    </row>
    <row r="600" spans="1:48" x14ac:dyDescent="0.3">
      <c r="A600" t="s">
        <v>1594</v>
      </c>
      <c r="B600" t="s">
        <v>1595</v>
      </c>
      <c r="C600" t="s">
        <v>3138</v>
      </c>
      <c r="D600" t="s">
        <v>440</v>
      </c>
      <c r="E600">
        <v>5876.4475041199903</v>
      </c>
      <c r="F600">
        <v>1088.05</v>
      </c>
      <c r="G600">
        <v>-38.460128172189101</v>
      </c>
      <c r="H600">
        <f>(Table2[[#This Row],[1Y Return vs Nifty]]-AVERAGE(Table2[1Y Return vs Nifty]))/_xlfn.STDEV.P(Table2[1Y Return vs Nifty])</f>
        <v>-1.0281570997034319</v>
      </c>
      <c r="I600">
        <v>-7.4174189767327601</v>
      </c>
      <c r="J600">
        <f>(Table2[[#This Row],[1M Return vs Nifty]]-AVERAGE(Table2[1M Return vs Nifty]))/_xlfn.STDEV.P(Table2[1M Return vs Nifty])</f>
        <v>-0.82182631874558965</v>
      </c>
      <c r="K600">
        <v>6.2735342271772998</v>
      </c>
      <c r="L600">
        <f>(Table2[[#This Row],[6M Return vs Nifty]]-AVERAGE(Table2[6M Return vs Nifty]))/_xlfn.STDEV.P(Table2[6M Return vs Nifty])</f>
        <v>7.3143111927491816E-2</v>
      </c>
      <c r="M600">
        <v>-1.1218327382490201</v>
      </c>
      <c r="N600">
        <f>(Table2[[#This Row],[1W Return vs Nifty]]-AVERAGE(Table2[1W Return vs Nifty]))/_xlfn.STDEV.P(Table2[1W Return vs Nifty])</f>
        <v>-0.10956467983891467</v>
      </c>
      <c r="O600">
        <v>1134.28</v>
      </c>
      <c r="P600">
        <v>1171.56663871041</v>
      </c>
      <c r="Q600">
        <v>1157.5093712523401</v>
      </c>
      <c r="R600">
        <v>37.383978967912</v>
      </c>
      <c r="S600" s="1">
        <f>(Table2[[#This Row],[Close Price]]-Table2[[#This Row],[20D EMA]])/Table2[[#This Row],[20D EMA]]</f>
        <v>-4.0757132277744489E-2</v>
      </c>
      <c r="T600" s="1">
        <f>(Table2[[#This Row],[Close Price]]-Table2[[#This Row],[50D EMA]])/Table2[[#This Row],[50D EMA]]</f>
        <v>-7.1286289615023604E-2</v>
      </c>
      <c r="U600" s="1">
        <f>(Table2[[#This Row],[Close Price]]-Table2[[#This Row],[200D EMA]])/Table2[[#This Row],[200D EMA]]</f>
        <v>-6.000761028585902E-2</v>
      </c>
      <c r="V600">
        <v>0.49217601011360201</v>
      </c>
      <c r="W600">
        <v>1061.5999999999999</v>
      </c>
      <c r="X600">
        <v>1102</v>
      </c>
      <c r="Y600">
        <v>1061.5999999999999</v>
      </c>
      <c r="Z600">
        <v>1111</v>
      </c>
      <c r="AA600">
        <v>1050.7</v>
      </c>
      <c r="AB600">
        <v>1252</v>
      </c>
      <c r="AC600" s="1">
        <f>(Table2[[#This Row],[Close Price]]/Table2[[#This Row],[Day Low]])-1</f>
        <v>2.4915222305953222E-2</v>
      </c>
      <c r="AD600" s="1">
        <f>(Table2[[#This Row],[Day High]]/Table2[[#This Row],[Close Price]])-1</f>
        <v>1.2821101971416837E-2</v>
      </c>
      <c r="AE600" s="1">
        <f>(Table2[[#This Row],[Close Price]]/Table2[[#This Row],[Current Week Low]])-1</f>
        <v>2.4915222305953222E-2</v>
      </c>
      <c r="AF600" s="1">
        <f>(Table2[[#This Row],[Current Week High]]/Table2[[#This Row],[Close Price]])-1</f>
        <v>2.1092780662653521E-2</v>
      </c>
      <c r="AG600" s="1">
        <f>(Table2[[#This Row],[Close Price]]/Table2[[#This Row],[Current Month Low]])-1</f>
        <v>3.5547730084705353E-2</v>
      </c>
      <c r="AH600" s="1">
        <f>(Table2[[#This Row],[Current Month High]]/Table2[[#This Row],[Close Price]])-1</f>
        <v>0.15068241349202705</v>
      </c>
      <c r="AI600">
        <v>29.387436239143401</v>
      </c>
      <c r="AJ600">
        <v>16.580949319618501</v>
      </c>
      <c r="AK600" t="str">
        <f>IF(AND(Table2[[#This Row],[20D EMA]]&gt;Table2[[#This Row],[50D EMA]],Table2[[#This Row],[50D EMA]]&gt;Table2[[#This Row],[200D EMA]]),"Uptrend","Downtrend/NoTrend")</f>
        <v>Downtrend/NoTrend</v>
      </c>
      <c r="AL600">
        <v>0.01</v>
      </c>
      <c r="AM600" t="s">
        <v>3172</v>
      </c>
      <c r="AN600">
        <v>-8.44</v>
      </c>
      <c r="AO600" t="s">
        <v>3173</v>
      </c>
      <c r="AP600">
        <v>-5.4280414429642002E-2</v>
      </c>
      <c r="AQ600">
        <f>(Table2[[#This Row],[Sharpe Ratio]]-AVERAGE(Table2[Sharpe Ratio]))/_xlfn.STDEV.P(Table2[Sharpe Ratio])</f>
        <v>-1.2793236258129832</v>
      </c>
      <c r="AR6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0">
        <f>_xlfn.RANK.AVG(Table2[[#This Row],[1Y Return vs Nifty Z-Score]],Table2[1Y Return vs Nifty Z-Score])</f>
        <v>664</v>
      </c>
      <c r="AT600">
        <f>_xlfn.RANK.AVG(Table2[[#This Row],[6M Return vs Nifty Z-Score]],Table2[6M Return vs Nifty Z-Score])</f>
        <v>277</v>
      </c>
      <c r="AU600">
        <f>_xlfn.RANK.AVG(Table2[[#This Row],[Sharpe Ratio Z-Score]],Table2[Sharpe Ratio Z-Score])</f>
        <v>667</v>
      </c>
      <c r="AV600">
        <f>(Table2[[#This Row],[Rank 1Y]]+Table2[[#This Row],[Rank 6M]]+Table2[[#This Row],[Rank Sharpe]])/3</f>
        <v>536</v>
      </c>
    </row>
    <row r="601" spans="1:48" x14ac:dyDescent="0.3">
      <c r="A601" t="s">
        <v>1707</v>
      </c>
      <c r="B601" t="s">
        <v>1708</v>
      </c>
      <c r="C601" t="s">
        <v>3133</v>
      </c>
      <c r="D601" t="s">
        <v>981</v>
      </c>
      <c r="E601">
        <v>4972.3477761579998</v>
      </c>
      <c r="F601">
        <v>167.98</v>
      </c>
      <c r="G601">
        <v>-13.2907156422414</v>
      </c>
      <c r="H601">
        <f>(Table2[[#This Row],[1Y Return vs Nifty]]-AVERAGE(Table2[1Y Return vs Nifty]))/_xlfn.STDEV.P(Table2[1Y Return vs Nifty])</f>
        <v>-0.53319458649263596</v>
      </c>
      <c r="I601">
        <v>-1.94851685019989</v>
      </c>
      <c r="J601">
        <f>(Table2[[#This Row],[1M Return vs Nifty]]-AVERAGE(Table2[1M Return vs Nifty]))/_xlfn.STDEV.P(Table2[1M Return vs Nifty])</f>
        <v>-0.303158621992907</v>
      </c>
      <c r="K601">
        <v>-31.972221453923201</v>
      </c>
      <c r="L601">
        <f>(Table2[[#This Row],[6M Return vs Nifty]]-AVERAGE(Table2[6M Return vs Nifty]))/_xlfn.STDEV.P(Table2[6M Return vs Nifty])</f>
        <v>-1.1850376485429608</v>
      </c>
      <c r="M601">
        <v>-2.7611231762892001</v>
      </c>
      <c r="N601">
        <f>(Table2[[#This Row],[1W Return vs Nifty]]-AVERAGE(Table2[1W Return vs Nifty]))/_xlfn.STDEV.P(Table2[1W Return vs Nifty])</f>
        <v>-0.45906565693510987</v>
      </c>
      <c r="O601">
        <v>174.17</v>
      </c>
      <c r="P601">
        <v>186.04448062497099</v>
      </c>
      <c r="Q601">
        <v>194.15919987796801</v>
      </c>
      <c r="R601">
        <v>42.015763907189999</v>
      </c>
      <c r="S601" s="1">
        <f>(Table2[[#This Row],[Close Price]]-Table2[[#This Row],[20D EMA]])/Table2[[#This Row],[20D EMA]]</f>
        <v>-3.5539989665269556E-2</v>
      </c>
      <c r="T601" s="1">
        <f>(Table2[[#This Row],[Close Price]]-Table2[[#This Row],[50D EMA]])/Table2[[#This Row],[50D EMA]]</f>
        <v>-9.7097643339312117E-2</v>
      </c>
      <c r="U601" s="1">
        <f>(Table2[[#This Row],[Close Price]]-Table2[[#This Row],[200D EMA]])/Table2[[#This Row],[200D EMA]]</f>
        <v>-0.13483368233090187</v>
      </c>
      <c r="V601">
        <v>0.91089858356459497</v>
      </c>
      <c r="W601">
        <v>167.1</v>
      </c>
      <c r="X601">
        <v>170.25</v>
      </c>
      <c r="Y601">
        <v>166.21</v>
      </c>
      <c r="Z601">
        <v>173.45</v>
      </c>
      <c r="AA601">
        <v>158.01</v>
      </c>
      <c r="AB601">
        <v>189.78</v>
      </c>
      <c r="AC601" s="1">
        <f>(Table2[[#This Row],[Close Price]]/Table2[[#This Row],[Day Low]])-1</f>
        <v>5.2663076002392728E-3</v>
      </c>
      <c r="AD601" s="1">
        <f>(Table2[[#This Row],[Day High]]/Table2[[#This Row],[Close Price]])-1</f>
        <v>1.3513513513513598E-2</v>
      </c>
      <c r="AE601" s="1">
        <f>(Table2[[#This Row],[Close Price]]/Table2[[#This Row],[Current Week Low]])-1</f>
        <v>1.0649178749774224E-2</v>
      </c>
      <c r="AF601" s="1">
        <f>(Table2[[#This Row],[Current Week High]]/Table2[[#This Row],[Close Price]])-1</f>
        <v>3.2563400404810094E-2</v>
      </c>
      <c r="AG601" s="1">
        <f>(Table2[[#This Row],[Close Price]]/Table2[[#This Row],[Current Month Low]])-1</f>
        <v>6.3097272324536435E-2</v>
      </c>
      <c r="AH601" s="1">
        <f>(Table2[[#This Row],[Current Month High]]/Table2[[#This Row],[Close Price]])-1</f>
        <v>0.12977735444695804</v>
      </c>
      <c r="AI601">
        <v>51.565662578878403</v>
      </c>
      <c r="AJ601">
        <v>9.5759947814742095</v>
      </c>
      <c r="AK601" t="str">
        <f>IF(AND(Table2[[#This Row],[20D EMA]]&gt;Table2[[#This Row],[50D EMA]],Table2[[#This Row],[50D EMA]]&gt;Table2[[#This Row],[200D EMA]]),"Uptrend","Downtrend/NoTrend")</f>
        <v>Downtrend/NoTrend</v>
      </c>
      <c r="AL601">
        <v>-0.1</v>
      </c>
      <c r="AM601" t="s">
        <v>3173</v>
      </c>
      <c r="AN601">
        <v>-10.11</v>
      </c>
      <c r="AO601" t="s">
        <v>3173</v>
      </c>
      <c r="AP601">
        <v>3.5798720335939997E-2</v>
      </c>
      <c r="AQ601">
        <f>(Table2[[#This Row],[Sharpe Ratio]]-AVERAGE(Table2[Sharpe Ratio]))/_xlfn.STDEV.P(Table2[Sharpe Ratio])</f>
        <v>-0.23487870574249373</v>
      </c>
      <c r="AR6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1">
        <f>_xlfn.RANK.AVG(Table2[[#This Row],[1Y Return vs Nifty Z-Score]],Table2[1Y Return vs Nifty Z-Score])</f>
        <v>500</v>
      </c>
      <c r="AT601">
        <f>_xlfn.RANK.AVG(Table2[[#This Row],[6M Return vs Nifty Z-Score]],Table2[6M Return vs Nifty Z-Score])</f>
        <v>697</v>
      </c>
      <c r="AU601">
        <f>_xlfn.RANK.AVG(Table2[[#This Row],[Sharpe Ratio Z-Score]],Table2[Sharpe Ratio Z-Score])</f>
        <v>411</v>
      </c>
      <c r="AV601">
        <f>(Table2[[#This Row],[Rank 1Y]]+Table2[[#This Row],[Rank 6M]]+Table2[[#This Row],[Rank Sharpe]])/3</f>
        <v>536</v>
      </c>
    </row>
    <row r="602" spans="1:48" x14ac:dyDescent="0.3">
      <c r="A602" t="s">
        <v>1466</v>
      </c>
      <c r="B602" t="s">
        <v>1467</v>
      </c>
      <c r="C602" t="s">
        <v>3135</v>
      </c>
      <c r="D602" t="s">
        <v>108</v>
      </c>
      <c r="E602">
        <v>7074.7066836399899</v>
      </c>
      <c r="F602">
        <v>1485.2</v>
      </c>
      <c r="G602">
        <v>-24.004539433755401</v>
      </c>
      <c r="H602">
        <f>(Table2[[#This Row],[1Y Return vs Nifty]]-AVERAGE(Table2[1Y Return vs Nifty]))/_xlfn.STDEV.P(Table2[1Y Return vs Nifty])</f>
        <v>-0.74388449209276508</v>
      </c>
      <c r="I602">
        <v>-6.2509240367996304</v>
      </c>
      <c r="J602">
        <f>(Table2[[#This Row],[1M Return vs Nifty]]-AVERAGE(Table2[1M Return vs Nifty]))/_xlfn.STDEV.P(Table2[1M Return vs Nifty])</f>
        <v>-0.7111965744622808</v>
      </c>
      <c r="K602">
        <v>2.0424032482941801</v>
      </c>
      <c r="L602">
        <f>(Table2[[#This Row],[6M Return vs Nifty]]-AVERAGE(Table2[6M Return vs Nifty]))/_xlfn.STDEV.P(Table2[6M Return vs Nifty])</f>
        <v>-6.6049525212422924E-2</v>
      </c>
      <c r="M602">
        <v>-6.1006693388375499</v>
      </c>
      <c r="N602">
        <f>(Table2[[#This Row],[1W Return vs Nifty]]-AVERAGE(Table2[1W Return vs Nifty]))/_xlfn.STDEV.P(Table2[1W Return vs Nifty])</f>
        <v>-1.1710655684723779</v>
      </c>
      <c r="O602">
        <v>1532.56</v>
      </c>
      <c r="P602">
        <v>1530.9884704221799</v>
      </c>
      <c r="Q602">
        <v>1470.39169716427</v>
      </c>
      <c r="R602">
        <v>34.610581181123898</v>
      </c>
      <c r="S602" s="1">
        <f>(Table2[[#This Row],[Close Price]]-Table2[[#This Row],[20D EMA]])/Table2[[#This Row],[20D EMA]]</f>
        <v>-3.0902542151693833E-2</v>
      </c>
      <c r="T602" s="1">
        <f>(Table2[[#This Row],[Close Price]]-Table2[[#This Row],[50D EMA]])/Table2[[#This Row],[50D EMA]]</f>
        <v>-2.9907782655968291E-2</v>
      </c>
      <c r="U602" s="1">
        <f>(Table2[[#This Row],[Close Price]]-Table2[[#This Row],[200D EMA]])/Table2[[#This Row],[200D EMA]]</f>
        <v>1.0070991875354479E-2</v>
      </c>
      <c r="V602">
        <v>0.172922035570031</v>
      </c>
      <c r="W602">
        <v>1459.65</v>
      </c>
      <c r="X602">
        <v>1497.55</v>
      </c>
      <c r="Y602">
        <v>1442.3</v>
      </c>
      <c r="Z602">
        <v>1521</v>
      </c>
      <c r="AA602">
        <v>1442.3</v>
      </c>
      <c r="AB602">
        <v>1686.05</v>
      </c>
      <c r="AC602" s="1">
        <f>(Table2[[#This Row],[Close Price]]/Table2[[#This Row],[Day Low]])-1</f>
        <v>1.7504196211420409E-2</v>
      </c>
      <c r="AD602" s="1">
        <f>(Table2[[#This Row],[Day High]]/Table2[[#This Row],[Close Price]])-1</f>
        <v>8.3153784002154563E-3</v>
      </c>
      <c r="AE602" s="1">
        <f>(Table2[[#This Row],[Close Price]]/Table2[[#This Row],[Current Week Low]])-1</f>
        <v>2.9744158635512719E-2</v>
      </c>
      <c r="AF602" s="1">
        <f>(Table2[[#This Row],[Current Week High]]/Table2[[#This Row],[Close Price]])-1</f>
        <v>2.4104497710746076E-2</v>
      </c>
      <c r="AG602" s="1">
        <f>(Table2[[#This Row],[Close Price]]/Table2[[#This Row],[Current Month Low]])-1</f>
        <v>2.9744158635512719E-2</v>
      </c>
      <c r="AH602" s="1">
        <f>(Table2[[#This Row],[Current Month High]]/Table2[[#This Row],[Close Price]])-1</f>
        <v>0.13523431187718815</v>
      </c>
      <c r="AI602">
        <v>15.8295179100457</v>
      </c>
      <c r="AJ602">
        <v>18.815999999999999</v>
      </c>
      <c r="AK602" t="str">
        <f>IF(AND(Table2[[#This Row],[20D EMA]]&gt;Table2[[#This Row],[50D EMA]],Table2[[#This Row],[50D EMA]]&gt;Table2[[#This Row],[200D EMA]]),"Uptrend","Downtrend/NoTrend")</f>
        <v>Uptrend</v>
      </c>
      <c r="AL602">
        <v>0.09</v>
      </c>
      <c r="AM602" t="s">
        <v>3172</v>
      </c>
      <c r="AN602">
        <v>-9.4</v>
      </c>
      <c r="AO602" t="s">
        <v>3173</v>
      </c>
      <c r="AP602">
        <v>-0.101660034374222</v>
      </c>
      <c r="AQ602">
        <f>(Table2[[#This Row],[Sharpe Ratio]]-AVERAGE(Table2[Sharpe Ratio]))/_xlfn.STDEV.P(Table2[Sharpe Ratio])</f>
        <v>-1.8286784069703035</v>
      </c>
      <c r="AR6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-4.52087456721015</v>
      </c>
      <c r="AS602">
        <f>_xlfn.RANK.AVG(Table2[[#This Row],[1Y Return vs Nifty Z-Score]],Table2[1Y Return vs Nifty Z-Score])</f>
        <v>576</v>
      </c>
      <c r="AT602">
        <f>_xlfn.RANK.AVG(Table2[[#This Row],[6M Return vs Nifty Z-Score]],Table2[6M Return vs Nifty Z-Score])</f>
        <v>327</v>
      </c>
      <c r="AU602">
        <f>_xlfn.RANK.AVG(Table2[[#This Row],[Sharpe Ratio Z-Score]],Table2[Sharpe Ratio Z-Score])</f>
        <v>711</v>
      </c>
      <c r="AV602">
        <f>(Table2[[#This Row],[Rank 1Y]]+Table2[[#This Row],[Rank 6M]]+Table2[[#This Row],[Rank Sharpe]])/3</f>
        <v>538</v>
      </c>
    </row>
    <row r="603" spans="1:48" x14ac:dyDescent="0.3">
      <c r="A603" t="s">
        <v>58</v>
      </c>
      <c r="B603" t="s">
        <v>59</v>
      </c>
      <c r="C603" t="s">
        <v>3127</v>
      </c>
      <c r="D603" t="s">
        <v>24</v>
      </c>
      <c r="E603">
        <v>354608.95779399999</v>
      </c>
      <c r="F603">
        <v>1783.6</v>
      </c>
      <c r="G603">
        <v>-19.853794044481901</v>
      </c>
      <c r="H603">
        <f>(Table2[[#This Row],[1Y Return vs Nifty]]-AVERAGE(Table2[1Y Return vs Nifty]))/_xlfn.STDEV.P(Table2[1Y Return vs Nifty])</f>
        <v>-0.6622590919318182</v>
      </c>
      <c r="I603">
        <v>1.23583739846325</v>
      </c>
      <c r="J603">
        <f>(Table2[[#This Row],[1M Return vs Nifty]]-AVERAGE(Table2[1M Return vs Nifty]))/_xlfn.STDEV.P(Table2[1M Return vs Nifty])</f>
        <v>-1.1562007417131454E-3</v>
      </c>
      <c r="K603">
        <v>-1.1469209508027101</v>
      </c>
      <c r="L603">
        <f>(Table2[[#This Row],[6M Return vs Nifty]]-AVERAGE(Table2[6M Return vs Nifty]))/_xlfn.STDEV.P(Table2[6M Return vs Nifty])</f>
        <v>-0.17096956861973567</v>
      </c>
      <c r="M603">
        <v>0.83505487773968301</v>
      </c>
      <c r="N603">
        <f>(Table2[[#This Row],[1W Return vs Nifty]]-AVERAGE(Table2[1W Return vs Nifty]))/_xlfn.STDEV.P(Table2[1W Return vs Nifty])</f>
        <v>0.30764884009911364</v>
      </c>
      <c r="O603">
        <v>1756.23</v>
      </c>
      <c r="P603">
        <v>1778.88515020778</v>
      </c>
      <c r="Q603">
        <v>1782.9585566580499</v>
      </c>
      <c r="R603">
        <v>65.022527432022201</v>
      </c>
      <c r="S603" s="1">
        <f>(Table2[[#This Row],[Close Price]]-Table2[[#This Row],[20D EMA]])/Table2[[#This Row],[20D EMA]]</f>
        <v>1.5584519111961355E-2</v>
      </c>
      <c r="T603" s="1">
        <f>(Table2[[#This Row],[Close Price]]-Table2[[#This Row],[50D EMA]])/Table2[[#This Row],[50D EMA]]</f>
        <v>2.6504520495149193E-3</v>
      </c>
      <c r="U603" s="1">
        <f>(Table2[[#This Row],[Close Price]]-Table2[[#This Row],[200D EMA]])/Table2[[#This Row],[200D EMA]]</f>
        <v>3.5976346144146591E-4</v>
      </c>
      <c r="V603">
        <v>0.78576747584222295</v>
      </c>
      <c r="W603">
        <v>1775</v>
      </c>
      <c r="X603">
        <v>1795.95</v>
      </c>
      <c r="Y603">
        <v>1766.9</v>
      </c>
      <c r="Z603">
        <v>1795.95</v>
      </c>
      <c r="AA603">
        <v>1679.05</v>
      </c>
      <c r="AB603">
        <v>1795.95</v>
      </c>
      <c r="AC603" s="1">
        <f>(Table2[[#This Row],[Close Price]]/Table2[[#This Row],[Day Low]])-1</f>
        <v>4.8450704225351249E-3</v>
      </c>
      <c r="AD603" s="1">
        <f>(Table2[[#This Row],[Day High]]/Table2[[#This Row],[Close Price]])-1</f>
        <v>6.9241982507288746E-3</v>
      </c>
      <c r="AE603" s="1">
        <f>(Table2[[#This Row],[Close Price]]/Table2[[#This Row],[Current Week Low]])-1</f>
        <v>9.4515818665459328E-3</v>
      </c>
      <c r="AF603" s="1">
        <f>(Table2[[#This Row],[Current Week High]]/Table2[[#This Row],[Close Price]])-1</f>
        <v>6.9241982507288746E-3</v>
      </c>
      <c r="AG603" s="1">
        <f>(Table2[[#This Row],[Close Price]]/Table2[[#This Row],[Current Month Low]])-1</f>
        <v>6.2267353563026706E-2</v>
      </c>
      <c r="AH603" s="1">
        <f>(Table2[[#This Row],[Current Month High]]/Table2[[#This Row],[Close Price]])-1</f>
        <v>6.9241982507288746E-3</v>
      </c>
      <c r="AI603">
        <v>8.8809150033639792</v>
      </c>
      <c r="AJ603">
        <v>15.529358422126499</v>
      </c>
      <c r="AK603" t="str">
        <f>IF(AND(Table2[[#This Row],[20D EMA]]&gt;Table2[[#This Row],[50D EMA]],Table2[[#This Row],[50D EMA]]&gt;Table2[[#This Row],[200D EMA]]),"Uptrend","Downtrend/NoTrend")</f>
        <v>Downtrend/NoTrend</v>
      </c>
      <c r="AL603">
        <v>-0.01</v>
      </c>
      <c r="AM603" t="s">
        <v>3173</v>
      </c>
      <c r="AN603">
        <v>1.19</v>
      </c>
      <c r="AO603" t="s">
        <v>3172</v>
      </c>
      <c r="AP603">
        <v>-0.103815661611938</v>
      </c>
      <c r="AQ603">
        <f>(Table2[[#This Row],[Sharpe Ratio]]-AVERAGE(Table2[Sharpe Ratio]))/_xlfn.STDEV.P(Table2[Sharpe Ratio])</f>
        <v>-1.8536723628276404</v>
      </c>
      <c r="AR6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3">
        <f>_xlfn.RANK.AVG(Table2[[#This Row],[1Y Return vs Nifty Z-Score]],Table2[1Y Return vs Nifty Z-Score])</f>
        <v>542</v>
      </c>
      <c r="AT603">
        <f>_xlfn.RANK.AVG(Table2[[#This Row],[6M Return vs Nifty Z-Score]],Table2[6M Return vs Nifty Z-Score])</f>
        <v>358</v>
      </c>
      <c r="AU603">
        <f>_xlfn.RANK.AVG(Table2[[#This Row],[Sharpe Ratio Z-Score]],Table2[Sharpe Ratio Z-Score])</f>
        <v>715</v>
      </c>
      <c r="AV603">
        <f>(Table2[[#This Row],[Rank 1Y]]+Table2[[#This Row],[Rank 6M]]+Table2[[#This Row],[Rank Sharpe]])/3</f>
        <v>538.33333333333337</v>
      </c>
    </row>
    <row r="604" spans="1:48" x14ac:dyDescent="0.3">
      <c r="A604" t="s">
        <v>943</v>
      </c>
      <c r="B604" t="s">
        <v>944</v>
      </c>
      <c r="C604" t="s">
        <v>3128</v>
      </c>
      <c r="D604" t="s">
        <v>27</v>
      </c>
      <c r="E604">
        <v>15754.762551893</v>
      </c>
      <c r="F604">
        <v>80.59</v>
      </c>
      <c r="G604">
        <v>-46.467524627833001</v>
      </c>
      <c r="H604">
        <f>(Table2[[#This Row],[1Y Return vs Nifty]]-AVERAGE(Table2[1Y Return vs Nifty]))/_xlfn.STDEV.P(Table2[1Y Return vs Nifty])</f>
        <v>-1.1856244648731566</v>
      </c>
      <c r="I604">
        <v>-0.68984115175820804</v>
      </c>
      <c r="J604">
        <f>(Table2[[#This Row],[1M Return vs Nifty]]-AVERAGE(Table2[1M Return vs Nifty]))/_xlfn.STDEV.P(Table2[1M Return vs Nifty])</f>
        <v>-0.18378650481749875</v>
      </c>
      <c r="K604">
        <v>0.51007778428932204</v>
      </c>
      <c r="L604">
        <f>(Table2[[#This Row],[6M Return vs Nifty]]-AVERAGE(Table2[6M Return vs Nifty]))/_xlfn.STDEV.P(Table2[6M Return vs Nifty])</f>
        <v>-0.11645884209624599</v>
      </c>
      <c r="M604">
        <v>-1.12072259761569</v>
      </c>
      <c r="N604">
        <f>(Table2[[#This Row],[1W Return vs Nifty]]-AVERAGE(Table2[1W Return vs Nifty]))/_xlfn.STDEV.P(Table2[1W Return vs Nifty])</f>
        <v>-0.10932799497389045</v>
      </c>
      <c r="O604">
        <v>71.680000000000007</v>
      </c>
      <c r="P604">
        <v>76.487542838417696</v>
      </c>
      <c r="Q604">
        <v>82.585889775302604</v>
      </c>
      <c r="R604">
        <v>78.467861582427901</v>
      </c>
      <c r="S604" s="1">
        <f>(Table2[[#This Row],[Close Price]]-Table2[[#This Row],[20D EMA]])/Table2[[#This Row],[20D EMA]]</f>
        <v>0.12430245535714279</v>
      </c>
      <c r="T604" s="1">
        <f>(Table2[[#This Row],[Close Price]]-Table2[[#This Row],[50D EMA]])/Table2[[#This Row],[50D EMA]]</f>
        <v>5.3635624957241411E-2</v>
      </c>
      <c r="U604" s="1">
        <f>(Table2[[#This Row],[Close Price]]-Table2[[#This Row],[200D EMA]])/Table2[[#This Row],[200D EMA]]</f>
        <v>-2.4167442897726987E-2</v>
      </c>
      <c r="V604">
        <v>1.4061921487784399</v>
      </c>
      <c r="W604">
        <v>69.58</v>
      </c>
      <c r="X604">
        <v>82.86</v>
      </c>
      <c r="Y604">
        <v>67.88</v>
      </c>
      <c r="Z604">
        <v>82.86</v>
      </c>
      <c r="AA604">
        <v>65.819999999999993</v>
      </c>
      <c r="AB604">
        <v>82.86</v>
      </c>
      <c r="AC604" s="1">
        <f>(Table2[[#This Row],[Close Price]]/Table2[[#This Row],[Day Low]])-1</f>
        <v>0.15823512503592996</v>
      </c>
      <c r="AD604" s="1">
        <f>(Table2[[#This Row],[Day High]]/Table2[[#This Row],[Close Price]])-1</f>
        <v>2.8167266410224601E-2</v>
      </c>
      <c r="AE604" s="1">
        <f>(Table2[[#This Row],[Close Price]]/Table2[[#This Row],[Current Week Low]])-1</f>
        <v>0.18724219210371262</v>
      </c>
      <c r="AF604" s="1">
        <f>(Table2[[#This Row],[Current Week High]]/Table2[[#This Row],[Close Price]])-1</f>
        <v>2.8167266410224601E-2</v>
      </c>
      <c r="AG604" s="1">
        <f>(Table2[[#This Row],[Close Price]]/Table2[[#This Row],[Current Month Low]])-1</f>
        <v>0.22439987845639631</v>
      </c>
      <c r="AH604" s="1">
        <f>(Table2[[#This Row],[Current Month High]]/Table2[[#This Row],[Close Price]])-1</f>
        <v>2.8167266410224601E-2</v>
      </c>
      <c r="AI604">
        <v>38.230549695992003</v>
      </c>
      <c r="AJ604">
        <v>23.889315910837801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-0.14000000000000001</v>
      </c>
      <c r="AM604" t="s">
        <v>3173</v>
      </c>
      <c r="AN604">
        <v>9.6</v>
      </c>
      <c r="AO604" t="s">
        <v>3172</v>
      </c>
      <c r="AP604">
        <v>-1.0276328817373E-2</v>
      </c>
      <c r="AQ604">
        <f>(Table2[[#This Row],[Sharpe Ratio]]-AVERAGE(Table2[Sharpe Ratio]))/_xlfn.STDEV.P(Table2[Sharpe Ratio])</f>
        <v>-0.76910731656794928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697</v>
      </c>
      <c r="AT604">
        <f>_xlfn.RANK.AVG(Table2[[#This Row],[6M Return vs Nifty Z-Score]],Table2[6M Return vs Nifty Z-Score])</f>
        <v>340</v>
      </c>
      <c r="AU604">
        <f>_xlfn.RANK.AVG(Table2[[#This Row],[Sharpe Ratio Z-Score]],Table2[Sharpe Ratio Z-Score])</f>
        <v>580</v>
      </c>
      <c r="AV604">
        <f>(Table2[[#This Row],[Rank 1Y]]+Table2[[#This Row],[Rank 6M]]+Table2[[#This Row],[Rank Sharpe]])/3</f>
        <v>539</v>
      </c>
    </row>
    <row r="605" spans="1:48" x14ac:dyDescent="0.3">
      <c r="A605" t="s">
        <v>1390</v>
      </c>
      <c r="B605" t="s">
        <v>1391</v>
      </c>
      <c r="C605" t="s">
        <v>3139</v>
      </c>
      <c r="D605" t="s">
        <v>460</v>
      </c>
      <c r="E605">
        <v>7791.7808336339904</v>
      </c>
      <c r="F605">
        <v>176.82</v>
      </c>
      <c r="G605">
        <v>-36.951058608903899</v>
      </c>
      <c r="H605">
        <f>(Table2[[#This Row],[1Y Return vs Nifty]]-AVERAGE(Table2[1Y Return vs Nifty]))/_xlfn.STDEV.P(Table2[1Y Return vs Nifty])</f>
        <v>-0.9984808860546297</v>
      </c>
      <c r="I605">
        <v>1.20367994904124</v>
      </c>
      <c r="J605">
        <f>(Table2[[#This Row],[1M Return vs Nifty]]-AVERAGE(Table2[1M Return vs Nifty]))/_xlfn.STDEV.P(Table2[1M Return vs Nifty])</f>
        <v>-4.2059957168755309E-3</v>
      </c>
      <c r="K605">
        <v>-6.1644643961661396</v>
      </c>
      <c r="L605">
        <f>(Table2[[#This Row],[6M Return vs Nifty]]-AVERAGE(Table2[6M Return vs Nifty]))/_xlfn.STDEV.P(Table2[6M Return vs Nifty])</f>
        <v>-0.33603302508323324</v>
      </c>
      <c r="M605">
        <v>-5.1904467420648199</v>
      </c>
      <c r="N605">
        <f>(Table2[[#This Row],[1W Return vs Nifty]]-AVERAGE(Table2[1W Return vs Nifty]))/_xlfn.STDEV.P(Table2[1W Return vs Nifty])</f>
        <v>-0.97700374784257449</v>
      </c>
      <c r="O605">
        <v>182.41</v>
      </c>
      <c r="P605">
        <v>186.667569646179</v>
      </c>
      <c r="Q605">
        <v>190.77311488282299</v>
      </c>
      <c r="R605">
        <v>34.002450267187498</v>
      </c>
      <c r="S605" s="1">
        <f>(Table2[[#This Row],[Close Price]]-Table2[[#This Row],[20D EMA]])/Table2[[#This Row],[20D EMA]]</f>
        <v>-3.0645249712186851E-2</v>
      </c>
      <c r="T605" s="1">
        <f>(Table2[[#This Row],[Close Price]]-Table2[[#This Row],[50D EMA]])/Table2[[#This Row],[50D EMA]]</f>
        <v>-5.2754582195743423E-2</v>
      </c>
      <c r="U605" s="1">
        <f>(Table2[[#This Row],[Close Price]]-Table2[[#This Row],[200D EMA]])/Table2[[#This Row],[200D EMA]]</f>
        <v>-7.3139838867721532E-2</v>
      </c>
      <c r="V605">
        <v>0.45881448081475601</v>
      </c>
      <c r="W605">
        <v>176</v>
      </c>
      <c r="X605">
        <v>179.99</v>
      </c>
      <c r="Y605">
        <v>176</v>
      </c>
      <c r="Z605">
        <v>183.28</v>
      </c>
      <c r="AA605">
        <v>175.29</v>
      </c>
      <c r="AB605">
        <v>194.35</v>
      </c>
      <c r="AC605" s="1">
        <f>(Table2[[#This Row],[Close Price]]/Table2[[#This Row],[Day Low]])-1</f>
        <v>4.6590909090908905E-3</v>
      </c>
      <c r="AD605" s="1">
        <f>(Table2[[#This Row],[Day High]]/Table2[[#This Row],[Close Price]])-1</f>
        <v>1.7927836217622506E-2</v>
      </c>
      <c r="AE605" s="1">
        <f>(Table2[[#This Row],[Close Price]]/Table2[[#This Row],[Current Week Low]])-1</f>
        <v>4.6590909090908905E-3</v>
      </c>
      <c r="AF605" s="1">
        <f>(Table2[[#This Row],[Current Week High]]/Table2[[#This Row],[Close Price]])-1</f>
        <v>3.6534328695848828E-2</v>
      </c>
      <c r="AG605" s="1">
        <f>(Table2[[#This Row],[Close Price]]/Table2[[#This Row],[Current Month Low]])-1</f>
        <v>8.7283929488277678E-3</v>
      </c>
      <c r="AH605" s="1">
        <f>(Table2[[#This Row],[Current Month High]]/Table2[[#This Row],[Close Price]])-1</f>
        <v>9.9140368736568174E-2</v>
      </c>
      <c r="AI605">
        <v>23.051690985182599</v>
      </c>
      <c r="AJ605">
        <v>21.944827586206799</v>
      </c>
      <c r="AK605" t="str">
        <f>IF(AND(Table2[[#This Row],[20D EMA]]&gt;Table2[[#This Row],[50D EMA]],Table2[[#This Row],[50D EMA]]&gt;Table2[[#This Row],[200D EMA]]),"Uptrend","Downtrend/NoTrend")</f>
        <v>Downtrend/NoTrend</v>
      </c>
      <c r="AL605">
        <v>-0.08</v>
      </c>
      <c r="AM605" t="s">
        <v>3173</v>
      </c>
      <c r="AN605">
        <v>-7.05</v>
      </c>
      <c r="AO605" t="s">
        <v>3173</v>
      </c>
      <c r="AQ605">
        <f>(Table2[[#This Row],[Sharpe Ratio]]-AVERAGE(Table2[Sharpe Ratio]))/_xlfn.STDEV.P(Table2[Sharpe Ratio])</f>
        <v>-0.64995586758689006</v>
      </c>
      <c r="AR6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5">
        <f>_xlfn.RANK.AVG(Table2[[#This Row],[1Y Return vs Nifty Z-Score]],Table2[1Y Return vs Nifty Z-Score])</f>
        <v>656</v>
      </c>
      <c r="AT605">
        <f>_xlfn.RANK.AVG(Table2[[#This Row],[6M Return vs Nifty Z-Score]],Table2[6M Return vs Nifty Z-Score])</f>
        <v>435</v>
      </c>
      <c r="AU605">
        <f>_xlfn.RANK.AVG(Table2[[#This Row],[Sharpe Ratio Z-Score]],Table2[Sharpe Ratio Z-Score])</f>
        <v>532</v>
      </c>
      <c r="AV605">
        <f>(Table2[[#This Row],[Rank 1Y]]+Table2[[#This Row],[Rank 6M]]+Table2[[#This Row],[Rank Sharpe]])/3</f>
        <v>541</v>
      </c>
    </row>
    <row r="606" spans="1:48" x14ac:dyDescent="0.3">
      <c r="A606" t="s">
        <v>1356</v>
      </c>
      <c r="B606" t="s">
        <v>1357</v>
      </c>
      <c r="C606" t="s">
        <v>3135</v>
      </c>
      <c r="D606" t="s">
        <v>440</v>
      </c>
      <c r="E606">
        <v>8207.5808981249993</v>
      </c>
      <c r="F606">
        <v>268.75</v>
      </c>
      <c r="G606">
        <v>-27.395303408962</v>
      </c>
      <c r="H606">
        <f>(Table2[[#This Row],[1Y Return vs Nifty]]-AVERAGE(Table2[1Y Return vs Nifty]))/_xlfn.STDEV.P(Table2[1Y Return vs Nifty])</f>
        <v>-0.81056467610087279</v>
      </c>
      <c r="I606">
        <v>-6.6791730771674596</v>
      </c>
      <c r="J606">
        <f>(Table2[[#This Row],[1M Return vs Nifty]]-AVERAGE(Table2[1M Return vs Nifty]))/_xlfn.STDEV.P(Table2[1M Return vs Nifty])</f>
        <v>-0.75181148002559273</v>
      </c>
      <c r="K606">
        <v>0.18841819124796599</v>
      </c>
      <c r="L606">
        <f>(Table2[[#This Row],[6M Return vs Nifty]]-AVERAGE(Table2[6M Return vs Nifty]))/_xlfn.STDEV.P(Table2[6M Return vs Nifty])</f>
        <v>-0.12704056297424082</v>
      </c>
      <c r="M606">
        <v>-2.70607722317764</v>
      </c>
      <c r="N606">
        <f>(Table2[[#This Row],[1W Return vs Nifty]]-AVERAGE(Table2[1W Return vs Nifty]))/_xlfn.STDEV.P(Table2[1W Return vs Nifty])</f>
        <v>-0.44732971682880274</v>
      </c>
      <c r="O606">
        <v>282</v>
      </c>
      <c r="P606">
        <v>293.61412895599602</v>
      </c>
      <c r="Q606">
        <v>290.70069897641298</v>
      </c>
      <c r="R606">
        <v>39.417237148610802</v>
      </c>
      <c r="S606" s="1">
        <f>(Table2[[#This Row],[Close Price]]-Table2[[#This Row],[20D EMA]])/Table2[[#This Row],[20D EMA]]</f>
        <v>-4.6985815602836878E-2</v>
      </c>
      <c r="T606" s="1">
        <f>(Table2[[#This Row],[Close Price]]-Table2[[#This Row],[50D EMA]])/Table2[[#This Row],[50D EMA]]</f>
        <v>-8.4683012511711966E-2</v>
      </c>
      <c r="U606" s="1">
        <f>(Table2[[#This Row],[Close Price]]-Table2[[#This Row],[200D EMA]])/Table2[[#This Row],[200D EMA]]</f>
        <v>-7.5509618840627651E-2</v>
      </c>
      <c r="V606">
        <v>0.43129047255992398</v>
      </c>
      <c r="W606">
        <v>266.39999999999998</v>
      </c>
      <c r="X606">
        <v>274.35000000000002</v>
      </c>
      <c r="Y606">
        <v>263.75</v>
      </c>
      <c r="Z606">
        <v>274.35000000000002</v>
      </c>
      <c r="AA606">
        <v>255.25</v>
      </c>
      <c r="AB606">
        <v>323</v>
      </c>
      <c r="AC606" s="1">
        <f>(Table2[[#This Row],[Close Price]]/Table2[[#This Row],[Day Low]])-1</f>
        <v>8.821321321321518E-3</v>
      </c>
      <c r="AD606" s="1">
        <f>(Table2[[#This Row],[Day High]]/Table2[[#This Row],[Close Price]])-1</f>
        <v>2.0837209302325688E-2</v>
      </c>
      <c r="AE606" s="1">
        <f>(Table2[[#This Row],[Close Price]]/Table2[[#This Row],[Current Week Low]])-1</f>
        <v>1.8957345971563955E-2</v>
      </c>
      <c r="AF606" s="1">
        <f>(Table2[[#This Row],[Current Week High]]/Table2[[#This Row],[Close Price]])-1</f>
        <v>2.0837209302325688E-2</v>
      </c>
      <c r="AG606" s="1">
        <f>(Table2[[#This Row],[Close Price]]/Table2[[#This Row],[Current Month Low]])-1</f>
        <v>5.2889324191968567E-2</v>
      </c>
      <c r="AH606" s="1">
        <f>(Table2[[#This Row],[Current Month High]]/Table2[[#This Row],[Close Price]])-1</f>
        <v>0.20186046511627898</v>
      </c>
      <c r="AI606">
        <v>38.381395348837202</v>
      </c>
      <c r="AJ606">
        <v>26.173708920187799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0</v>
      </c>
      <c r="AM606" t="s">
        <v>3174</v>
      </c>
      <c r="AN606">
        <v>-11.84</v>
      </c>
      <c r="AO606" t="s">
        <v>3173</v>
      </c>
      <c r="AP606">
        <v>-6.8891750686901995E-2</v>
      </c>
      <c r="AQ606">
        <f>(Table2[[#This Row],[Sharpe Ratio]]-AVERAGE(Table2[Sharpe Ratio]))/_xlfn.STDEV.P(Table2[Sharpe Ratio])</f>
        <v>-1.4487383961596438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6">
        <f>_xlfn.RANK.AVG(Table2[[#This Row],[1Y Return vs Nifty Z-Score]],Table2[1Y Return vs Nifty Z-Score])</f>
        <v>600</v>
      </c>
      <c r="AT606">
        <f>_xlfn.RANK.AVG(Table2[[#This Row],[6M Return vs Nifty Z-Score]],Table2[6M Return vs Nifty Z-Score])</f>
        <v>345</v>
      </c>
      <c r="AU606">
        <f>_xlfn.RANK.AVG(Table2[[#This Row],[Sharpe Ratio Z-Score]],Table2[Sharpe Ratio Z-Score])</f>
        <v>683</v>
      </c>
      <c r="AV606">
        <f>(Table2[[#This Row],[Rank 1Y]]+Table2[[#This Row],[Rank 6M]]+Table2[[#This Row],[Rank Sharpe]])/3</f>
        <v>542.66666666666663</v>
      </c>
    </row>
    <row r="607" spans="1:48" x14ac:dyDescent="0.3">
      <c r="A607" t="s">
        <v>1567</v>
      </c>
      <c r="B607" t="s">
        <v>1568</v>
      </c>
      <c r="C607" t="s">
        <v>3137</v>
      </c>
      <c r="D607" t="s">
        <v>1396</v>
      </c>
      <c r="E607">
        <v>6187.9852665099997</v>
      </c>
      <c r="F607">
        <v>304.10000000000002</v>
      </c>
      <c r="G607">
        <v>-20.5699806978628</v>
      </c>
      <c r="H607">
        <f>(Table2[[#This Row],[1Y Return vs Nifty]]-AVERAGE(Table2[1Y Return vs Nifty]))/_xlfn.STDEV.P(Table2[1Y Return vs Nifty])</f>
        <v>-0.67634307364826285</v>
      </c>
      <c r="I607">
        <v>-4.8237884010705301</v>
      </c>
      <c r="J607">
        <f>(Table2[[#This Row],[1M Return vs Nifty]]-AVERAGE(Table2[1M Return vs Nifty]))/_xlfn.STDEV.P(Table2[1M Return vs Nifty])</f>
        <v>-0.57584780865678264</v>
      </c>
      <c r="K607">
        <v>-43.9805221193321</v>
      </c>
      <c r="L607">
        <f>(Table2[[#This Row],[6M Return vs Nifty]]-AVERAGE(Table2[6M Return vs Nifty]))/_xlfn.STDEV.P(Table2[6M Return vs Nifty])</f>
        <v>-1.5800778979536447</v>
      </c>
      <c r="M607">
        <v>-1.4378873397126299</v>
      </c>
      <c r="N607">
        <f>(Table2[[#This Row],[1W Return vs Nifty]]-AVERAGE(Table2[1W Return vs Nifty]))/_xlfn.STDEV.P(Table2[1W Return vs Nifty])</f>
        <v>-0.17694834136953402</v>
      </c>
      <c r="O607">
        <v>315.83</v>
      </c>
      <c r="P607">
        <v>347.59892089262001</v>
      </c>
      <c r="Q607">
        <v>373.03660997687001</v>
      </c>
      <c r="R607">
        <v>43.983296237614702</v>
      </c>
      <c r="S607" s="1">
        <f>(Table2[[#This Row],[Close Price]]-Table2[[#This Row],[20D EMA]])/Table2[[#This Row],[20D EMA]]</f>
        <v>-3.7140233670012228E-2</v>
      </c>
      <c r="T607" s="1">
        <f>(Table2[[#This Row],[Close Price]]-Table2[[#This Row],[50D EMA]])/Table2[[#This Row],[50D EMA]]</f>
        <v>-0.1251411275412378</v>
      </c>
      <c r="U607" s="1">
        <f>(Table2[[#This Row],[Close Price]]-Table2[[#This Row],[200D EMA]])/Table2[[#This Row],[200D EMA]]</f>
        <v>-0.18479851074441292</v>
      </c>
      <c r="V607">
        <v>0.90239234643173805</v>
      </c>
      <c r="W607">
        <v>300.75</v>
      </c>
      <c r="X607">
        <v>307.35000000000002</v>
      </c>
      <c r="Y607">
        <v>299.45</v>
      </c>
      <c r="Z607">
        <v>307.35000000000002</v>
      </c>
      <c r="AA607">
        <v>280.7</v>
      </c>
      <c r="AB607">
        <v>345.3</v>
      </c>
      <c r="AC607" s="1">
        <f>(Table2[[#This Row],[Close Price]]/Table2[[#This Row],[Day Low]])-1</f>
        <v>1.1138819617622753E-2</v>
      </c>
      <c r="AD607" s="1">
        <f>(Table2[[#This Row],[Day High]]/Table2[[#This Row],[Close Price]])-1</f>
        <v>1.0687273923051688E-2</v>
      </c>
      <c r="AE607" s="1">
        <f>(Table2[[#This Row],[Close Price]]/Table2[[#This Row],[Current Week Low]])-1</f>
        <v>1.5528468859576039E-2</v>
      </c>
      <c r="AF607" s="1">
        <f>(Table2[[#This Row],[Current Week High]]/Table2[[#This Row],[Close Price]])-1</f>
        <v>1.0687273923051688E-2</v>
      </c>
      <c r="AG607" s="1">
        <f>(Table2[[#This Row],[Close Price]]/Table2[[#This Row],[Current Month Low]])-1</f>
        <v>8.33630210188816E-2</v>
      </c>
      <c r="AH607" s="1">
        <f>(Table2[[#This Row],[Current Month High]]/Table2[[#This Row],[Close Price]])-1</f>
        <v>0.13548174942453128</v>
      </c>
      <c r="AI607">
        <v>93.357448207826295</v>
      </c>
      <c r="AJ607">
        <v>17.186897880539501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-0.21</v>
      </c>
      <c r="AM607" t="s">
        <v>3173</v>
      </c>
      <c r="AN607">
        <v>-11.28</v>
      </c>
      <c r="AO607" t="s">
        <v>3173</v>
      </c>
      <c r="AP607">
        <v>5.5908704043643002E-2</v>
      </c>
      <c r="AQ607">
        <f>(Table2[[#This Row],[Sharpe Ratio]]-AVERAGE(Table2[Sharpe Ratio]))/_xlfn.STDEV.P(Table2[Sharpe Ratio])</f>
        <v>-1.7085006681443039E-3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549</v>
      </c>
      <c r="AT607">
        <f>_xlfn.RANK.AVG(Table2[[#This Row],[6M Return vs Nifty Z-Score]],Table2[6M Return vs Nifty Z-Score])</f>
        <v>728</v>
      </c>
      <c r="AU607">
        <f>_xlfn.RANK.AVG(Table2[[#This Row],[Sharpe Ratio Z-Score]],Table2[Sharpe Ratio Z-Score])</f>
        <v>355</v>
      </c>
      <c r="AV607">
        <f>(Table2[[#This Row],[Rank 1Y]]+Table2[[#This Row],[Rank 6M]]+Table2[[#This Row],[Rank Sharpe]])/3</f>
        <v>544</v>
      </c>
    </row>
    <row r="608" spans="1:48" x14ac:dyDescent="0.3">
      <c r="A608" t="s">
        <v>1072</v>
      </c>
      <c r="B608" t="s">
        <v>1073</v>
      </c>
      <c r="C608" t="s">
        <v>3134</v>
      </c>
      <c r="D608" t="s">
        <v>69</v>
      </c>
      <c r="E608">
        <v>12121.879832819999</v>
      </c>
      <c r="F608">
        <v>339.4</v>
      </c>
      <c r="G608">
        <v>-27.095818121914299</v>
      </c>
      <c r="H608">
        <f>(Table2[[#This Row],[1Y Return vs Nifty]]-AVERAGE(Table2[1Y Return vs Nifty]))/_xlfn.STDEV.P(Table2[1Y Return vs Nifty])</f>
        <v>-0.80467522635029121</v>
      </c>
      <c r="I608">
        <v>4.7622554354809603</v>
      </c>
      <c r="J608">
        <f>(Table2[[#This Row],[1M Return vs Nifty]]-AVERAGE(Table2[1M Return vs Nifty]))/_xlfn.STDEV.P(Table2[1M Return vs Nifty])</f>
        <v>0.33328736374874357</v>
      </c>
      <c r="K608">
        <v>1.98103147789662</v>
      </c>
      <c r="L608">
        <f>(Table2[[#This Row],[6M Return vs Nifty]]-AVERAGE(Table2[6M Return vs Nifty]))/_xlfn.STDEV.P(Table2[6M Return vs Nifty])</f>
        <v>-6.8068488607840358E-2</v>
      </c>
      <c r="M608">
        <v>0.287486565742744</v>
      </c>
      <c r="N608">
        <f>(Table2[[#This Row],[1W Return vs Nifty]]-AVERAGE(Table2[1W Return vs Nifty]))/_xlfn.STDEV.P(Table2[1W Return vs Nifty])</f>
        <v>0.19090585445793604</v>
      </c>
      <c r="O608">
        <v>342.97</v>
      </c>
      <c r="P608">
        <v>346.21475145103102</v>
      </c>
      <c r="Q608">
        <v>345.18335378207797</v>
      </c>
      <c r="R608">
        <v>46.8387061103059</v>
      </c>
      <c r="S608" s="1">
        <f>(Table2[[#This Row],[Close Price]]-Table2[[#This Row],[20D EMA]])/Table2[[#This Row],[20D EMA]]</f>
        <v>-1.040907367991384E-2</v>
      </c>
      <c r="T608" s="1">
        <f>(Table2[[#This Row],[Close Price]]-Table2[[#This Row],[50D EMA]])/Table2[[#This Row],[50D EMA]]</f>
        <v>-1.968359644547072E-2</v>
      </c>
      <c r="U608" s="1">
        <f>(Table2[[#This Row],[Close Price]]-Table2[[#This Row],[200D EMA]])/Table2[[#This Row],[200D EMA]]</f>
        <v>-1.6754439977221952E-2</v>
      </c>
      <c r="V608">
        <v>0.185947007104284</v>
      </c>
      <c r="W608">
        <v>337.6</v>
      </c>
      <c r="X608">
        <v>345.55</v>
      </c>
      <c r="Y608">
        <v>337.6</v>
      </c>
      <c r="Z608">
        <v>347.3</v>
      </c>
      <c r="AA608">
        <v>327.39999999999998</v>
      </c>
      <c r="AB608">
        <v>362.65</v>
      </c>
      <c r="AC608" s="1">
        <f>(Table2[[#This Row],[Close Price]]/Table2[[#This Row],[Day Low]])-1</f>
        <v>5.3317535545023276E-3</v>
      </c>
      <c r="AD608" s="1">
        <f>(Table2[[#This Row],[Day High]]/Table2[[#This Row],[Close Price]])-1</f>
        <v>1.8120212139069114E-2</v>
      </c>
      <c r="AE608" s="1">
        <f>(Table2[[#This Row],[Close Price]]/Table2[[#This Row],[Current Week Low]])-1</f>
        <v>5.3317535545023276E-3</v>
      </c>
      <c r="AF608" s="1">
        <f>(Table2[[#This Row],[Current Week High]]/Table2[[#This Row],[Close Price]])-1</f>
        <v>2.3276370064820417E-2</v>
      </c>
      <c r="AG608" s="1">
        <f>(Table2[[#This Row],[Close Price]]/Table2[[#This Row],[Current Month Low]])-1</f>
        <v>3.6652412950519242E-2</v>
      </c>
      <c r="AH608" s="1">
        <f>(Table2[[#This Row],[Current Month High]]/Table2[[#This Row],[Close Price]])-1</f>
        <v>6.8503241013553318E-2</v>
      </c>
      <c r="AI608">
        <v>17.265763111373001</v>
      </c>
      <c r="AJ608">
        <v>16.5121867490559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0.04</v>
      </c>
      <c r="AM608" t="s">
        <v>3172</v>
      </c>
      <c r="AN608">
        <v>-4.82</v>
      </c>
      <c r="AO608" t="s">
        <v>3173</v>
      </c>
      <c r="AP608">
        <v>-0.102295560059865</v>
      </c>
      <c r="AQ608">
        <f>(Table2[[#This Row],[Sharpe Ratio]]-AVERAGE(Table2[Sharpe Ratio]))/_xlfn.STDEV.P(Table2[Sharpe Ratio])</f>
        <v>-1.8360471675125922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598</v>
      </c>
      <c r="AT608">
        <f>_xlfn.RANK.AVG(Table2[[#This Row],[6M Return vs Nifty Z-Score]],Table2[6M Return vs Nifty Z-Score])</f>
        <v>328</v>
      </c>
      <c r="AU608">
        <f>_xlfn.RANK.AVG(Table2[[#This Row],[Sharpe Ratio Z-Score]],Table2[Sharpe Ratio Z-Score])</f>
        <v>712</v>
      </c>
      <c r="AV608">
        <f>(Table2[[#This Row],[Rank 1Y]]+Table2[[#This Row],[Rank 6M]]+Table2[[#This Row],[Rank Sharpe]])/3</f>
        <v>546</v>
      </c>
    </row>
    <row r="609" spans="1:48" x14ac:dyDescent="0.3">
      <c r="A609" t="s">
        <v>1309</v>
      </c>
      <c r="B609" t="s">
        <v>1310</v>
      </c>
      <c r="C609" t="s">
        <v>3141</v>
      </c>
      <c r="D609" t="s">
        <v>411</v>
      </c>
      <c r="E609">
        <v>8714.3172053149992</v>
      </c>
      <c r="F609">
        <v>593.04999999999995</v>
      </c>
      <c r="G609">
        <v>-37.062486794182099</v>
      </c>
      <c r="H609">
        <f>(Table2[[#This Row],[1Y Return vs Nifty]]-AVERAGE(Table2[1Y Return vs Nifty]))/_xlfn.STDEV.P(Table2[1Y Return vs Nifty])</f>
        <v>-1.0006721479508776</v>
      </c>
      <c r="I609">
        <v>-1.8794200656051701</v>
      </c>
      <c r="J609">
        <f>(Table2[[#This Row],[1M Return vs Nifty]]-AVERAGE(Table2[1M Return vs Nifty]))/_xlfn.STDEV.P(Table2[1M Return vs Nifty])</f>
        <v>-0.2966055206044424</v>
      </c>
      <c r="K609">
        <v>-16.2632126238593</v>
      </c>
      <c r="L609">
        <f>(Table2[[#This Row],[6M Return vs Nifty]]-AVERAGE(Table2[6M Return vs Nifty]))/_xlfn.STDEV.P(Table2[6M Return vs Nifty])</f>
        <v>-0.66825422188383476</v>
      </c>
      <c r="M609">
        <v>1.2040285596960201</v>
      </c>
      <c r="N609">
        <f>(Table2[[#This Row],[1W Return vs Nifty]]-AVERAGE(Table2[1W Return vs Nifty]))/_xlfn.STDEV.P(Table2[1W Return vs Nifty])</f>
        <v>0.38631498697220346</v>
      </c>
      <c r="O609">
        <v>592.61</v>
      </c>
      <c r="P609">
        <v>620.06803904238905</v>
      </c>
      <c r="Q609">
        <v>653.295947335704</v>
      </c>
      <c r="R609">
        <v>55.486924485068997</v>
      </c>
      <c r="S609" s="1">
        <f>(Table2[[#This Row],[Close Price]]-Table2[[#This Row],[20D EMA]])/Table2[[#This Row],[20D EMA]]</f>
        <v>7.4247818970307766E-4</v>
      </c>
      <c r="T609" s="1">
        <f>(Table2[[#This Row],[Close Price]]-Table2[[#This Row],[50D EMA]])/Table2[[#This Row],[50D EMA]]</f>
        <v>-4.3572700641230901E-2</v>
      </c>
      <c r="U609" s="1">
        <f>(Table2[[#This Row],[Close Price]]-Table2[[#This Row],[200D EMA]])/Table2[[#This Row],[200D EMA]]</f>
        <v>-9.2218461757494929E-2</v>
      </c>
      <c r="V609">
        <v>1.1560633449219</v>
      </c>
      <c r="W609">
        <v>582.79999999999995</v>
      </c>
      <c r="X609">
        <v>594.45000000000005</v>
      </c>
      <c r="Y609">
        <v>569.04999999999995</v>
      </c>
      <c r="Z609">
        <v>594.45000000000005</v>
      </c>
      <c r="AA609">
        <v>524</v>
      </c>
      <c r="AB609">
        <v>647</v>
      </c>
      <c r="AC609" s="1">
        <f>(Table2[[#This Row],[Close Price]]/Table2[[#This Row],[Day Low]])-1</f>
        <v>1.7587508579272493E-2</v>
      </c>
      <c r="AD609" s="1">
        <f>(Table2[[#This Row],[Day High]]/Table2[[#This Row],[Close Price]])-1</f>
        <v>2.3606778517832883E-3</v>
      </c>
      <c r="AE609" s="1">
        <f>(Table2[[#This Row],[Close Price]]/Table2[[#This Row],[Current Week Low]])-1</f>
        <v>4.2175555750812777E-2</v>
      </c>
      <c r="AF609" s="1">
        <f>(Table2[[#This Row],[Current Week High]]/Table2[[#This Row],[Close Price]])-1</f>
        <v>2.3606778517832883E-3</v>
      </c>
      <c r="AG609" s="1">
        <f>(Table2[[#This Row],[Close Price]]/Table2[[#This Row],[Current Month Low]])-1</f>
        <v>0.13177480916030526</v>
      </c>
      <c r="AH609" s="1">
        <f>(Table2[[#This Row],[Current Month High]]/Table2[[#This Row],[Close Price]])-1</f>
        <v>9.0970407216929505E-2</v>
      </c>
      <c r="AI609">
        <v>37.408312958435197</v>
      </c>
      <c r="AJ609">
        <v>13.1774809160305</v>
      </c>
      <c r="AK609" t="str">
        <f>IF(AND(Table2[[#This Row],[20D EMA]]&gt;Table2[[#This Row],[50D EMA]],Table2[[#This Row],[50D EMA]]&gt;Table2[[#This Row],[200D EMA]]),"Uptrend","Downtrend/NoTrend")</f>
        <v>Downtrend/NoTrend</v>
      </c>
      <c r="AL609">
        <v>-0.05</v>
      </c>
      <c r="AM609" t="s">
        <v>3173</v>
      </c>
      <c r="AN609">
        <v>-5.46</v>
      </c>
      <c r="AO609" t="s">
        <v>3173</v>
      </c>
      <c r="AP609">
        <v>2.7431796424360999E-2</v>
      </c>
      <c r="AQ609">
        <f>(Table2[[#This Row],[Sharpe Ratio]]-AVERAGE(Table2[Sharpe Ratio]))/_xlfn.STDEV.P(Table2[Sharpe Ratio])</f>
        <v>-0.33189108490006941</v>
      </c>
      <c r="AR6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9">
        <f>_xlfn.RANK.AVG(Table2[[#This Row],[1Y Return vs Nifty Z-Score]],Table2[1Y Return vs Nifty Z-Score])</f>
        <v>657</v>
      </c>
      <c r="AT609">
        <f>_xlfn.RANK.AVG(Table2[[#This Row],[6M Return vs Nifty Z-Score]],Table2[6M Return vs Nifty Z-Score])</f>
        <v>556</v>
      </c>
      <c r="AU609">
        <f>_xlfn.RANK.AVG(Table2[[#This Row],[Sharpe Ratio Z-Score]],Table2[Sharpe Ratio Z-Score])</f>
        <v>430</v>
      </c>
      <c r="AV609">
        <f>(Table2[[#This Row],[Rank 1Y]]+Table2[[#This Row],[Rank 6M]]+Table2[[#This Row],[Rank Sharpe]])/3</f>
        <v>547.66666666666663</v>
      </c>
    </row>
    <row r="610" spans="1:48" x14ac:dyDescent="0.3">
      <c r="A610" t="s">
        <v>818</v>
      </c>
      <c r="B610" t="s">
        <v>819</v>
      </c>
      <c r="C610" t="s">
        <v>3127</v>
      </c>
      <c r="D610" t="s">
        <v>54</v>
      </c>
      <c r="E610">
        <v>18709.10430015</v>
      </c>
      <c r="F610">
        <v>639.65</v>
      </c>
      <c r="G610">
        <v>-36.762083809327102</v>
      </c>
      <c r="H610">
        <f>(Table2[[#This Row],[1Y Return vs Nifty]]-AVERAGE(Table2[1Y Return vs Nifty]))/_xlfn.STDEV.P(Table2[1Y Return vs Nifty])</f>
        <v>-0.99476465145357396</v>
      </c>
      <c r="I610">
        <v>-25.230998057386898</v>
      </c>
      <c r="J610">
        <f>(Table2[[#This Row],[1M Return vs Nifty]]-AVERAGE(Table2[1M Return vs Nifty]))/_xlfn.STDEV.P(Table2[1M Return vs Nifty])</f>
        <v>-2.5112564491293861</v>
      </c>
      <c r="K610">
        <v>-14.5371312440833</v>
      </c>
      <c r="L610">
        <f>(Table2[[#This Row],[6M Return vs Nifty]]-AVERAGE(Table2[6M Return vs Nifty]))/_xlfn.STDEV.P(Table2[6M Return vs Nifty])</f>
        <v>-0.61147086529000416</v>
      </c>
      <c r="M610">
        <v>-1.91002781599381</v>
      </c>
      <c r="N610">
        <f>(Table2[[#This Row],[1W Return vs Nifty]]-AVERAGE(Table2[1W Return vs Nifty]))/_xlfn.STDEV.P(Table2[1W Return vs Nifty])</f>
        <v>-0.27760991662047857</v>
      </c>
      <c r="O610">
        <v>682.78</v>
      </c>
      <c r="P610">
        <v>731.88841367370105</v>
      </c>
      <c r="Q610">
        <v>742.97862673670397</v>
      </c>
      <c r="R610">
        <v>34.742855484927603</v>
      </c>
      <c r="S610" s="1">
        <f>(Table2[[#This Row],[Close Price]]-Table2[[#This Row],[20D EMA]])/Table2[[#This Row],[20D EMA]]</f>
        <v>-6.3168224025308292E-2</v>
      </c>
      <c r="T610" s="1">
        <f>(Table2[[#This Row],[Close Price]]-Table2[[#This Row],[50D EMA]])/Table2[[#This Row],[50D EMA]]</f>
        <v>-0.12602797359601853</v>
      </c>
      <c r="U610" s="1">
        <f>(Table2[[#This Row],[Close Price]]-Table2[[#This Row],[200D EMA]])/Table2[[#This Row],[200D EMA]]</f>
        <v>-0.13907348477915435</v>
      </c>
      <c r="V610">
        <v>0.38951841541617099</v>
      </c>
      <c r="W610">
        <v>636.5</v>
      </c>
      <c r="X610">
        <v>651.85</v>
      </c>
      <c r="Y610">
        <v>633.25</v>
      </c>
      <c r="Z610">
        <v>654</v>
      </c>
      <c r="AA610">
        <v>626</v>
      </c>
      <c r="AB610">
        <v>729</v>
      </c>
      <c r="AC610" s="1">
        <f>(Table2[[#This Row],[Close Price]]/Table2[[#This Row],[Day Low]])-1</f>
        <v>4.9489395129613811E-3</v>
      </c>
      <c r="AD610" s="1">
        <f>(Table2[[#This Row],[Day High]]/Table2[[#This Row],[Close Price]])-1</f>
        <v>1.9072930508872155E-2</v>
      </c>
      <c r="AE610" s="1">
        <f>(Table2[[#This Row],[Close Price]]/Table2[[#This Row],[Current Week Low]])-1</f>
        <v>1.0106592972759509E-2</v>
      </c>
      <c r="AF610" s="1">
        <f>(Table2[[#This Row],[Current Week High]]/Table2[[#This Row],[Close Price]])-1</f>
        <v>2.2434143672320772E-2</v>
      </c>
      <c r="AG610" s="1">
        <f>(Table2[[#This Row],[Close Price]]/Table2[[#This Row],[Current Month Low]])-1</f>
        <v>2.1805111821086243E-2</v>
      </c>
      <c r="AH610" s="1">
        <f>(Table2[[#This Row],[Current Month High]]/Table2[[#This Row],[Close Price]])-1</f>
        <v>0.13968576565309165</v>
      </c>
      <c r="AI610">
        <v>47.541624325803099</v>
      </c>
      <c r="AJ610">
        <v>6.59945004582951</v>
      </c>
      <c r="AK610" t="str">
        <f>IF(AND(Table2[[#This Row],[20D EMA]]&gt;Table2[[#This Row],[50D EMA]],Table2[[#This Row],[50D EMA]]&gt;Table2[[#This Row],[200D EMA]]),"Uptrend","Downtrend/NoTrend")</f>
        <v>Downtrend/NoTrend</v>
      </c>
      <c r="AL610">
        <v>-0.16</v>
      </c>
      <c r="AM610" t="s">
        <v>3173</v>
      </c>
      <c r="AN610">
        <v>-2.34</v>
      </c>
      <c r="AO610" t="s">
        <v>3173</v>
      </c>
      <c r="AP610">
        <v>1.7057937259603001E-2</v>
      </c>
      <c r="AQ610">
        <f>(Table2[[#This Row],[Sharpe Ratio]]-AVERAGE(Table2[Sharpe Ratio]))/_xlfn.STDEV.P(Table2[Sharpe Ratio])</f>
        <v>-0.4521733737381507</v>
      </c>
      <c r="AR6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0">
        <f>_xlfn.RANK.AVG(Table2[[#This Row],[1Y Return vs Nifty Z-Score]],Table2[1Y Return vs Nifty Z-Score])</f>
        <v>653</v>
      </c>
      <c r="AT610">
        <f>_xlfn.RANK.AVG(Table2[[#This Row],[6M Return vs Nifty Z-Score]],Table2[6M Return vs Nifty Z-Score])</f>
        <v>537</v>
      </c>
      <c r="AU610">
        <f>_xlfn.RANK.AVG(Table2[[#This Row],[Sharpe Ratio Z-Score]],Table2[Sharpe Ratio Z-Score])</f>
        <v>454</v>
      </c>
      <c r="AV610">
        <f>(Table2[[#This Row],[Rank 1Y]]+Table2[[#This Row],[Rank 6M]]+Table2[[#This Row],[Rank Sharpe]])/3</f>
        <v>548</v>
      </c>
    </row>
    <row r="611" spans="1:48" x14ac:dyDescent="0.3">
      <c r="A611" t="s">
        <v>1280</v>
      </c>
      <c r="B611" t="s">
        <v>1281</v>
      </c>
      <c r="C611" t="s">
        <v>3138</v>
      </c>
      <c r="D611" t="s">
        <v>102</v>
      </c>
      <c r="E611">
        <v>8964.3719472449993</v>
      </c>
      <c r="F611">
        <v>750.35</v>
      </c>
      <c r="G611">
        <v>-28.789153558816501</v>
      </c>
      <c r="H611">
        <f>(Table2[[#This Row],[1Y Return vs Nifty]]-AVERAGE(Table2[1Y Return vs Nifty]))/_xlfn.STDEV.P(Table2[1Y Return vs Nifty])</f>
        <v>-0.83797507244565639</v>
      </c>
      <c r="I611">
        <v>13.256952946579499</v>
      </c>
      <c r="J611">
        <f>(Table2[[#This Row],[1M Return vs Nifty]]-AVERAGE(Table2[1M Return vs Nifty]))/_xlfn.STDEV.P(Table2[1M Return vs Nifty])</f>
        <v>1.1389198455070992</v>
      </c>
      <c r="K611">
        <v>-0.34315455973659797</v>
      </c>
      <c r="L611">
        <f>(Table2[[#This Row],[6M Return vs Nifty]]-AVERAGE(Table2[6M Return vs Nifty]))/_xlfn.STDEV.P(Table2[6M Return vs Nifty])</f>
        <v>-0.14452785263994428</v>
      </c>
      <c r="M611">
        <v>0.94856269778608704</v>
      </c>
      <c r="N611">
        <f>(Table2[[#This Row],[1W Return vs Nifty]]-AVERAGE(Table2[1W Return vs Nifty]))/_xlfn.STDEV.P(Table2[1W Return vs Nifty])</f>
        <v>0.33184900200678957</v>
      </c>
      <c r="O611">
        <v>704.35</v>
      </c>
      <c r="P611">
        <v>687.61891638290194</v>
      </c>
      <c r="Q611">
        <v>694.20397822514303</v>
      </c>
      <c r="R611">
        <v>83.2355663828383</v>
      </c>
      <c r="S611" s="1">
        <f>(Table2[[#This Row],[Close Price]]-Table2[[#This Row],[20D EMA]])/Table2[[#This Row],[20D EMA]]</f>
        <v>6.5308440406048121E-2</v>
      </c>
      <c r="T611" s="1">
        <f>(Table2[[#This Row],[Close Price]]-Table2[[#This Row],[50D EMA]])/Table2[[#This Row],[50D EMA]]</f>
        <v>9.1229432644296476E-2</v>
      </c>
      <c r="U611" s="1">
        <f>(Table2[[#This Row],[Close Price]]-Table2[[#This Row],[200D EMA]])/Table2[[#This Row],[200D EMA]]</f>
        <v>8.0878277186489711E-2</v>
      </c>
      <c r="V611">
        <v>1.3002812628025899</v>
      </c>
      <c r="W611">
        <v>738.15</v>
      </c>
      <c r="X611">
        <v>756.25</v>
      </c>
      <c r="Y611">
        <v>738.15</v>
      </c>
      <c r="Z611">
        <v>764.4</v>
      </c>
      <c r="AA611">
        <v>651</v>
      </c>
      <c r="AB611">
        <v>764.4</v>
      </c>
      <c r="AC611" s="1">
        <f>(Table2[[#This Row],[Close Price]]/Table2[[#This Row],[Day Low]])-1</f>
        <v>1.6527806001490175E-2</v>
      </c>
      <c r="AD611" s="1">
        <f>(Table2[[#This Row],[Day High]]/Table2[[#This Row],[Close Price]])-1</f>
        <v>7.862997267941596E-3</v>
      </c>
      <c r="AE611" s="1">
        <f>(Table2[[#This Row],[Close Price]]/Table2[[#This Row],[Current Week Low]])-1</f>
        <v>1.6527806001490175E-2</v>
      </c>
      <c r="AF611" s="1">
        <f>(Table2[[#This Row],[Current Week High]]/Table2[[#This Row],[Close Price]])-1</f>
        <v>1.8724595188911675E-2</v>
      </c>
      <c r="AG611" s="1">
        <f>(Table2[[#This Row],[Close Price]]/Table2[[#This Row],[Current Month Low]])-1</f>
        <v>0.15261136712749623</v>
      </c>
      <c r="AH611" s="1">
        <f>(Table2[[#This Row],[Current Month High]]/Table2[[#This Row],[Close Price]])-1</f>
        <v>1.8724595188911675E-2</v>
      </c>
      <c r="AI611">
        <v>9.0024655160924905</v>
      </c>
      <c r="AJ611">
        <v>25.3508185766789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0.09</v>
      </c>
      <c r="AM611" t="s">
        <v>3172</v>
      </c>
      <c r="AN611">
        <v>12.06</v>
      </c>
      <c r="AO611" t="s">
        <v>3172</v>
      </c>
      <c r="AP611">
        <v>-7.7071004550555003E-2</v>
      </c>
      <c r="AQ611">
        <f>(Table2[[#This Row],[Sharpe Ratio]]-AVERAGE(Table2[Sharpe Ratio]))/_xlfn.STDEV.P(Table2[Sharpe Ratio])</f>
        <v>-1.5435747882951885</v>
      </c>
      <c r="AR6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1">
        <f>_xlfn.RANK.AVG(Table2[[#This Row],[1Y Return vs Nifty Z-Score]],Table2[1Y Return vs Nifty Z-Score])</f>
        <v>609</v>
      </c>
      <c r="AT611">
        <f>_xlfn.RANK.AVG(Table2[[#This Row],[6M Return vs Nifty Z-Score]],Table2[6M Return vs Nifty Z-Score])</f>
        <v>351</v>
      </c>
      <c r="AU611">
        <f>_xlfn.RANK.AVG(Table2[[#This Row],[Sharpe Ratio Z-Score]],Table2[Sharpe Ratio Z-Score])</f>
        <v>692</v>
      </c>
      <c r="AV611">
        <f>(Table2[[#This Row],[Rank 1Y]]+Table2[[#This Row],[Rank 6M]]+Table2[[#This Row],[Rank Sharpe]])/3</f>
        <v>550.66666666666663</v>
      </c>
    </row>
    <row r="612" spans="1:48" x14ac:dyDescent="0.3">
      <c r="A612" t="s">
        <v>708</v>
      </c>
      <c r="B612" t="s">
        <v>709</v>
      </c>
      <c r="C612" t="s">
        <v>3136</v>
      </c>
      <c r="D612" t="s">
        <v>261</v>
      </c>
      <c r="E612">
        <v>24493.791578535001</v>
      </c>
      <c r="F612">
        <v>4954.45</v>
      </c>
      <c r="G612">
        <v>-13.3560966070101</v>
      </c>
      <c r="H612">
        <f>(Table2[[#This Row],[1Y Return vs Nifty]]-AVERAGE(Table2[1Y Return vs Nifty]))/_xlfn.STDEV.P(Table2[1Y Return vs Nifty])</f>
        <v>-0.53448031879169366</v>
      </c>
      <c r="I612">
        <v>-5.4041078875345203</v>
      </c>
      <c r="J612">
        <f>(Table2[[#This Row],[1M Return vs Nifty]]-AVERAGE(Table2[1M Return vs Nifty]))/_xlfn.STDEV.P(Table2[1M Return vs Nifty])</f>
        <v>-0.6308849924390052</v>
      </c>
      <c r="K612">
        <v>-24.3257103485521</v>
      </c>
      <c r="L612">
        <f>(Table2[[#This Row],[6M Return vs Nifty]]-AVERAGE(Table2[6M Return vs Nifty]))/_xlfn.STDEV.P(Table2[6M Return vs Nifty])</f>
        <v>-0.93348834624336674</v>
      </c>
      <c r="M612">
        <v>4.9339599736954698</v>
      </c>
      <c r="N612">
        <f>(Table2[[#This Row],[1W Return vs Nifty]]-AVERAGE(Table2[1W Return vs Nifty]))/_xlfn.STDEV.P(Table2[1W Return vs Nifty])</f>
        <v>1.1815460475846906</v>
      </c>
      <c r="O612">
        <v>4917.4799999999996</v>
      </c>
      <c r="P612">
        <v>5115.4537445553997</v>
      </c>
      <c r="Q612">
        <v>5219.0364148477702</v>
      </c>
      <c r="R612">
        <v>57.2989155076176</v>
      </c>
      <c r="S612" s="1">
        <f>(Table2[[#This Row],[Close Price]]-Table2[[#This Row],[20D EMA]])/Table2[[#This Row],[20D EMA]]</f>
        <v>7.5180783653416502E-3</v>
      </c>
      <c r="T612" s="1">
        <f>(Table2[[#This Row],[Close Price]]-Table2[[#This Row],[50D EMA]])/Table2[[#This Row],[50D EMA]]</f>
        <v>-3.1473990890204639E-2</v>
      </c>
      <c r="U612" s="1">
        <f>(Table2[[#This Row],[Close Price]]-Table2[[#This Row],[200D EMA]])/Table2[[#This Row],[200D EMA]]</f>
        <v>-5.0696410949546487E-2</v>
      </c>
      <c r="V612">
        <v>1.2802946054648801</v>
      </c>
      <c r="W612">
        <v>4773.7</v>
      </c>
      <c r="X612">
        <v>4998</v>
      </c>
      <c r="Y612">
        <v>4670</v>
      </c>
      <c r="Z612">
        <v>4998</v>
      </c>
      <c r="AA612">
        <v>4334</v>
      </c>
      <c r="AB612">
        <v>5255</v>
      </c>
      <c r="AC612" s="1">
        <f>(Table2[[#This Row],[Close Price]]/Table2[[#This Row],[Day Low]])-1</f>
        <v>3.786371158640045E-2</v>
      </c>
      <c r="AD612" s="1">
        <f>(Table2[[#This Row],[Day High]]/Table2[[#This Row],[Close Price]])-1</f>
        <v>8.790077606999791E-3</v>
      </c>
      <c r="AE612" s="1">
        <f>(Table2[[#This Row],[Close Price]]/Table2[[#This Row],[Current Week Low]])-1</f>
        <v>6.0910064239828587E-2</v>
      </c>
      <c r="AF612" s="1">
        <f>(Table2[[#This Row],[Current Week High]]/Table2[[#This Row],[Close Price]])-1</f>
        <v>8.790077606999791E-3</v>
      </c>
      <c r="AG612" s="1">
        <f>(Table2[[#This Row],[Close Price]]/Table2[[#This Row],[Current Month Low]])-1</f>
        <v>0.143158744808491</v>
      </c>
      <c r="AH612" s="1">
        <f>(Table2[[#This Row],[Current Month High]]/Table2[[#This Row],[Close Price]])-1</f>
        <v>6.0662636619604582E-2</v>
      </c>
      <c r="AI612">
        <v>48.351482001029296</v>
      </c>
      <c r="AJ612">
        <v>23.107218287986001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0.03</v>
      </c>
      <c r="AM612" t="s">
        <v>3172</v>
      </c>
      <c r="AN612">
        <v>-3.71</v>
      </c>
      <c r="AO612" t="s">
        <v>3173</v>
      </c>
      <c r="AP612">
        <v>1.850829349336E-3</v>
      </c>
      <c r="AQ612">
        <f>(Table2[[#This Row],[Sharpe Ratio]]-AVERAGE(Table2[Sharpe Ratio]))/_xlfn.STDEV.P(Table2[Sharpe Ratio])</f>
        <v>-0.62849596661357421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501</v>
      </c>
      <c r="AT612">
        <f>_xlfn.RANK.AVG(Table2[[#This Row],[6M Return vs Nifty Z-Score]],Table2[6M Return vs Nifty Z-Score])</f>
        <v>650</v>
      </c>
      <c r="AU612">
        <f>_xlfn.RANK.AVG(Table2[[#This Row],[Sharpe Ratio Z-Score]],Table2[Sharpe Ratio Z-Score])</f>
        <v>506</v>
      </c>
      <c r="AV612">
        <f>(Table2[[#This Row],[Rank 1Y]]+Table2[[#This Row],[Rank 6M]]+Table2[[#This Row],[Rank Sharpe]])/3</f>
        <v>552.33333333333337</v>
      </c>
    </row>
    <row r="613" spans="1:48" x14ac:dyDescent="0.3">
      <c r="A613" t="s">
        <v>469</v>
      </c>
      <c r="B613" t="s">
        <v>470</v>
      </c>
      <c r="C613" t="s">
        <v>3137</v>
      </c>
      <c r="D613" t="s">
        <v>117</v>
      </c>
      <c r="E613">
        <v>47843.874422487002</v>
      </c>
      <c r="F613">
        <v>115.83</v>
      </c>
      <c r="G613">
        <v>3.21538903607488</v>
      </c>
      <c r="H613">
        <f>(Table2[[#This Row],[1Y Return vs Nifty]]-AVERAGE(Table2[1Y Return vs Nifty]))/_xlfn.STDEV.P(Table2[1Y Return vs Nifty])</f>
        <v>-0.20859809282481676</v>
      </c>
      <c r="I613">
        <v>1.11386755467594</v>
      </c>
      <c r="J613">
        <f>(Table2[[#This Row],[1M Return vs Nifty]]-AVERAGE(Table2[1M Return vs Nifty]))/_xlfn.STDEV.P(Table2[1M Return vs Nifty])</f>
        <v>-1.2723754244550247E-2</v>
      </c>
      <c r="K613">
        <v>-35.8851031267058</v>
      </c>
      <c r="L613">
        <f>(Table2[[#This Row],[6M Return vs Nifty]]-AVERAGE(Table2[6M Return vs Nifty]))/_xlfn.STDEV.P(Table2[6M Return vs Nifty])</f>
        <v>-1.3137607539181624</v>
      </c>
      <c r="M613">
        <v>-3.0580600060364498</v>
      </c>
      <c r="N613">
        <f>(Table2[[#This Row],[1W Return vs Nifty]]-AVERAGE(Table2[1W Return vs Nifty]))/_xlfn.STDEV.P(Table2[1W Return vs Nifty])</f>
        <v>-0.52237335990480571</v>
      </c>
      <c r="O613">
        <v>116.23</v>
      </c>
      <c r="P613">
        <v>122.586504757616</v>
      </c>
      <c r="Q613">
        <v>129.40574872763801</v>
      </c>
      <c r="R613">
        <v>53.994264528700498</v>
      </c>
      <c r="S613" s="1">
        <f>(Table2[[#This Row],[Close Price]]-Table2[[#This Row],[20D EMA]])/Table2[[#This Row],[20D EMA]]</f>
        <v>-3.4414522928676388E-3</v>
      </c>
      <c r="T613" s="1">
        <f>(Table2[[#This Row],[Close Price]]-Table2[[#This Row],[50D EMA]])/Table2[[#This Row],[50D EMA]]</f>
        <v>-5.5116219937710841E-2</v>
      </c>
      <c r="U613" s="1">
        <f>(Table2[[#This Row],[Close Price]]-Table2[[#This Row],[200D EMA]])/Table2[[#This Row],[200D EMA]]</f>
        <v>-0.10490838978267551</v>
      </c>
      <c r="V613">
        <v>0.75761682218080895</v>
      </c>
      <c r="W613">
        <v>113.88</v>
      </c>
      <c r="X613">
        <v>116.44</v>
      </c>
      <c r="Y613">
        <v>113.85</v>
      </c>
      <c r="Z613">
        <v>116.44</v>
      </c>
      <c r="AA613">
        <v>108.65</v>
      </c>
      <c r="AB613">
        <v>126.85</v>
      </c>
      <c r="AC613" s="1">
        <f>(Table2[[#This Row],[Close Price]]/Table2[[#This Row],[Day Low]])-1</f>
        <v>1.7123287671232834E-2</v>
      </c>
      <c r="AD613" s="1">
        <f>(Table2[[#This Row],[Day High]]/Table2[[#This Row],[Close Price]])-1</f>
        <v>5.2663385996718493E-3</v>
      </c>
      <c r="AE613" s="1">
        <f>(Table2[[#This Row],[Close Price]]/Table2[[#This Row],[Current Week Low]])-1</f>
        <v>1.7391304347826209E-2</v>
      </c>
      <c r="AF613" s="1">
        <f>(Table2[[#This Row],[Current Week High]]/Table2[[#This Row],[Close Price]])-1</f>
        <v>5.2663385996718493E-3</v>
      </c>
      <c r="AG613" s="1">
        <f>(Table2[[#This Row],[Close Price]]/Table2[[#This Row],[Current Month Low]])-1</f>
        <v>6.6083755177174242E-2</v>
      </c>
      <c r="AH613" s="1">
        <f>(Table2[[#This Row],[Current Month High]]/Table2[[#This Row],[Close Price]])-1</f>
        <v>9.51394284727618E-2</v>
      </c>
      <c r="AI613">
        <v>51.3856513856513</v>
      </c>
      <c r="AJ613">
        <v>29.5637583892617</v>
      </c>
      <c r="AK613" t="str">
        <f>IF(AND(Table2[[#This Row],[20D EMA]]&gt;Table2[[#This Row],[50D EMA]],Table2[[#This Row],[50D EMA]]&gt;Table2[[#This Row],[200D EMA]]),"Uptrend","Downtrend/NoTrend")</f>
        <v>Downtrend/NoTrend</v>
      </c>
      <c r="AL613">
        <v>-0.09</v>
      </c>
      <c r="AM613" t="s">
        <v>3173</v>
      </c>
      <c r="AN613">
        <v>-6.51</v>
      </c>
      <c r="AO613" t="s">
        <v>3173</v>
      </c>
      <c r="AP613">
        <v>-7.3339054104980001E-3</v>
      </c>
      <c r="AQ613">
        <f>(Table2[[#This Row],[Sharpe Ratio]]-AVERAGE(Table2[Sharpe Ratio]))/_xlfn.STDEV.P(Table2[Sharpe Ratio])</f>
        <v>-0.73499065694411247</v>
      </c>
      <c r="AR6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3">
        <f>_xlfn.RANK.AVG(Table2[[#This Row],[1Y Return vs Nifty Z-Score]],Table2[1Y Return vs Nifty Z-Score])</f>
        <v>382</v>
      </c>
      <c r="AT613">
        <f>_xlfn.RANK.AVG(Table2[[#This Row],[6M Return vs Nifty Z-Score]],Table2[6M Return vs Nifty Z-Score])</f>
        <v>711</v>
      </c>
      <c r="AU613">
        <f>_xlfn.RANK.AVG(Table2[[#This Row],[Sharpe Ratio Z-Score]],Table2[Sharpe Ratio Z-Score])</f>
        <v>570</v>
      </c>
      <c r="AV613">
        <f>(Table2[[#This Row],[Rank 1Y]]+Table2[[#This Row],[Rank 6M]]+Table2[[#This Row],[Rank Sharpe]])/3</f>
        <v>554.33333333333337</v>
      </c>
    </row>
    <row r="614" spans="1:48" x14ac:dyDescent="0.3">
      <c r="A614" t="s">
        <v>266</v>
      </c>
      <c r="B614" t="s">
        <v>267</v>
      </c>
      <c r="C614" t="s">
        <v>3129</v>
      </c>
      <c r="D614" t="s">
        <v>268</v>
      </c>
      <c r="E614">
        <v>95339.285137390005</v>
      </c>
      <c r="F614">
        <v>963.55</v>
      </c>
      <c r="G614">
        <v>-17.540076131588599</v>
      </c>
      <c r="H614">
        <f>(Table2[[#This Row],[1Y Return vs Nifty]]-AVERAGE(Table2[1Y Return vs Nifty]))/_xlfn.STDEV.P(Table2[1Y Return vs Nifty])</f>
        <v>-0.61675927616679416</v>
      </c>
      <c r="I614">
        <v>-1.63741961237495</v>
      </c>
      <c r="J614">
        <f>(Table2[[#This Row],[1M Return vs Nifty]]-AVERAGE(Table2[1M Return vs Nifty]))/_xlfn.STDEV.P(Table2[1M Return vs Nifty])</f>
        <v>-0.27365432952697505</v>
      </c>
      <c r="K614">
        <v>-15.7194397831143</v>
      </c>
      <c r="L614">
        <f>(Table2[[#This Row],[6M Return vs Nifty]]-AVERAGE(Table2[6M Return vs Nifty]))/_xlfn.STDEV.P(Table2[6M Return vs Nifty])</f>
        <v>-0.65036558263203381</v>
      </c>
      <c r="M614">
        <v>-0.66042922860021303</v>
      </c>
      <c r="N614">
        <f>(Table2[[#This Row],[1W Return vs Nifty]]-AVERAGE(Table2[1W Return vs Nifty]))/_xlfn.STDEV.P(Table2[1W Return vs Nifty])</f>
        <v>-1.1192253747865148E-2</v>
      </c>
      <c r="O614">
        <v>975.16</v>
      </c>
      <c r="P614">
        <v>1040.08612738688</v>
      </c>
      <c r="Q614">
        <v>1080.1322636576699</v>
      </c>
      <c r="R614">
        <v>51.800607694205397</v>
      </c>
      <c r="S614" s="1">
        <f>(Table2[[#This Row],[Close Price]]-Table2[[#This Row],[20D EMA]])/Table2[[#This Row],[20D EMA]]</f>
        <v>-1.1905738545469476E-2</v>
      </c>
      <c r="T614" s="1">
        <f>(Table2[[#This Row],[Close Price]]-Table2[[#This Row],[50D EMA]])/Table2[[#This Row],[50D EMA]]</f>
        <v>-7.358633614234425E-2</v>
      </c>
      <c r="U614" s="1">
        <f>(Table2[[#This Row],[Close Price]]-Table2[[#This Row],[200D EMA]])/Table2[[#This Row],[200D EMA]]</f>
        <v>-0.10793332222378535</v>
      </c>
      <c r="V614">
        <v>0.90206004778413595</v>
      </c>
      <c r="W614">
        <v>951.95</v>
      </c>
      <c r="X614">
        <v>967.45</v>
      </c>
      <c r="Y614">
        <v>946.6</v>
      </c>
      <c r="Z614">
        <v>967.45</v>
      </c>
      <c r="AA614">
        <v>900.5</v>
      </c>
      <c r="AB614">
        <v>1013.1</v>
      </c>
      <c r="AC614" s="1">
        <f>(Table2[[#This Row],[Close Price]]/Table2[[#This Row],[Day Low]])-1</f>
        <v>1.2185513945059956E-2</v>
      </c>
      <c r="AD614" s="1">
        <f>(Table2[[#This Row],[Day High]]/Table2[[#This Row],[Close Price]])-1</f>
        <v>4.047532561880729E-3</v>
      </c>
      <c r="AE614" s="1">
        <f>(Table2[[#This Row],[Close Price]]/Table2[[#This Row],[Current Week Low]])-1</f>
        <v>1.7906190576801206E-2</v>
      </c>
      <c r="AF614" s="1">
        <f>(Table2[[#This Row],[Current Week High]]/Table2[[#This Row],[Close Price]])-1</f>
        <v>4.047532561880729E-3</v>
      </c>
      <c r="AG614" s="1">
        <f>(Table2[[#This Row],[Close Price]]/Table2[[#This Row],[Current Month Low]])-1</f>
        <v>7.0016657412548478E-2</v>
      </c>
      <c r="AH614" s="1">
        <f>(Table2[[#This Row],[Current Month High]]/Table2[[#This Row],[Close Price]])-1</f>
        <v>5.1424420113123315E-2</v>
      </c>
      <c r="AI614">
        <v>30.0835866144097</v>
      </c>
      <c r="AJ614">
        <v>7.0016657412548398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-0.11</v>
      </c>
      <c r="AM614" t="s">
        <v>3173</v>
      </c>
      <c r="AN614">
        <v>-4.32</v>
      </c>
      <c r="AO614" t="s">
        <v>3173</v>
      </c>
      <c r="AP614">
        <v>-1.1204387824093E-2</v>
      </c>
      <c r="AQ614">
        <f>(Table2[[#This Row],[Sharpe Ratio]]-AVERAGE(Table2[Sharpe Ratio]))/_xlfn.STDEV.P(Table2[Sharpe Ratio])</f>
        <v>-0.77986792741991695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530</v>
      </c>
      <c r="AT614">
        <f>_xlfn.RANK.AVG(Table2[[#This Row],[6M Return vs Nifty Z-Score]],Table2[6M Return vs Nifty Z-Score])</f>
        <v>551</v>
      </c>
      <c r="AU614">
        <f>_xlfn.RANK.AVG(Table2[[#This Row],[Sharpe Ratio Z-Score]],Table2[Sharpe Ratio Z-Score])</f>
        <v>583</v>
      </c>
      <c r="AV614">
        <f>(Table2[[#This Row],[Rank 1Y]]+Table2[[#This Row],[Rank 6M]]+Table2[[#This Row],[Rank Sharpe]])/3</f>
        <v>554.66666666666663</v>
      </c>
    </row>
    <row r="615" spans="1:48" x14ac:dyDescent="0.3">
      <c r="A615" t="s">
        <v>1457</v>
      </c>
      <c r="B615" t="s">
        <v>1458</v>
      </c>
      <c r="C615" t="s">
        <v>3141</v>
      </c>
      <c r="D615" t="s">
        <v>498</v>
      </c>
      <c r="E615">
        <v>7121.5230772499999</v>
      </c>
      <c r="F615">
        <v>257.5</v>
      </c>
      <c r="G615">
        <v>-25.6702189480885</v>
      </c>
      <c r="H615">
        <f>(Table2[[#This Row],[1Y Return vs Nifty]]-AVERAGE(Table2[1Y Return vs Nifty]))/_xlfn.STDEV.P(Table2[1Y Return vs Nifty])</f>
        <v>-0.77664047786069201</v>
      </c>
      <c r="I615">
        <v>3.6620998294592102</v>
      </c>
      <c r="J615">
        <f>(Table2[[#This Row],[1M Return vs Nifty]]-AVERAGE(Table2[1M Return vs Nifty]))/_xlfn.STDEV.P(Table2[1M Return vs Nifty])</f>
        <v>0.22894920573409161</v>
      </c>
      <c r="K615">
        <v>-2.1422589144578499</v>
      </c>
      <c r="L615">
        <f>(Table2[[#This Row],[6M Return vs Nifty]]-AVERAGE(Table2[6M Return vs Nifty]))/_xlfn.STDEV.P(Table2[6M Return vs Nifty])</f>
        <v>-0.20371346539298152</v>
      </c>
      <c r="M615">
        <v>-2.8939216105053398</v>
      </c>
      <c r="N615">
        <f>(Table2[[#This Row],[1W Return vs Nifty]]-AVERAGE(Table2[1W Return vs Nifty]))/_xlfn.STDEV.P(Table2[1W Return vs Nifty])</f>
        <v>-0.48737862786347935</v>
      </c>
      <c r="O615">
        <v>260</v>
      </c>
      <c r="P615">
        <v>268.203214782391</v>
      </c>
      <c r="Q615">
        <v>268.63736205142499</v>
      </c>
      <c r="R615">
        <v>50.090502360152897</v>
      </c>
      <c r="S615" s="1">
        <f>(Table2[[#This Row],[Close Price]]-Table2[[#This Row],[20D EMA]])/Table2[[#This Row],[20D EMA]]</f>
        <v>-9.6153846153846159E-3</v>
      </c>
      <c r="T615" s="1">
        <f>(Table2[[#This Row],[Close Price]]-Table2[[#This Row],[50D EMA]])/Table2[[#This Row],[50D EMA]]</f>
        <v>-3.9907108462794327E-2</v>
      </c>
      <c r="U615" s="1">
        <f>(Table2[[#This Row],[Close Price]]-Table2[[#This Row],[200D EMA]])/Table2[[#This Row],[200D EMA]]</f>
        <v>-4.145872326312143E-2</v>
      </c>
      <c r="V615">
        <v>0.23205230821817399</v>
      </c>
      <c r="W615">
        <v>254.15</v>
      </c>
      <c r="X615">
        <v>259.3</v>
      </c>
      <c r="Y615">
        <v>251.1</v>
      </c>
      <c r="Z615">
        <v>259.3</v>
      </c>
      <c r="AA615">
        <v>245.2</v>
      </c>
      <c r="AB615">
        <v>284</v>
      </c>
      <c r="AC615" s="1">
        <f>(Table2[[#This Row],[Close Price]]/Table2[[#This Row],[Day Low]])-1</f>
        <v>1.3181192209325232E-2</v>
      </c>
      <c r="AD615" s="1">
        <f>(Table2[[#This Row],[Day High]]/Table2[[#This Row],[Close Price]])-1</f>
        <v>6.9902912621360169E-3</v>
      </c>
      <c r="AE615" s="1">
        <f>(Table2[[#This Row],[Close Price]]/Table2[[#This Row],[Current Week Low]])-1</f>
        <v>2.5487853444842612E-2</v>
      </c>
      <c r="AF615" s="1">
        <f>(Table2[[#This Row],[Current Week High]]/Table2[[#This Row],[Close Price]])-1</f>
        <v>6.9902912621360169E-3</v>
      </c>
      <c r="AG615" s="1">
        <f>(Table2[[#This Row],[Close Price]]/Table2[[#This Row],[Current Month Low]])-1</f>
        <v>5.0163132137031052E-2</v>
      </c>
      <c r="AH615" s="1">
        <f>(Table2[[#This Row],[Current Month High]]/Table2[[#This Row],[Close Price]])-1</f>
        <v>0.1029126213592233</v>
      </c>
      <c r="AI615">
        <v>26.407766990291201</v>
      </c>
      <c r="AJ615">
        <v>17.045454545454501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-0.04</v>
      </c>
      <c r="AM615" t="s">
        <v>3173</v>
      </c>
      <c r="AN615">
        <v>-8.1300000000000008</v>
      </c>
      <c r="AO615" t="s">
        <v>3173</v>
      </c>
      <c r="AP615">
        <v>-9.630853189204E-2</v>
      </c>
      <c r="AQ615">
        <f>(Table2[[#This Row],[Sharpe Ratio]]-AVERAGE(Table2[Sharpe Ratio]))/_xlfn.STDEV.P(Table2[Sharpe Ratio])</f>
        <v>-1.7666290811546739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5">
        <f>_xlfn.RANK.AVG(Table2[[#This Row],[1Y Return vs Nifty Z-Score]],Table2[1Y Return vs Nifty Z-Score])</f>
        <v>592</v>
      </c>
      <c r="AT615">
        <f>_xlfn.RANK.AVG(Table2[[#This Row],[6M Return vs Nifty Z-Score]],Table2[6M Return vs Nifty Z-Score])</f>
        <v>366</v>
      </c>
      <c r="AU615">
        <f>_xlfn.RANK.AVG(Table2[[#This Row],[Sharpe Ratio Z-Score]],Table2[Sharpe Ratio Z-Score])</f>
        <v>708</v>
      </c>
      <c r="AV615">
        <f>(Table2[[#This Row],[Rank 1Y]]+Table2[[#This Row],[Rank 6M]]+Table2[[#This Row],[Rank Sharpe]])/3</f>
        <v>555.33333333333337</v>
      </c>
    </row>
    <row r="616" spans="1:48" x14ac:dyDescent="0.3">
      <c r="A616" t="s">
        <v>293</v>
      </c>
      <c r="B616" t="s">
        <v>294</v>
      </c>
      <c r="C616" t="s">
        <v>3134</v>
      </c>
      <c r="D616" t="s">
        <v>69</v>
      </c>
      <c r="E616">
        <v>90132.053752619904</v>
      </c>
      <c r="F616">
        <v>25467.3</v>
      </c>
      <c r="G616">
        <v>-24.529458358281101</v>
      </c>
      <c r="H616">
        <f>(Table2[[#This Row],[1Y Return vs Nifty]]-AVERAGE(Table2[1Y Return vs Nifty]))/_xlfn.STDEV.P(Table2[1Y Return vs Nifty])</f>
        <v>-0.7542071482058551</v>
      </c>
      <c r="I616">
        <v>1.58892320372979</v>
      </c>
      <c r="J616">
        <f>(Table2[[#This Row],[1M Return vs Nifty]]-AVERAGE(Table2[1M Return vs Nifty]))/_xlfn.STDEV.P(Table2[1M Return vs Nifty])</f>
        <v>3.233026457372383E-2</v>
      </c>
      <c r="K616">
        <v>-5.1850581859531699</v>
      </c>
      <c r="L616">
        <f>(Table2[[#This Row],[6M Return vs Nifty]]-AVERAGE(Table2[6M Return vs Nifty]))/_xlfn.STDEV.P(Table2[6M Return vs Nifty])</f>
        <v>-0.30381323942518235</v>
      </c>
      <c r="M616">
        <v>3.90008373143626</v>
      </c>
      <c r="N616">
        <f>(Table2[[#This Row],[1W Return vs Nifty]]-AVERAGE(Table2[1W Return vs Nifty]))/_xlfn.STDEV.P(Table2[1W Return vs Nifty])</f>
        <v>0.96112094872415543</v>
      </c>
      <c r="O616">
        <v>24672.1</v>
      </c>
      <c r="P616">
        <v>24967.306934763499</v>
      </c>
      <c r="Q616">
        <v>25645.296263582899</v>
      </c>
      <c r="R616">
        <v>58.1086057209274</v>
      </c>
      <c r="S616" s="1">
        <f>(Table2[[#This Row],[Close Price]]-Table2[[#This Row],[20D EMA]])/Table2[[#This Row],[20D EMA]]</f>
        <v>3.2230738364387335E-2</v>
      </c>
      <c r="T616" s="1">
        <f>(Table2[[#This Row],[Close Price]]-Table2[[#This Row],[50D EMA]])/Table2[[#This Row],[50D EMA]]</f>
        <v>2.0025910945979095E-2</v>
      </c>
      <c r="U616" s="1">
        <f>(Table2[[#This Row],[Close Price]]-Table2[[#This Row],[200D EMA]])/Table2[[#This Row],[200D EMA]]</f>
        <v>-6.9406982767307628E-3</v>
      </c>
      <c r="V616">
        <v>1.2997718446072799</v>
      </c>
      <c r="W616">
        <v>24925.8</v>
      </c>
      <c r="X616">
        <v>25582.05</v>
      </c>
      <c r="Y616">
        <v>24925.8</v>
      </c>
      <c r="Z616">
        <v>25763</v>
      </c>
      <c r="AA616">
        <v>23500</v>
      </c>
      <c r="AB616">
        <v>25763</v>
      </c>
      <c r="AC616" s="1">
        <f>(Table2[[#This Row],[Close Price]]/Table2[[#This Row],[Day Low]])-1</f>
        <v>2.1724478251450297E-2</v>
      </c>
      <c r="AD616" s="1">
        <f>(Table2[[#This Row],[Day High]]/Table2[[#This Row],[Close Price]])-1</f>
        <v>4.5057779976676038E-3</v>
      </c>
      <c r="AE616" s="1">
        <f>(Table2[[#This Row],[Close Price]]/Table2[[#This Row],[Current Week Low]])-1</f>
        <v>2.1724478251450297E-2</v>
      </c>
      <c r="AF616" s="1">
        <f>(Table2[[#This Row],[Current Week High]]/Table2[[#This Row],[Close Price]])-1</f>
        <v>1.1610967790067983E-2</v>
      </c>
      <c r="AG616" s="1">
        <f>(Table2[[#This Row],[Close Price]]/Table2[[#This Row],[Current Month Low]])-1</f>
        <v>8.3714893617021335E-2</v>
      </c>
      <c r="AH616" s="1">
        <f>(Table2[[#This Row],[Current Month High]]/Table2[[#This Row],[Close Price]])-1</f>
        <v>1.1610967790067983E-2</v>
      </c>
      <c r="AI616">
        <v>20.694969627718599</v>
      </c>
      <c r="AJ616">
        <v>8.37148936170213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0.05</v>
      </c>
      <c r="AM616" t="s">
        <v>3172</v>
      </c>
      <c r="AN616">
        <v>-0.11</v>
      </c>
      <c r="AO616" t="s">
        <v>3173</v>
      </c>
      <c r="AP616">
        <v>-5.5085866441308001E-2</v>
      </c>
      <c r="AQ616">
        <f>(Table2[[#This Row],[Sharpe Ratio]]-AVERAGE(Table2[Sharpe Ratio]))/_xlfn.STDEV.P(Table2[Sharpe Ratio])</f>
        <v>-1.2886626393829332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580</v>
      </c>
      <c r="AT616">
        <f>_xlfn.RANK.AVG(Table2[[#This Row],[6M Return vs Nifty Z-Score]],Table2[6M Return vs Nifty Z-Score])</f>
        <v>417</v>
      </c>
      <c r="AU616">
        <f>_xlfn.RANK.AVG(Table2[[#This Row],[Sharpe Ratio Z-Score]],Table2[Sharpe Ratio Z-Score])</f>
        <v>670</v>
      </c>
      <c r="AV616">
        <f>(Table2[[#This Row],[Rank 1Y]]+Table2[[#This Row],[Rank 6M]]+Table2[[#This Row],[Rank Sharpe]])/3</f>
        <v>555.66666666666663</v>
      </c>
    </row>
    <row r="617" spans="1:48" x14ac:dyDescent="0.3">
      <c r="A617" t="s">
        <v>871</v>
      </c>
      <c r="B617" t="s">
        <v>872</v>
      </c>
      <c r="C617" t="s">
        <v>3141</v>
      </c>
      <c r="D617" t="s">
        <v>498</v>
      </c>
      <c r="E617">
        <v>17117.806408799999</v>
      </c>
      <c r="F617">
        <v>3451.9</v>
      </c>
      <c r="G617">
        <v>-29.3154711831714</v>
      </c>
      <c r="H617">
        <f>(Table2[[#This Row],[1Y Return vs Nifty]]-AVERAGE(Table2[1Y Return vs Nifty]))/_xlfn.STDEV.P(Table2[1Y Return vs Nifty])</f>
        <v>-0.84832523432519469</v>
      </c>
      <c r="I617">
        <v>3.7652308196894801</v>
      </c>
      <c r="J617">
        <f>(Table2[[#This Row],[1M Return vs Nifty]]-AVERAGE(Table2[1M Return vs Nifty]))/_xlfn.STDEV.P(Table2[1M Return vs Nifty])</f>
        <v>0.23873009263404954</v>
      </c>
      <c r="K617">
        <v>-2.86395355789745</v>
      </c>
      <c r="L617">
        <f>(Table2[[#This Row],[6M Return vs Nifty]]-AVERAGE(Table2[6M Return vs Nifty]))/_xlfn.STDEV.P(Table2[6M Return vs Nifty])</f>
        <v>-0.22745524534057962</v>
      </c>
      <c r="M617">
        <v>2.0669406562729198</v>
      </c>
      <c r="N617">
        <f>(Table2[[#This Row],[1W Return vs Nifty]]-AVERAGE(Table2[1W Return vs Nifty]))/_xlfn.STDEV.P(Table2[1W Return vs Nifty])</f>
        <v>0.57029008613907894</v>
      </c>
      <c r="O617">
        <v>3366.79</v>
      </c>
      <c r="P617">
        <v>3371.33742498215</v>
      </c>
      <c r="Q617">
        <v>3452.20340247081</v>
      </c>
      <c r="R617">
        <v>60.301391940210202</v>
      </c>
      <c r="S617" s="1">
        <f>(Table2[[#This Row],[Close Price]]-Table2[[#This Row],[20D EMA]])/Table2[[#This Row],[20D EMA]]</f>
        <v>2.527927194746335E-2</v>
      </c>
      <c r="T617" s="1">
        <f>(Table2[[#This Row],[Close Price]]-Table2[[#This Row],[50D EMA]])/Table2[[#This Row],[50D EMA]]</f>
        <v>2.3896325066980407E-2</v>
      </c>
      <c r="U617" s="1">
        <f>(Table2[[#This Row],[Close Price]]-Table2[[#This Row],[200D EMA]])/Table2[[#This Row],[200D EMA]]</f>
        <v>-8.7886614848010171E-5</v>
      </c>
      <c r="V617">
        <v>0.53304025835483404</v>
      </c>
      <c r="W617">
        <v>3402.05</v>
      </c>
      <c r="X617">
        <v>3466.2</v>
      </c>
      <c r="Y617">
        <v>3342.7</v>
      </c>
      <c r="Z617">
        <v>3466.2</v>
      </c>
      <c r="AA617">
        <v>3204.6</v>
      </c>
      <c r="AB617">
        <v>3560.25</v>
      </c>
      <c r="AC617" s="1">
        <f>(Table2[[#This Row],[Close Price]]/Table2[[#This Row],[Day Low]])-1</f>
        <v>1.4652929851119101E-2</v>
      </c>
      <c r="AD617" s="1">
        <f>(Table2[[#This Row],[Day High]]/Table2[[#This Row],[Close Price]])-1</f>
        <v>4.1426460789708575E-3</v>
      </c>
      <c r="AE617" s="1">
        <f>(Table2[[#This Row],[Close Price]]/Table2[[#This Row],[Current Week Low]])-1</f>
        <v>3.2668202351392672E-2</v>
      </c>
      <c r="AF617" s="1">
        <f>(Table2[[#This Row],[Current Week High]]/Table2[[#This Row],[Close Price]])-1</f>
        <v>4.1426460789708575E-3</v>
      </c>
      <c r="AG617" s="1">
        <f>(Table2[[#This Row],[Close Price]]/Table2[[#This Row],[Current Month Low]])-1</f>
        <v>7.7170317668351807E-2</v>
      </c>
      <c r="AH617" s="1">
        <f>(Table2[[#This Row],[Current Month High]]/Table2[[#This Row],[Close Price]])-1</f>
        <v>3.1388510675280257E-2</v>
      </c>
      <c r="AI617">
        <v>15.282887685043001</v>
      </c>
      <c r="AJ617">
        <v>20.026426050522399</v>
      </c>
      <c r="AK617" t="str">
        <f>IF(AND(Table2[[#This Row],[20D EMA]]&gt;Table2[[#This Row],[50D EMA]],Table2[[#This Row],[50D EMA]]&gt;Table2[[#This Row],[200D EMA]]),"Uptrend","Downtrend/NoTrend")</f>
        <v>Downtrend/NoTrend</v>
      </c>
      <c r="AL617">
        <v>0.16</v>
      </c>
      <c r="AM617" t="s">
        <v>3172</v>
      </c>
      <c r="AN617">
        <v>-1.26</v>
      </c>
      <c r="AO617" t="s">
        <v>3173</v>
      </c>
      <c r="AP617">
        <v>-6.3748343674674995E-2</v>
      </c>
      <c r="AQ617">
        <f>(Table2[[#This Row],[Sharpe Ratio]]-AVERAGE(Table2[Sharpe Ratio]))/_xlfn.STDEV.P(Table2[Sharpe Ratio])</f>
        <v>-1.3891018849991483</v>
      </c>
      <c r="AR6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7">
        <f>_xlfn.RANK.AVG(Table2[[#This Row],[1Y Return vs Nifty Z-Score]],Table2[1Y Return vs Nifty Z-Score])</f>
        <v>614</v>
      </c>
      <c r="AT617">
        <f>_xlfn.RANK.AVG(Table2[[#This Row],[6M Return vs Nifty Z-Score]],Table2[6M Return vs Nifty Z-Score])</f>
        <v>377</v>
      </c>
      <c r="AU617">
        <f>_xlfn.RANK.AVG(Table2[[#This Row],[Sharpe Ratio Z-Score]],Table2[Sharpe Ratio Z-Score])</f>
        <v>678</v>
      </c>
      <c r="AV617">
        <f>(Table2[[#This Row],[Rank 1Y]]+Table2[[#This Row],[Rank 6M]]+Table2[[#This Row],[Rank Sharpe]])/3</f>
        <v>556.33333333333337</v>
      </c>
    </row>
    <row r="618" spans="1:48" x14ac:dyDescent="0.3">
      <c r="A618" t="s">
        <v>2201</v>
      </c>
      <c r="B618" t="s">
        <v>2202</v>
      </c>
      <c r="C618" t="s">
        <v>3132</v>
      </c>
      <c r="D618" t="s">
        <v>947</v>
      </c>
      <c r="E618">
        <v>2634.4322034000002</v>
      </c>
      <c r="F618">
        <v>637.4</v>
      </c>
      <c r="G618">
        <v>-37.7422077244928</v>
      </c>
      <c r="H618">
        <f>(Table2[[#This Row],[1Y Return vs Nifty]]-AVERAGE(Table2[1Y Return vs Nifty]))/_xlfn.STDEV.P(Table2[1Y Return vs Nifty])</f>
        <v>-1.0140390225073759</v>
      </c>
      <c r="I618">
        <v>4.0391320835830404</v>
      </c>
      <c r="J618">
        <f>(Table2[[#This Row],[1M Return vs Nifty]]-AVERAGE(Table2[1M Return vs Nifty]))/_xlfn.STDEV.P(Table2[1M Return vs Nifty])</f>
        <v>0.26470673920669285</v>
      </c>
      <c r="K618">
        <v>-10.3337565521856</v>
      </c>
      <c r="L618">
        <f>(Table2[[#This Row],[6M Return vs Nifty]]-AVERAGE(Table2[6M Return vs Nifty]))/_xlfn.STDEV.P(Table2[6M Return vs Nifty])</f>
        <v>-0.47319133407897573</v>
      </c>
      <c r="M618">
        <v>-6.8917868343726096E-2</v>
      </c>
      <c r="N618">
        <f>(Table2[[#This Row],[1W Return vs Nifty]]-AVERAGE(Table2[1W Return vs Nifty]))/_xlfn.STDEV.P(Table2[1W Return vs Nifty])</f>
        <v>0.1149195038612978</v>
      </c>
      <c r="O618">
        <v>626.08000000000004</v>
      </c>
      <c r="P618">
        <v>625.35265777782001</v>
      </c>
      <c r="Q618">
        <v>662.35689458240597</v>
      </c>
      <c r="R618">
        <v>56.804901175732098</v>
      </c>
      <c r="S618" s="1">
        <f>(Table2[[#This Row],[Close Price]]-Table2[[#This Row],[20D EMA]])/Table2[[#This Row],[20D EMA]]</f>
        <v>1.8080756452849372E-2</v>
      </c>
      <c r="T618" s="1">
        <f>(Table2[[#This Row],[Close Price]]-Table2[[#This Row],[50D EMA]])/Table2[[#This Row],[50D EMA]]</f>
        <v>1.9264877301377416E-2</v>
      </c>
      <c r="U618" s="1">
        <f>(Table2[[#This Row],[Close Price]]-Table2[[#This Row],[200D EMA]])/Table2[[#This Row],[200D EMA]]</f>
        <v>-3.7678923230867079E-2</v>
      </c>
      <c r="V618">
        <v>0.440857397300986</v>
      </c>
      <c r="W618">
        <v>623</v>
      </c>
      <c r="X618">
        <v>649</v>
      </c>
      <c r="Y618">
        <v>617</v>
      </c>
      <c r="Z618">
        <v>649</v>
      </c>
      <c r="AA618">
        <v>599.9</v>
      </c>
      <c r="AB618">
        <v>673.45</v>
      </c>
      <c r="AC618" s="1">
        <f>(Table2[[#This Row],[Close Price]]/Table2[[#This Row],[Day Low]])-1</f>
        <v>2.3113964686998445E-2</v>
      </c>
      <c r="AD618" s="1">
        <f>(Table2[[#This Row],[Day High]]/Table2[[#This Row],[Close Price]])-1</f>
        <v>1.8198933165986864E-2</v>
      </c>
      <c r="AE618" s="1">
        <f>(Table2[[#This Row],[Close Price]]/Table2[[#This Row],[Current Week Low]])-1</f>
        <v>3.3063209076175104E-2</v>
      </c>
      <c r="AF618" s="1">
        <f>(Table2[[#This Row],[Current Week High]]/Table2[[#This Row],[Close Price]])-1</f>
        <v>1.8198933165986864E-2</v>
      </c>
      <c r="AG618" s="1">
        <f>(Table2[[#This Row],[Close Price]]/Table2[[#This Row],[Current Month Low]])-1</f>
        <v>6.2510418403067147E-2</v>
      </c>
      <c r="AH618" s="1">
        <f>(Table2[[#This Row],[Current Month High]]/Table2[[#This Row],[Close Price]])-1</f>
        <v>5.6557891433950624E-2</v>
      </c>
      <c r="AI618">
        <v>41.983056165672998</v>
      </c>
      <c r="AJ618">
        <v>17.775314116777501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0.17</v>
      </c>
      <c r="AM618" t="s">
        <v>3172</v>
      </c>
      <c r="AN618">
        <v>-0.69</v>
      </c>
      <c r="AO618" t="s">
        <v>3173</v>
      </c>
      <c r="AQ618">
        <f>(Table2[[#This Row],[Sharpe Ratio]]-AVERAGE(Table2[Sharpe Ratio]))/_xlfn.STDEV.P(Table2[Sharpe Ratio])</f>
        <v>-0.64995586758689006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659</v>
      </c>
      <c r="AT618">
        <f>_xlfn.RANK.AVG(Table2[[#This Row],[6M Return vs Nifty Z-Score]],Table2[6M Return vs Nifty Z-Score])</f>
        <v>485</v>
      </c>
      <c r="AU618">
        <f>_xlfn.RANK.AVG(Table2[[#This Row],[Sharpe Ratio Z-Score]],Table2[Sharpe Ratio Z-Score])</f>
        <v>532</v>
      </c>
      <c r="AV618">
        <f>(Table2[[#This Row],[Rank 1Y]]+Table2[[#This Row],[Rank 6M]]+Table2[[#This Row],[Rank Sharpe]])/3</f>
        <v>558.66666666666663</v>
      </c>
    </row>
    <row r="619" spans="1:48" x14ac:dyDescent="0.3">
      <c r="A619" t="s">
        <v>1957</v>
      </c>
      <c r="B619" t="s">
        <v>1958</v>
      </c>
      <c r="C619" t="s">
        <v>3143</v>
      </c>
      <c r="D619" t="s">
        <v>460</v>
      </c>
      <c r="E619">
        <v>3535.6426925400001</v>
      </c>
      <c r="F619">
        <v>22.93</v>
      </c>
      <c r="G619">
        <v>-42.884601262408403</v>
      </c>
      <c r="H619">
        <f>(Table2[[#This Row],[1Y Return vs Nifty]]-AVERAGE(Table2[1Y Return vs Nifty]))/_xlfn.STDEV.P(Table2[1Y Return vs Nifty])</f>
        <v>-1.115165420527876</v>
      </c>
      <c r="I619">
        <v>4.1686955917999802</v>
      </c>
      <c r="J619">
        <f>(Table2[[#This Row],[1M Return vs Nifty]]-AVERAGE(Table2[1M Return vs Nifty]))/_xlfn.STDEV.P(Table2[1M Return vs Nifty])</f>
        <v>0.27699447170496677</v>
      </c>
      <c r="K619">
        <v>-8.6389987694346893</v>
      </c>
      <c r="L619">
        <f>(Table2[[#This Row],[6M Return vs Nifty]]-AVERAGE(Table2[6M Return vs Nifty]))/_xlfn.STDEV.P(Table2[6M Return vs Nifty])</f>
        <v>-0.41743843815780923</v>
      </c>
      <c r="M619">
        <v>-4.7982320740961404</v>
      </c>
      <c r="N619">
        <f>(Table2[[#This Row],[1W Return vs Nifty]]-AVERAGE(Table2[1W Return vs Nifty]))/_xlfn.STDEV.P(Table2[1W Return vs Nifty])</f>
        <v>-0.8933825624165217</v>
      </c>
      <c r="O619">
        <v>22.77</v>
      </c>
      <c r="P619">
        <v>22.844266173135502</v>
      </c>
      <c r="Q619">
        <v>23.580415050293301</v>
      </c>
      <c r="R619">
        <v>53.439610313341802</v>
      </c>
      <c r="S619" s="1">
        <f>(Table2[[#This Row],[Close Price]]-Table2[[#This Row],[20D EMA]])/Table2[[#This Row],[20D EMA]]</f>
        <v>7.026789635485294E-3</v>
      </c>
      <c r="T619" s="1">
        <f>(Table2[[#This Row],[Close Price]]-Table2[[#This Row],[50D EMA]])/Table2[[#This Row],[50D EMA]]</f>
        <v>3.7529691789933563E-3</v>
      </c>
      <c r="U619" s="1">
        <f>(Table2[[#This Row],[Close Price]]-Table2[[#This Row],[200D EMA]])/Table2[[#This Row],[200D EMA]]</f>
        <v>-2.7582849958580808E-2</v>
      </c>
      <c r="V619">
        <v>0.27696618706128301</v>
      </c>
      <c r="W619">
        <v>22.69</v>
      </c>
      <c r="X619">
        <v>23.43</v>
      </c>
      <c r="Y619">
        <v>22.69</v>
      </c>
      <c r="Z619">
        <v>24.5</v>
      </c>
      <c r="AA619">
        <v>21.65</v>
      </c>
      <c r="AB619">
        <v>25.15</v>
      </c>
      <c r="AC619" s="1">
        <f>(Table2[[#This Row],[Close Price]]/Table2[[#This Row],[Day Low]])-1</f>
        <v>1.0577346848831937E-2</v>
      </c>
      <c r="AD619" s="1">
        <f>(Table2[[#This Row],[Day High]]/Table2[[#This Row],[Close Price]])-1</f>
        <v>2.1805494984736162E-2</v>
      </c>
      <c r="AE619" s="1">
        <f>(Table2[[#This Row],[Close Price]]/Table2[[#This Row],[Current Week Low]])-1</f>
        <v>1.0577346848831937E-2</v>
      </c>
      <c r="AF619" s="1">
        <f>(Table2[[#This Row],[Current Week High]]/Table2[[#This Row],[Close Price]])-1</f>
        <v>6.846925425207151E-2</v>
      </c>
      <c r="AG619" s="1">
        <f>(Table2[[#This Row],[Close Price]]/Table2[[#This Row],[Current Month Low]])-1</f>
        <v>5.9122401847575112E-2</v>
      </c>
      <c r="AH619" s="1">
        <f>(Table2[[#This Row],[Current Month High]]/Table2[[#This Row],[Close Price]])-1</f>
        <v>9.6816397732228499E-2</v>
      </c>
      <c r="AI619">
        <v>96.903619712167398</v>
      </c>
      <c r="AJ619">
        <v>37.305389221556801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-0.1</v>
      </c>
      <c r="AM619" t="s">
        <v>3173</v>
      </c>
      <c r="AN619">
        <v>0.39</v>
      </c>
      <c r="AO619" t="s">
        <v>3172</v>
      </c>
      <c r="AQ619">
        <f>(Table2[[#This Row],[Sharpe Ratio]]-AVERAGE(Table2[Sharpe Ratio]))/_xlfn.STDEV.P(Table2[Sharpe Ratio])</f>
        <v>-0.64995586758689006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683</v>
      </c>
      <c r="AT619">
        <f>_xlfn.RANK.AVG(Table2[[#This Row],[6M Return vs Nifty Z-Score]],Table2[6M Return vs Nifty Z-Score])</f>
        <v>463</v>
      </c>
      <c r="AU619">
        <f>_xlfn.RANK.AVG(Table2[[#This Row],[Sharpe Ratio Z-Score]],Table2[Sharpe Ratio Z-Score])</f>
        <v>532</v>
      </c>
      <c r="AV619">
        <f>(Table2[[#This Row],[Rank 1Y]]+Table2[[#This Row],[Rank 6M]]+Table2[[#This Row],[Rank Sharpe]])/3</f>
        <v>559.33333333333337</v>
      </c>
    </row>
    <row r="620" spans="1:48" x14ac:dyDescent="0.3">
      <c r="A620" t="s">
        <v>1256</v>
      </c>
      <c r="B620" t="s">
        <v>1257</v>
      </c>
      <c r="C620" t="s">
        <v>3128</v>
      </c>
      <c r="D620" t="s">
        <v>21</v>
      </c>
      <c r="E620">
        <v>9201.0537260950005</v>
      </c>
      <c r="F620">
        <v>1461.35</v>
      </c>
      <c r="G620">
        <v>-30.2501593333551</v>
      </c>
      <c r="H620">
        <f>(Table2[[#This Row],[1Y Return vs Nifty]]-AVERAGE(Table2[1Y Return vs Nifty]))/_xlfn.STDEV.P(Table2[1Y Return vs Nifty])</f>
        <v>-0.86670610020090033</v>
      </c>
      <c r="I620">
        <v>-7.3681092647283197</v>
      </c>
      <c r="J620">
        <f>(Table2[[#This Row],[1M Return vs Nifty]]-AVERAGE(Table2[1M Return vs Nifty]))/_xlfn.STDEV.P(Table2[1M Return vs Nifty])</f>
        <v>-0.81714981253627206</v>
      </c>
      <c r="K620">
        <v>-3.1870253320746298</v>
      </c>
      <c r="L620">
        <f>(Table2[[#This Row],[6M Return vs Nifty]]-AVERAGE(Table2[6M Return vs Nifty]))/_xlfn.STDEV.P(Table2[6M Return vs Nifty])</f>
        <v>-0.23808342311565361</v>
      </c>
      <c r="M620">
        <v>-2.00738448728436</v>
      </c>
      <c r="N620">
        <f>(Table2[[#This Row],[1W Return vs Nifty]]-AVERAGE(Table2[1W Return vs Nifty]))/_xlfn.STDEV.P(Table2[1W Return vs Nifty])</f>
        <v>-0.29836661168395961</v>
      </c>
      <c r="O620">
        <v>1457.89</v>
      </c>
      <c r="P620">
        <v>1509.4008001715999</v>
      </c>
      <c r="Q620">
        <v>1557.8158241631199</v>
      </c>
      <c r="R620">
        <v>56.921042671371502</v>
      </c>
      <c r="S620" s="1">
        <f>(Table2[[#This Row],[Close Price]]-Table2[[#This Row],[20D EMA]])/Table2[[#This Row],[20D EMA]]</f>
        <v>2.3732929096158205E-3</v>
      </c>
      <c r="T620" s="1">
        <f>(Table2[[#This Row],[Close Price]]-Table2[[#This Row],[50D EMA]])/Table2[[#This Row],[50D EMA]]</f>
        <v>-3.1834354510834537E-2</v>
      </c>
      <c r="U620" s="1">
        <f>(Table2[[#This Row],[Close Price]]-Table2[[#This Row],[200D EMA]])/Table2[[#This Row],[200D EMA]]</f>
        <v>-6.1923767024861749E-2</v>
      </c>
      <c r="V620">
        <v>0.64776019949721797</v>
      </c>
      <c r="W620">
        <v>1411.5</v>
      </c>
      <c r="X620">
        <v>1467</v>
      </c>
      <c r="Y620">
        <v>1401</v>
      </c>
      <c r="Z620">
        <v>1467</v>
      </c>
      <c r="AA620">
        <v>1334</v>
      </c>
      <c r="AB620">
        <v>1549</v>
      </c>
      <c r="AC620" s="1">
        <f>(Table2[[#This Row],[Close Price]]/Table2[[#This Row],[Day Low]])-1</f>
        <v>3.5317038611406337E-2</v>
      </c>
      <c r="AD620" s="1">
        <f>(Table2[[#This Row],[Day High]]/Table2[[#This Row],[Close Price]])-1</f>
        <v>3.8662880213502504E-3</v>
      </c>
      <c r="AE620" s="1">
        <f>(Table2[[#This Row],[Close Price]]/Table2[[#This Row],[Current Week Low]])-1</f>
        <v>4.3076374018558017E-2</v>
      </c>
      <c r="AF620" s="1">
        <f>(Table2[[#This Row],[Current Week High]]/Table2[[#This Row],[Close Price]])-1</f>
        <v>3.8662880213502504E-3</v>
      </c>
      <c r="AG620" s="1">
        <f>(Table2[[#This Row],[Close Price]]/Table2[[#This Row],[Current Month Low]])-1</f>
        <v>9.5464767616191937E-2</v>
      </c>
      <c r="AH620" s="1">
        <f>(Table2[[#This Row],[Current Month High]]/Table2[[#This Row],[Close Price]])-1</f>
        <v>5.9978786738289935E-2</v>
      </c>
      <c r="AI620">
        <v>32.921613576487502</v>
      </c>
      <c r="AJ620">
        <v>9.5464767616191892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-0.12</v>
      </c>
      <c r="AM620" t="s">
        <v>3173</v>
      </c>
      <c r="AN620">
        <v>-2.86</v>
      </c>
      <c r="AO620" t="s">
        <v>3173</v>
      </c>
      <c r="AP620">
        <v>-6.2993100858700996E-2</v>
      </c>
      <c r="AQ620">
        <f>(Table2[[#This Row],[Sharpe Ratio]]-AVERAGE(Table2[Sharpe Ratio]))/_xlfn.STDEV.P(Table2[Sharpe Ratio])</f>
        <v>-1.3803450344297403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0">
        <f>_xlfn.RANK.AVG(Table2[[#This Row],[1Y Return vs Nifty Z-Score]],Table2[1Y Return vs Nifty Z-Score])</f>
        <v>622</v>
      </c>
      <c r="AT620">
        <f>_xlfn.RANK.AVG(Table2[[#This Row],[6M Return vs Nifty Z-Score]],Table2[6M Return vs Nifty Z-Score])</f>
        <v>381</v>
      </c>
      <c r="AU620">
        <f>_xlfn.RANK.AVG(Table2[[#This Row],[Sharpe Ratio Z-Score]],Table2[Sharpe Ratio Z-Score])</f>
        <v>677</v>
      </c>
      <c r="AV620">
        <f>(Table2[[#This Row],[Rank 1Y]]+Table2[[#This Row],[Rank 6M]]+Table2[[#This Row],[Rank Sharpe]])/3</f>
        <v>560</v>
      </c>
    </row>
    <row r="621" spans="1:48" x14ac:dyDescent="0.3">
      <c r="A621" t="s">
        <v>739</v>
      </c>
      <c r="B621" t="s">
        <v>740</v>
      </c>
      <c r="C621" t="s">
        <v>3136</v>
      </c>
      <c r="D621" t="s">
        <v>261</v>
      </c>
      <c r="E621">
        <v>22945.0592</v>
      </c>
      <c r="F621">
        <v>2072.35</v>
      </c>
      <c r="G621">
        <v>-21.5783552848821</v>
      </c>
      <c r="H621">
        <f>(Table2[[#This Row],[1Y Return vs Nifty]]-AVERAGE(Table2[1Y Return vs Nifty]))/_xlfn.STDEV.P(Table2[1Y Return vs Nifty])</f>
        <v>-0.69617300091633505</v>
      </c>
      <c r="I621">
        <v>-5.0874921320536899</v>
      </c>
      <c r="J621">
        <f>(Table2[[#This Row],[1M Return vs Nifty]]-AVERAGE(Table2[1M Return vs Nifty]))/_xlfn.STDEV.P(Table2[1M Return vs Nifty])</f>
        <v>-0.60085732676656023</v>
      </c>
      <c r="K621">
        <v>-16.482335572933</v>
      </c>
      <c r="L621">
        <f>(Table2[[#This Row],[6M Return vs Nifty]]-AVERAGE(Table2[6M Return vs Nifty]))/_xlfn.STDEV.P(Table2[6M Return vs Nifty])</f>
        <v>-0.67546276761112745</v>
      </c>
      <c r="M621">
        <v>-2.9337648036047699</v>
      </c>
      <c r="N621">
        <f>(Table2[[#This Row],[1W Return vs Nifty]]-AVERAGE(Table2[1W Return vs Nifty]))/_xlfn.STDEV.P(Table2[1W Return vs Nifty])</f>
        <v>-0.49587330006783331</v>
      </c>
      <c r="O621">
        <v>2145.06</v>
      </c>
      <c r="P621">
        <v>2254.5948820573899</v>
      </c>
      <c r="Q621">
        <v>2327.0457866727302</v>
      </c>
      <c r="R621">
        <v>39.285958062887403</v>
      </c>
      <c r="S621" s="1">
        <f>(Table2[[#This Row],[Close Price]]-Table2[[#This Row],[20D EMA]])/Table2[[#This Row],[20D EMA]]</f>
        <v>-3.3896487743932585E-2</v>
      </c>
      <c r="T621" s="1">
        <f>(Table2[[#This Row],[Close Price]]-Table2[[#This Row],[50D EMA]])/Table2[[#This Row],[50D EMA]]</f>
        <v>-8.0832651359114993E-2</v>
      </c>
      <c r="U621" s="1">
        <f>(Table2[[#This Row],[Close Price]]-Table2[[#This Row],[200D EMA]])/Table2[[#This Row],[200D EMA]]</f>
        <v>-0.10945026871899279</v>
      </c>
      <c r="V621">
        <v>1.4606993750005099</v>
      </c>
      <c r="W621">
        <v>2067</v>
      </c>
      <c r="X621">
        <v>2115.9</v>
      </c>
      <c r="Y621">
        <v>2067</v>
      </c>
      <c r="Z621">
        <v>2146</v>
      </c>
      <c r="AA621">
        <v>2015.6</v>
      </c>
      <c r="AB621">
        <v>2304.75</v>
      </c>
      <c r="AC621" s="1">
        <f>(Table2[[#This Row],[Close Price]]/Table2[[#This Row],[Day Low]])-1</f>
        <v>2.588292210933707E-3</v>
      </c>
      <c r="AD621" s="1">
        <f>(Table2[[#This Row],[Day High]]/Table2[[#This Row],[Close Price]])-1</f>
        <v>2.1014789972736425E-2</v>
      </c>
      <c r="AE621" s="1">
        <f>(Table2[[#This Row],[Close Price]]/Table2[[#This Row],[Current Week Low]])-1</f>
        <v>2.588292210933707E-3</v>
      </c>
      <c r="AF621" s="1">
        <f>(Table2[[#This Row],[Current Week High]]/Table2[[#This Row],[Close Price]])-1</f>
        <v>3.5539363524501155E-2</v>
      </c>
      <c r="AG621" s="1">
        <f>(Table2[[#This Row],[Close Price]]/Table2[[#This Row],[Current Month Low]])-1</f>
        <v>2.8155387973804347E-2</v>
      </c>
      <c r="AH621" s="1">
        <f>(Table2[[#This Row],[Current Month High]]/Table2[[#This Row],[Close Price]])-1</f>
        <v>0.11214321905083602</v>
      </c>
      <c r="AI621">
        <v>42.833015658551801</v>
      </c>
      <c r="AJ621">
        <v>10.513545221843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-0.09</v>
      </c>
      <c r="AM621" t="s">
        <v>3173</v>
      </c>
      <c r="AN621">
        <v>-6.53</v>
      </c>
      <c r="AO621" t="s">
        <v>3173</v>
      </c>
      <c r="AP621">
        <v>-2.387052077747E-3</v>
      </c>
      <c r="AQ621">
        <f>(Table2[[#This Row],[Sharpe Ratio]]-AVERAGE(Table2[Sharpe Ratio]))/_xlfn.STDEV.P(Table2[Sharpe Ratio])</f>
        <v>-0.67763313627996313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559</v>
      </c>
      <c r="AT621">
        <f>_xlfn.RANK.AVG(Table2[[#This Row],[6M Return vs Nifty Z-Score]],Table2[6M Return vs Nifty Z-Score])</f>
        <v>562</v>
      </c>
      <c r="AU621">
        <f>_xlfn.RANK.AVG(Table2[[#This Row],[Sharpe Ratio Z-Score]],Table2[Sharpe Ratio Z-Score])</f>
        <v>560</v>
      </c>
      <c r="AV621">
        <f>(Table2[[#This Row],[Rank 1Y]]+Table2[[#This Row],[Rank 6M]]+Table2[[#This Row],[Rank Sharpe]])/3</f>
        <v>560.33333333333337</v>
      </c>
    </row>
    <row r="622" spans="1:48" x14ac:dyDescent="0.3">
      <c r="A622" t="s">
        <v>466</v>
      </c>
      <c r="B622" t="s">
        <v>467</v>
      </c>
      <c r="C622" t="s">
        <v>3138</v>
      </c>
      <c r="D622" t="s">
        <v>468</v>
      </c>
      <c r="E622">
        <v>48038.730598697999</v>
      </c>
      <c r="F622">
        <v>168.06</v>
      </c>
      <c r="G622">
        <v>-22.9654961338207</v>
      </c>
      <c r="H622">
        <f>(Table2[[#This Row],[1Y Return vs Nifty]]-AVERAGE(Table2[1Y Return vs Nifty]))/_xlfn.STDEV.P(Table2[1Y Return vs Nifty])</f>
        <v>-0.72345145725499926</v>
      </c>
      <c r="I622">
        <v>-5.5137591931685996</v>
      </c>
      <c r="J622">
        <f>(Table2[[#This Row],[1M Return vs Nifty]]-AVERAGE(Table2[1M Return vs Nifty]))/_xlfn.STDEV.P(Table2[1M Return vs Nifty])</f>
        <v>-0.64128426249784021</v>
      </c>
      <c r="K622">
        <v>-4.63465793830213</v>
      </c>
      <c r="L622">
        <f>(Table2[[#This Row],[6M Return vs Nifty]]-AVERAGE(Table2[6M Return vs Nifty]))/_xlfn.STDEV.P(Table2[6M Return vs Nifty])</f>
        <v>-0.2857065766120086</v>
      </c>
      <c r="M622">
        <v>-4.3112831185432796</v>
      </c>
      <c r="N622">
        <f>(Table2[[#This Row],[1W Return vs Nifty]]-AVERAGE(Table2[1W Return vs Nifty]))/_xlfn.STDEV.P(Table2[1W Return vs Nifty])</f>
        <v>-0.7895637809410665</v>
      </c>
      <c r="O622">
        <v>176.02</v>
      </c>
      <c r="P622">
        <v>183.55865596996401</v>
      </c>
      <c r="Q622">
        <v>180.445153168263</v>
      </c>
      <c r="R622">
        <v>29.201704077822399</v>
      </c>
      <c r="S622" s="1">
        <f>(Table2[[#This Row],[Close Price]]-Table2[[#This Row],[20D EMA]])/Table2[[#This Row],[20D EMA]]</f>
        <v>-4.5222133848426355E-2</v>
      </c>
      <c r="T622" s="1">
        <f>(Table2[[#This Row],[Close Price]]-Table2[[#This Row],[50D EMA]])/Table2[[#This Row],[50D EMA]]</f>
        <v>-8.4434350905794792E-2</v>
      </c>
      <c r="U622" s="1">
        <f>(Table2[[#This Row],[Close Price]]-Table2[[#This Row],[200D EMA]])/Table2[[#This Row],[200D EMA]]</f>
        <v>-6.8636663001493819E-2</v>
      </c>
      <c r="V622">
        <v>1.0646211719546701</v>
      </c>
      <c r="W622">
        <v>165.63</v>
      </c>
      <c r="X622">
        <v>170.4</v>
      </c>
      <c r="Y622">
        <v>165.63</v>
      </c>
      <c r="Z622">
        <v>172.4</v>
      </c>
      <c r="AA622">
        <v>165.63</v>
      </c>
      <c r="AB622">
        <v>194</v>
      </c>
      <c r="AC622" s="1">
        <f>(Table2[[#This Row],[Close Price]]/Table2[[#This Row],[Day Low]])-1</f>
        <v>1.4671255207389988E-2</v>
      </c>
      <c r="AD622" s="1">
        <f>(Table2[[#This Row],[Day High]]/Table2[[#This Row],[Close Price]])-1</f>
        <v>1.39235987147448E-2</v>
      </c>
      <c r="AE622" s="1">
        <f>(Table2[[#This Row],[Close Price]]/Table2[[#This Row],[Current Week Low]])-1</f>
        <v>1.4671255207389988E-2</v>
      </c>
      <c r="AF622" s="1">
        <f>(Table2[[#This Row],[Current Week High]]/Table2[[#This Row],[Close Price]])-1</f>
        <v>2.5824110436748704E-2</v>
      </c>
      <c r="AG622" s="1">
        <f>(Table2[[#This Row],[Close Price]]/Table2[[#This Row],[Current Month Low]])-1</f>
        <v>1.4671255207389988E-2</v>
      </c>
      <c r="AH622" s="1">
        <f>(Table2[[#This Row],[Current Month High]]/Table2[[#This Row],[Close Price]])-1</f>
        <v>0.15434963703439242</v>
      </c>
      <c r="AI622">
        <v>36.736879685826402</v>
      </c>
      <c r="AJ622">
        <v>20.2145922746781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-0.25</v>
      </c>
      <c r="AM622" t="s">
        <v>3173</v>
      </c>
      <c r="AN622">
        <v>-7.4</v>
      </c>
      <c r="AO622" t="s">
        <v>3173</v>
      </c>
      <c r="AP622">
        <v>-9.5863185760414998E-2</v>
      </c>
      <c r="AQ622">
        <f>(Table2[[#This Row],[Sharpe Ratio]]-AVERAGE(Table2[Sharpe Ratio]))/_xlfn.STDEV.P(Table2[Sharpe Ratio])</f>
        <v>-1.7614654047266172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568</v>
      </c>
      <c r="AT622">
        <f>_xlfn.RANK.AVG(Table2[[#This Row],[6M Return vs Nifty Z-Score]],Table2[6M Return vs Nifty Z-Score])</f>
        <v>408</v>
      </c>
      <c r="AU622">
        <f>_xlfn.RANK.AVG(Table2[[#This Row],[Sharpe Ratio Z-Score]],Table2[Sharpe Ratio Z-Score])</f>
        <v>707</v>
      </c>
      <c r="AV622">
        <f>(Table2[[#This Row],[Rank 1Y]]+Table2[[#This Row],[Rank 6M]]+Table2[[#This Row],[Rank Sharpe]])/3</f>
        <v>561</v>
      </c>
    </row>
    <row r="623" spans="1:48" x14ac:dyDescent="0.3">
      <c r="A623" t="s">
        <v>1135</v>
      </c>
      <c r="B623" t="s">
        <v>1136</v>
      </c>
      <c r="C623" t="s">
        <v>3141</v>
      </c>
      <c r="D623" t="s">
        <v>498</v>
      </c>
      <c r="E623">
        <v>10775.681049299999</v>
      </c>
      <c r="F623">
        <v>812.75</v>
      </c>
      <c r="G623">
        <v>-31.922926820734901</v>
      </c>
      <c r="H623">
        <f>(Table2[[#This Row],[1Y Return vs Nifty]]-AVERAGE(Table2[1Y Return vs Nifty]))/_xlfn.STDEV.P(Table2[1Y Return vs Nifty])</f>
        <v>-0.89960147265290624</v>
      </c>
      <c r="I623">
        <v>3.4560017069720299</v>
      </c>
      <c r="J623">
        <f>(Table2[[#This Row],[1M Return vs Nifty]]-AVERAGE(Table2[1M Return vs Nifty]))/_xlfn.STDEV.P(Table2[1M Return vs Nifty])</f>
        <v>0.20940297213505527</v>
      </c>
      <c r="K623">
        <v>-5.6232826158018803</v>
      </c>
      <c r="L623">
        <f>(Table2[[#This Row],[6M Return vs Nifty]]-AVERAGE(Table2[6M Return vs Nifty]))/_xlfn.STDEV.P(Table2[6M Return vs Nifty])</f>
        <v>-0.31822962463145621</v>
      </c>
      <c r="M623">
        <v>-3.7290856392289999</v>
      </c>
      <c r="N623">
        <f>(Table2[[#This Row],[1W Return vs Nifty]]-AVERAGE(Table2[1W Return vs Nifty]))/_xlfn.STDEV.P(Table2[1W Return vs Nifty])</f>
        <v>-0.66543776692823098</v>
      </c>
      <c r="O623">
        <v>835.82</v>
      </c>
      <c r="P623">
        <v>868.60528345345801</v>
      </c>
      <c r="Q623">
        <v>883.57062593792705</v>
      </c>
      <c r="R623">
        <v>36.8367135718809</v>
      </c>
      <c r="S623" s="1">
        <f>(Table2[[#This Row],[Close Price]]-Table2[[#This Row],[20D EMA]])/Table2[[#This Row],[20D EMA]]</f>
        <v>-2.7601636716039397E-2</v>
      </c>
      <c r="T623" s="1">
        <f>(Table2[[#This Row],[Close Price]]-Table2[[#This Row],[50D EMA]])/Table2[[#This Row],[50D EMA]]</f>
        <v>-6.430456332407386E-2</v>
      </c>
      <c r="U623" s="1">
        <f>(Table2[[#This Row],[Close Price]]-Table2[[#This Row],[200D EMA]])/Table2[[#This Row],[200D EMA]]</f>
        <v>-8.0152761826763536E-2</v>
      </c>
      <c r="V623">
        <v>0.14229254704237301</v>
      </c>
      <c r="W623">
        <v>805</v>
      </c>
      <c r="X623">
        <v>825</v>
      </c>
      <c r="Y623">
        <v>805</v>
      </c>
      <c r="Z623">
        <v>825</v>
      </c>
      <c r="AA623">
        <v>800</v>
      </c>
      <c r="AB623">
        <v>878.25</v>
      </c>
      <c r="AC623" s="1">
        <f>(Table2[[#This Row],[Close Price]]/Table2[[#This Row],[Day Low]])-1</f>
        <v>9.6273291925466076E-3</v>
      </c>
      <c r="AD623" s="1">
        <f>(Table2[[#This Row],[Day High]]/Table2[[#This Row],[Close Price]])-1</f>
        <v>1.5072285450630662E-2</v>
      </c>
      <c r="AE623" s="1">
        <f>(Table2[[#This Row],[Close Price]]/Table2[[#This Row],[Current Week Low]])-1</f>
        <v>9.6273291925466076E-3</v>
      </c>
      <c r="AF623" s="1">
        <f>(Table2[[#This Row],[Current Week High]]/Table2[[#This Row],[Close Price]])-1</f>
        <v>1.5072285450630662E-2</v>
      </c>
      <c r="AG623" s="1">
        <f>(Table2[[#This Row],[Close Price]]/Table2[[#This Row],[Current Month Low]])-1</f>
        <v>1.5937499999999938E-2</v>
      </c>
      <c r="AH623" s="1">
        <f>(Table2[[#This Row],[Current Month High]]/Table2[[#This Row],[Close Price]])-1</f>
        <v>8.0590587511534917E-2</v>
      </c>
      <c r="AI623">
        <v>31.774838511227301</v>
      </c>
      <c r="AJ623">
        <v>6.72313045761934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-0.01</v>
      </c>
      <c r="AM623" t="s">
        <v>3173</v>
      </c>
      <c r="AN623">
        <v>-6.69</v>
      </c>
      <c r="AO623" t="s">
        <v>3173</v>
      </c>
      <c r="AP623">
        <v>-3.423639815283E-2</v>
      </c>
      <c r="AQ623">
        <f>(Table2[[#This Row],[Sharpe Ratio]]-AVERAGE(Table2[Sharpe Ratio]))/_xlfn.STDEV.P(Table2[Sharpe Ratio])</f>
        <v>-1.0469182965144006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636</v>
      </c>
      <c r="AT623">
        <f>_xlfn.RANK.AVG(Table2[[#This Row],[6M Return vs Nifty Z-Score]],Table2[6M Return vs Nifty Z-Score])</f>
        <v>424</v>
      </c>
      <c r="AU623">
        <f>_xlfn.RANK.AVG(Table2[[#This Row],[Sharpe Ratio Z-Score]],Table2[Sharpe Ratio Z-Score])</f>
        <v>627</v>
      </c>
      <c r="AV623">
        <f>(Table2[[#This Row],[Rank 1Y]]+Table2[[#This Row],[Rank 6M]]+Table2[[#This Row],[Rank Sharpe]])/3</f>
        <v>562.33333333333337</v>
      </c>
    </row>
    <row r="624" spans="1:48" x14ac:dyDescent="0.3">
      <c r="A624" t="s">
        <v>1659</v>
      </c>
      <c r="B624" t="s">
        <v>1660</v>
      </c>
      <c r="C624" t="s">
        <v>3129</v>
      </c>
      <c r="D624" t="s">
        <v>37</v>
      </c>
      <c r="E624">
        <v>5456.7626971</v>
      </c>
      <c r="F624">
        <v>321.85000000000002</v>
      </c>
      <c r="G624">
        <v>-14.6717581105548</v>
      </c>
      <c r="H624">
        <f>(Table2[[#This Row],[1Y Return vs Nifty]]-AVERAGE(Table2[1Y Return vs Nifty]))/_xlfn.STDEV.P(Table2[1Y Return vs Nifty])</f>
        <v>-0.56035311671871524</v>
      </c>
      <c r="I624">
        <v>5.1867279939883302</v>
      </c>
      <c r="J624">
        <f>(Table2[[#This Row],[1M Return vs Nifty]]-AVERAGE(Table2[1M Return vs Nifty]))/_xlfn.STDEV.P(Table2[1M Return vs Nifty])</f>
        <v>0.37354410983085184</v>
      </c>
      <c r="K624">
        <v>-18.567825404868302</v>
      </c>
      <c r="L624">
        <f>(Table2[[#This Row],[6M Return vs Nifty]]-AVERAGE(Table2[6M Return vs Nifty]))/_xlfn.STDEV.P(Table2[6M Return vs Nifty])</f>
        <v>-0.74406967930549872</v>
      </c>
      <c r="M624">
        <v>-0.60449170207446301</v>
      </c>
      <c r="N624">
        <f>(Table2[[#This Row],[1W Return vs Nifty]]-AVERAGE(Table2[1W Return vs Nifty]))/_xlfn.STDEV.P(Table2[1W Return vs Nifty])</f>
        <v>7.337721249306659E-4</v>
      </c>
      <c r="O624">
        <v>328.43</v>
      </c>
      <c r="P624">
        <v>350.29058141902499</v>
      </c>
      <c r="Q624">
        <v>359.33966902066697</v>
      </c>
      <c r="R624">
        <v>47.083708798924803</v>
      </c>
      <c r="S624" s="1">
        <f>(Table2[[#This Row],[Close Price]]-Table2[[#This Row],[20D EMA]])/Table2[[#This Row],[20D EMA]]</f>
        <v>-2.0034710592820339E-2</v>
      </c>
      <c r="T624" s="1">
        <f>(Table2[[#This Row],[Close Price]]-Table2[[#This Row],[50D EMA]])/Table2[[#This Row],[50D EMA]]</f>
        <v>-8.1191396308208874E-2</v>
      </c>
      <c r="U624" s="1">
        <f>(Table2[[#This Row],[Close Price]]-Table2[[#This Row],[200D EMA]])/Table2[[#This Row],[200D EMA]]</f>
        <v>-0.10432933586998651</v>
      </c>
      <c r="V624">
        <v>0.25920931782057499</v>
      </c>
      <c r="W624">
        <v>320.3</v>
      </c>
      <c r="X624">
        <v>325.39999999999998</v>
      </c>
      <c r="Y624">
        <v>320.05</v>
      </c>
      <c r="Z624">
        <v>328</v>
      </c>
      <c r="AA624">
        <v>308.7</v>
      </c>
      <c r="AB624">
        <v>354.95</v>
      </c>
      <c r="AC624" s="1">
        <f>(Table2[[#This Row],[Close Price]]/Table2[[#This Row],[Day Low]])-1</f>
        <v>4.8392132375898456E-3</v>
      </c>
      <c r="AD624" s="1">
        <f>(Table2[[#This Row],[Day High]]/Table2[[#This Row],[Close Price]])-1</f>
        <v>1.1029982911293867E-2</v>
      </c>
      <c r="AE624" s="1">
        <f>(Table2[[#This Row],[Close Price]]/Table2[[#This Row],[Current Week Low]])-1</f>
        <v>5.6241212310577104E-3</v>
      </c>
      <c r="AF624" s="1">
        <f>(Table2[[#This Row],[Current Week High]]/Table2[[#This Row],[Close Price]])-1</f>
        <v>1.9108280254777066E-2</v>
      </c>
      <c r="AG624" s="1">
        <f>(Table2[[#This Row],[Close Price]]/Table2[[#This Row],[Current Month Low]])-1</f>
        <v>4.2597991577583594E-2</v>
      </c>
      <c r="AH624" s="1">
        <f>(Table2[[#This Row],[Current Month High]]/Table2[[#This Row],[Close Price]])-1</f>
        <v>0.10284293925741794</v>
      </c>
      <c r="AI624">
        <v>51.048625135932802</v>
      </c>
      <c r="AJ624">
        <v>10.4064989942775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-0.13</v>
      </c>
      <c r="AM624" t="s">
        <v>3173</v>
      </c>
      <c r="AN624">
        <v>-5.55</v>
      </c>
      <c r="AO624" t="s">
        <v>3173</v>
      </c>
      <c r="AP624">
        <v>-1.7694859789167999E-2</v>
      </c>
      <c r="AQ624">
        <f>(Table2[[#This Row],[Sharpe Ratio]]-AVERAGE(Table2[Sharpe Ratio]))/_xlfn.STDEV.P(Table2[Sharpe Ratio])</f>
        <v>-0.85512331803200181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509</v>
      </c>
      <c r="AT624">
        <f>_xlfn.RANK.AVG(Table2[[#This Row],[6M Return vs Nifty Z-Score]],Table2[6M Return vs Nifty Z-Score])</f>
        <v>588</v>
      </c>
      <c r="AU624">
        <f>_xlfn.RANK.AVG(Table2[[#This Row],[Sharpe Ratio Z-Score]],Table2[Sharpe Ratio Z-Score])</f>
        <v>594</v>
      </c>
      <c r="AV624">
        <f>(Table2[[#This Row],[Rank 1Y]]+Table2[[#This Row],[Rank 6M]]+Table2[[#This Row],[Rank Sharpe]])/3</f>
        <v>563.66666666666663</v>
      </c>
    </row>
    <row r="625" spans="1:48" x14ac:dyDescent="0.3">
      <c r="A625" t="s">
        <v>2031</v>
      </c>
      <c r="B625" t="s">
        <v>2032</v>
      </c>
      <c r="C625" t="s">
        <v>3132</v>
      </c>
      <c r="D625" t="s">
        <v>208</v>
      </c>
      <c r="E625">
        <v>3229.9193671500002</v>
      </c>
      <c r="F625">
        <v>205.82</v>
      </c>
      <c r="G625">
        <v>-48.746262137355401</v>
      </c>
      <c r="H625">
        <f>(Table2[[#This Row],[1Y Return vs Nifty]]-AVERAGE(Table2[1Y Return vs Nifty]))/_xlfn.STDEV.P(Table2[1Y Return vs Nifty])</f>
        <v>-1.230436382645131</v>
      </c>
      <c r="I625">
        <v>6.6678332750422999</v>
      </c>
      <c r="J625">
        <f>(Table2[[#This Row],[1M Return vs Nifty]]-AVERAGE(Table2[1M Return vs Nifty]))/_xlfn.STDEV.P(Table2[1M Return vs Nifty])</f>
        <v>0.514011327381793</v>
      </c>
      <c r="K625">
        <v>-10.5202679568556</v>
      </c>
      <c r="L625">
        <f>(Table2[[#This Row],[6M Return vs Nifty]]-AVERAGE(Table2[6M Return vs Nifty]))/_xlfn.STDEV.P(Table2[6M Return vs Nifty])</f>
        <v>-0.4793270491873603</v>
      </c>
      <c r="M625">
        <v>0.17000200345373501</v>
      </c>
      <c r="N625">
        <f>(Table2[[#This Row],[1W Return vs Nifty]]-AVERAGE(Table2[1W Return vs Nifty]))/_xlfn.STDEV.P(Table2[1W Return vs Nifty])</f>
        <v>0.16585784078025176</v>
      </c>
      <c r="O625">
        <v>205.6</v>
      </c>
      <c r="P625">
        <v>209.333506009822</v>
      </c>
      <c r="Q625">
        <v>221.803694739044</v>
      </c>
      <c r="R625">
        <v>51.1099914031441</v>
      </c>
      <c r="S625" s="1">
        <f>(Table2[[#This Row],[Close Price]]-Table2[[#This Row],[20D EMA]])/Table2[[#This Row],[20D EMA]]</f>
        <v>1.070038910505831E-3</v>
      </c>
      <c r="T625" s="1">
        <f>(Table2[[#This Row],[Close Price]]-Table2[[#This Row],[50D EMA]])/Table2[[#This Row],[50D EMA]]</f>
        <v>-1.6784250533009058E-2</v>
      </c>
      <c r="U625" s="1">
        <f>(Table2[[#This Row],[Close Price]]-Table2[[#This Row],[200D EMA]])/Table2[[#This Row],[200D EMA]]</f>
        <v>-7.2062346652291401E-2</v>
      </c>
      <c r="V625">
        <v>0.53171350708999598</v>
      </c>
      <c r="W625">
        <v>204.75</v>
      </c>
      <c r="X625">
        <v>209.79</v>
      </c>
      <c r="Y625">
        <v>204.6</v>
      </c>
      <c r="Z625">
        <v>209.79</v>
      </c>
      <c r="AA625">
        <v>195</v>
      </c>
      <c r="AB625">
        <v>216.99</v>
      </c>
      <c r="AC625" s="1">
        <f>(Table2[[#This Row],[Close Price]]/Table2[[#This Row],[Day Low]])-1</f>
        <v>5.2258852258852961E-3</v>
      </c>
      <c r="AD625" s="1">
        <f>(Table2[[#This Row],[Day High]]/Table2[[#This Row],[Close Price]])-1</f>
        <v>1.9288698863084264E-2</v>
      </c>
      <c r="AE625" s="1">
        <f>(Table2[[#This Row],[Close Price]]/Table2[[#This Row],[Current Week Low]])-1</f>
        <v>5.96285434995103E-3</v>
      </c>
      <c r="AF625" s="1">
        <f>(Table2[[#This Row],[Current Week High]]/Table2[[#This Row],[Close Price]])-1</f>
        <v>1.9288698863084264E-2</v>
      </c>
      <c r="AG625" s="1">
        <f>(Table2[[#This Row],[Close Price]]/Table2[[#This Row],[Current Month Low]])-1</f>
        <v>5.5487179487179406E-2</v>
      </c>
      <c r="AH625" s="1">
        <f>(Table2[[#This Row],[Current Month High]]/Table2[[#This Row],[Close Price]])-1</f>
        <v>5.4270721990088422E-2</v>
      </c>
      <c r="AI625">
        <v>40.656884656495897</v>
      </c>
      <c r="AJ625">
        <v>8.9859676992321802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0</v>
      </c>
      <c r="AM625" t="s">
        <v>3174</v>
      </c>
      <c r="AN625">
        <v>-3.62</v>
      </c>
      <c r="AO625" t="s">
        <v>3173</v>
      </c>
      <c r="AP625">
        <v>2.5060399306859999E-3</v>
      </c>
      <c r="AQ625">
        <f>(Table2[[#This Row],[Sharpe Ratio]]-AVERAGE(Table2[Sharpe Ratio]))/_xlfn.STDEV.P(Table2[Sharpe Ratio])</f>
        <v>-0.62089896465470429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5">
        <f>_xlfn.RANK.AVG(Table2[[#This Row],[1Y Return vs Nifty Z-Score]],Table2[1Y Return vs Nifty Z-Score])</f>
        <v>704</v>
      </c>
      <c r="AT625">
        <f>_xlfn.RANK.AVG(Table2[[#This Row],[6M Return vs Nifty Z-Score]],Table2[6M Return vs Nifty Z-Score])</f>
        <v>486</v>
      </c>
      <c r="AU625">
        <f>_xlfn.RANK.AVG(Table2[[#This Row],[Sharpe Ratio Z-Score]],Table2[Sharpe Ratio Z-Score])</f>
        <v>503</v>
      </c>
      <c r="AV625">
        <f>(Table2[[#This Row],[Rank 1Y]]+Table2[[#This Row],[Rank 6M]]+Table2[[#This Row],[Rank Sharpe]])/3</f>
        <v>564.33333333333337</v>
      </c>
    </row>
    <row r="626" spans="1:48" x14ac:dyDescent="0.3">
      <c r="A626" t="s">
        <v>92</v>
      </c>
      <c r="B626" t="s">
        <v>93</v>
      </c>
      <c r="C626" t="s">
        <v>3127</v>
      </c>
      <c r="D626" t="s">
        <v>43</v>
      </c>
      <c r="E626">
        <v>254225.93856903899</v>
      </c>
      <c r="F626">
        <v>1594.4</v>
      </c>
      <c r="G626">
        <v>-25.219183092637401</v>
      </c>
      <c r="H626">
        <f>(Table2[[#This Row],[1Y Return vs Nifty]]-AVERAGE(Table2[1Y Return vs Nifty]))/_xlfn.STDEV.P(Table2[1Y Return vs Nifty])</f>
        <v>-0.76777074995994621</v>
      </c>
      <c r="I626">
        <v>-6.0792008042899104</v>
      </c>
      <c r="J626">
        <f>(Table2[[#This Row],[1M Return vs Nifty]]-AVERAGE(Table2[1M Return vs Nifty]))/_xlfn.STDEV.P(Table2[1M Return vs Nifty])</f>
        <v>-0.69491043669202812</v>
      </c>
      <c r="K626">
        <v>-5.4777839137719004</v>
      </c>
      <c r="L626">
        <f>(Table2[[#This Row],[6M Return vs Nifty]]-AVERAGE(Table2[6M Return vs Nifty]))/_xlfn.STDEV.P(Table2[6M Return vs Nifty])</f>
        <v>-0.31344311527094154</v>
      </c>
      <c r="M626">
        <v>-3.9865052507906098</v>
      </c>
      <c r="N626">
        <f>(Table2[[#This Row],[1W Return vs Nifty]]-AVERAGE(Table2[1W Return vs Nifty]))/_xlfn.STDEV.P(Table2[1W Return vs Nifty])</f>
        <v>-0.72032029639144535</v>
      </c>
      <c r="O626">
        <v>1673.67</v>
      </c>
      <c r="P626">
        <v>1729.0879015432699</v>
      </c>
      <c r="Q626">
        <v>1681.98594697252</v>
      </c>
      <c r="R626">
        <v>28.846109135826499</v>
      </c>
      <c r="S626" s="1">
        <f>(Table2[[#This Row],[Close Price]]-Table2[[#This Row],[20D EMA]])/Table2[[#This Row],[20D EMA]]</f>
        <v>-4.7362980754868028E-2</v>
      </c>
      <c r="T626" s="1">
        <f>(Table2[[#This Row],[Close Price]]-Table2[[#This Row],[50D EMA]])/Table2[[#This Row],[50D EMA]]</f>
        <v>-7.7895346687150091E-2</v>
      </c>
      <c r="U626" s="1">
        <f>(Table2[[#This Row],[Close Price]]-Table2[[#This Row],[200D EMA]])/Table2[[#This Row],[200D EMA]]</f>
        <v>-5.2072936239550428E-2</v>
      </c>
      <c r="V626">
        <v>0.82941956237696302</v>
      </c>
      <c r="W626">
        <v>1582</v>
      </c>
      <c r="X626">
        <v>1614.9</v>
      </c>
      <c r="Y626">
        <v>1582</v>
      </c>
      <c r="Z626">
        <v>1638.8</v>
      </c>
      <c r="AA626">
        <v>1562.05</v>
      </c>
      <c r="AB626">
        <v>1772.15</v>
      </c>
      <c r="AC626" s="1">
        <f>(Table2[[#This Row],[Close Price]]/Table2[[#This Row],[Day Low]])-1</f>
        <v>7.8381795195954229E-3</v>
      </c>
      <c r="AD626" s="1">
        <f>(Table2[[#This Row],[Day High]]/Table2[[#This Row],[Close Price]])-1</f>
        <v>1.2857501254390336E-2</v>
      </c>
      <c r="AE626" s="1">
        <f>(Table2[[#This Row],[Close Price]]/Table2[[#This Row],[Current Week Low]])-1</f>
        <v>7.8381795195954229E-3</v>
      </c>
      <c r="AF626" s="1">
        <f>(Table2[[#This Row],[Current Week High]]/Table2[[#This Row],[Close Price]])-1</f>
        <v>2.7847466131460052E-2</v>
      </c>
      <c r="AG626" s="1">
        <f>(Table2[[#This Row],[Close Price]]/Table2[[#This Row],[Current Month Low]])-1</f>
        <v>2.0709964469767472E-2</v>
      </c>
      <c r="AH626" s="1">
        <f>(Table2[[#This Row],[Current Month High]]/Table2[[#This Row],[Close Price]])-1</f>
        <v>0.1114839438033115</v>
      </c>
      <c r="AI626">
        <v>27.3143502257902</v>
      </c>
      <c r="AJ626">
        <v>12.3568584616468</v>
      </c>
      <c r="AK626" t="str">
        <f>IF(AND(Table2[[#This Row],[20D EMA]]&gt;Table2[[#This Row],[50D EMA]],Table2[[#This Row],[50D EMA]]&gt;Table2[[#This Row],[200D EMA]]),"Uptrend","Downtrend/NoTrend")</f>
        <v>Downtrend/NoTrend</v>
      </c>
      <c r="AL626">
        <v>-0.15</v>
      </c>
      <c r="AM626" t="s">
        <v>3173</v>
      </c>
      <c r="AN626">
        <v>-8.82</v>
      </c>
      <c r="AO626" t="s">
        <v>3173</v>
      </c>
      <c r="AP626">
        <v>-7.2408048402031994E-2</v>
      </c>
      <c r="AQ626">
        <f>(Table2[[#This Row],[Sharpe Ratio]]-AVERAGE(Table2[Sharpe Ratio]))/_xlfn.STDEV.P(Table2[Sharpe Ratio])</f>
        <v>-1.489508984105236</v>
      </c>
      <c r="AR6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6">
        <f>_xlfn.RANK.AVG(Table2[[#This Row],[1Y Return vs Nifty Z-Score]],Table2[1Y Return vs Nifty Z-Score])</f>
        <v>587</v>
      </c>
      <c r="AT626">
        <f>_xlfn.RANK.AVG(Table2[[#This Row],[6M Return vs Nifty Z-Score]],Table2[6M Return vs Nifty Z-Score])</f>
        <v>422</v>
      </c>
      <c r="AU626">
        <f>_xlfn.RANK.AVG(Table2[[#This Row],[Sharpe Ratio Z-Score]],Table2[Sharpe Ratio Z-Score])</f>
        <v>688</v>
      </c>
      <c r="AV626">
        <f>(Table2[[#This Row],[Rank 1Y]]+Table2[[#This Row],[Rank 6M]]+Table2[[#This Row],[Rank Sharpe]])/3</f>
        <v>565.66666666666663</v>
      </c>
    </row>
    <row r="627" spans="1:48" x14ac:dyDescent="0.3">
      <c r="A627" t="s">
        <v>566</v>
      </c>
      <c r="B627" t="s">
        <v>567</v>
      </c>
      <c r="C627" t="s">
        <v>3134</v>
      </c>
      <c r="D627" t="s">
        <v>69</v>
      </c>
      <c r="E627">
        <v>34253.005066780002</v>
      </c>
      <c r="F627">
        <v>1826.2</v>
      </c>
      <c r="G627">
        <v>-39.424152116105098</v>
      </c>
      <c r="H627">
        <f>(Table2[[#This Row],[1Y Return vs Nifty]]-AVERAGE(Table2[1Y Return vs Nifty]))/_xlfn.STDEV.P(Table2[1Y Return vs Nifty])</f>
        <v>-1.0471148609745105</v>
      </c>
      <c r="I627">
        <v>3.0882816531400801</v>
      </c>
      <c r="J627">
        <f>(Table2[[#This Row],[1M Return vs Nifty]]-AVERAGE(Table2[1M Return vs Nifty]))/_xlfn.STDEV.P(Table2[1M Return vs Nifty])</f>
        <v>0.17452860266234652</v>
      </c>
      <c r="K627">
        <v>-4.3638593916776403</v>
      </c>
      <c r="L627">
        <f>(Table2[[#This Row],[6M Return vs Nifty]]-AVERAGE(Table2[6M Return vs Nifty]))/_xlfn.STDEV.P(Table2[6M Return vs Nifty])</f>
        <v>-0.27679804505710304</v>
      </c>
      <c r="M627">
        <v>3.95607638480941</v>
      </c>
      <c r="N627">
        <f>(Table2[[#This Row],[1W Return vs Nifty]]-AVERAGE(Table2[1W Return vs Nifty]))/_xlfn.STDEV.P(Table2[1W Return vs Nifty])</f>
        <v>0.97305872778392977</v>
      </c>
      <c r="O627">
        <v>1790.43</v>
      </c>
      <c r="P627">
        <v>1814.6679689166899</v>
      </c>
      <c r="Q627">
        <v>1884.96864739798</v>
      </c>
      <c r="R627">
        <v>62.1801889516207</v>
      </c>
      <c r="S627" s="1">
        <f>(Table2[[#This Row],[Close Price]]-Table2[[#This Row],[20D EMA]])/Table2[[#This Row],[20D EMA]]</f>
        <v>1.9978440933183638E-2</v>
      </c>
      <c r="T627" s="1">
        <f>(Table2[[#This Row],[Close Price]]-Table2[[#This Row],[50D EMA]])/Table2[[#This Row],[50D EMA]]</f>
        <v>6.3548986816549455E-3</v>
      </c>
      <c r="U627" s="1">
        <f>(Table2[[#This Row],[Close Price]]-Table2[[#This Row],[200D EMA]])/Table2[[#This Row],[200D EMA]]</f>
        <v>-3.1177519837852212E-2</v>
      </c>
      <c r="V627">
        <v>0.78908825333841504</v>
      </c>
      <c r="W627">
        <v>1804.35</v>
      </c>
      <c r="X627">
        <v>1850</v>
      </c>
      <c r="Y627">
        <v>1804.35</v>
      </c>
      <c r="Z627">
        <v>1865</v>
      </c>
      <c r="AA627">
        <v>1676.55</v>
      </c>
      <c r="AB627">
        <v>1865</v>
      </c>
      <c r="AC627" s="1">
        <f>(Table2[[#This Row],[Close Price]]/Table2[[#This Row],[Day Low]])-1</f>
        <v>1.2109623964308591E-2</v>
      </c>
      <c r="AD627" s="1">
        <f>(Table2[[#This Row],[Day High]]/Table2[[#This Row],[Close Price]])-1</f>
        <v>1.3032526557879676E-2</v>
      </c>
      <c r="AE627" s="1">
        <f>(Table2[[#This Row],[Close Price]]/Table2[[#This Row],[Current Week Low]])-1</f>
        <v>1.2109623964308591E-2</v>
      </c>
      <c r="AF627" s="1">
        <f>(Table2[[#This Row],[Current Week High]]/Table2[[#This Row],[Close Price]])-1</f>
        <v>2.124630380024084E-2</v>
      </c>
      <c r="AG627" s="1">
        <f>(Table2[[#This Row],[Close Price]]/Table2[[#This Row],[Current Month Low]])-1</f>
        <v>8.9260684143031899E-2</v>
      </c>
      <c r="AH627" s="1">
        <f>(Table2[[#This Row],[Current Month High]]/Table2[[#This Row],[Close Price]])-1</f>
        <v>2.124630380024084E-2</v>
      </c>
      <c r="AI627">
        <v>33.1015222867155</v>
      </c>
      <c r="AJ627">
        <v>10.584958217270099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0.03</v>
      </c>
      <c r="AM627" t="s">
        <v>3172</v>
      </c>
      <c r="AN627">
        <v>0.48</v>
      </c>
      <c r="AO627" t="s">
        <v>3172</v>
      </c>
      <c r="AP627">
        <v>-3.5386240236501998E-2</v>
      </c>
      <c r="AQ627">
        <f>(Table2[[#This Row],[Sharpe Ratio]]-AVERAGE(Table2[Sharpe Ratio]))/_xlfn.STDEV.P(Table2[Sharpe Ratio])</f>
        <v>-1.0602504263833183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669</v>
      </c>
      <c r="AT627">
        <f>_xlfn.RANK.AVG(Table2[[#This Row],[6M Return vs Nifty Z-Score]],Table2[6M Return vs Nifty Z-Score])</f>
        <v>399</v>
      </c>
      <c r="AU627">
        <f>_xlfn.RANK.AVG(Table2[[#This Row],[Sharpe Ratio Z-Score]],Table2[Sharpe Ratio Z-Score])</f>
        <v>629</v>
      </c>
      <c r="AV627">
        <f>(Table2[[#This Row],[Rank 1Y]]+Table2[[#This Row],[Rank 6M]]+Table2[[#This Row],[Rank Sharpe]])/3</f>
        <v>565.66666666666663</v>
      </c>
    </row>
    <row r="628" spans="1:48" x14ac:dyDescent="0.3">
      <c r="A628" t="s">
        <v>16</v>
      </c>
      <c r="B628" t="s">
        <v>17</v>
      </c>
      <c r="C628" t="s">
        <v>3125</v>
      </c>
      <c r="D628" t="s">
        <v>18</v>
      </c>
      <c r="E628">
        <v>1753389.5563938599</v>
      </c>
      <c r="F628">
        <v>1295.7</v>
      </c>
      <c r="G628">
        <v>-14.7263265337162</v>
      </c>
      <c r="H628">
        <f>(Table2[[#This Row],[1Y Return vs Nifty]]-AVERAGE(Table2[1Y Return vs Nifty]))/_xlfn.STDEV.P(Table2[1Y Return vs Nifty])</f>
        <v>-0.56142621780273061</v>
      </c>
      <c r="I628">
        <v>-3.7567575347561202</v>
      </c>
      <c r="J628">
        <f>(Table2[[#This Row],[1M Return vs Nifty]]-AVERAGE(Table2[1M Return vs Nifty]))/_xlfn.STDEV.P(Table2[1M Return vs Nifty])</f>
        <v>-0.47465118290071406</v>
      </c>
      <c r="K628">
        <v>-17.0217671767425</v>
      </c>
      <c r="L628">
        <f>(Table2[[#This Row],[6M Return vs Nifty]]-AVERAGE(Table2[6M Return vs Nifty]))/_xlfn.STDEV.P(Table2[6M Return vs Nifty])</f>
        <v>-0.69320859204095364</v>
      </c>
      <c r="M628">
        <v>-0.97812933785531297</v>
      </c>
      <c r="N628">
        <f>(Table2[[#This Row],[1W Return vs Nifty]]-AVERAGE(Table2[1W Return vs Nifty]))/_xlfn.STDEV.P(Table2[1W Return vs Nifty])</f>
        <v>-7.892674181147688E-2</v>
      </c>
      <c r="O628">
        <v>1292.75</v>
      </c>
      <c r="P628">
        <v>1348.9615517014399</v>
      </c>
      <c r="Q628">
        <v>1398.5632503061699</v>
      </c>
      <c r="R628">
        <v>56.585290792950197</v>
      </c>
      <c r="S628" s="1">
        <f>(Table2[[#This Row],[Close Price]]-Table2[[#This Row],[20D EMA]])/Table2[[#This Row],[20D EMA]]</f>
        <v>2.2819570682653611E-3</v>
      </c>
      <c r="T628" s="1">
        <f>(Table2[[#This Row],[Close Price]]-Table2[[#This Row],[50D EMA]])/Table2[[#This Row],[50D EMA]]</f>
        <v>-3.9483372698251702E-2</v>
      </c>
      <c r="U628" s="1">
        <f>(Table2[[#This Row],[Close Price]]-Table2[[#This Row],[200D EMA]])/Table2[[#This Row],[200D EMA]]</f>
        <v>-7.3549230099998225E-2</v>
      </c>
      <c r="V628">
        <v>0.97680564098523703</v>
      </c>
      <c r="W628">
        <v>1284.2</v>
      </c>
      <c r="X628">
        <v>1297.8499999999999</v>
      </c>
      <c r="Y628">
        <v>1282.45</v>
      </c>
      <c r="Z628">
        <v>1304.45</v>
      </c>
      <c r="AA628">
        <v>1217.25</v>
      </c>
      <c r="AB628">
        <v>1341.95</v>
      </c>
      <c r="AC628" s="1">
        <f>(Table2[[#This Row],[Close Price]]/Table2[[#This Row],[Day Low]])-1</f>
        <v>8.9549914343560744E-3</v>
      </c>
      <c r="AD628" s="1">
        <f>(Table2[[#This Row],[Day High]]/Table2[[#This Row],[Close Price]])-1</f>
        <v>1.6593347225437594E-3</v>
      </c>
      <c r="AE628" s="1">
        <f>(Table2[[#This Row],[Close Price]]/Table2[[#This Row],[Current Week Low]])-1</f>
        <v>1.0331786814300692E-2</v>
      </c>
      <c r="AF628" s="1">
        <f>(Table2[[#This Row],[Current Week High]]/Table2[[#This Row],[Close Price]])-1</f>
        <v>6.7531064289572118E-3</v>
      </c>
      <c r="AG628" s="1">
        <f>(Table2[[#This Row],[Close Price]]/Table2[[#This Row],[Current Month Low]])-1</f>
        <v>6.4448552064078957E-2</v>
      </c>
      <c r="AH628" s="1">
        <f>(Table2[[#This Row],[Current Month High]]/Table2[[#This Row],[Close Price]])-1</f>
        <v>3.5694991124488595E-2</v>
      </c>
      <c r="AI628">
        <v>24.164544261788901</v>
      </c>
      <c r="AJ628">
        <v>9.3463859234566904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0.01</v>
      </c>
      <c r="AM628" t="s">
        <v>3172</v>
      </c>
      <c r="AN628">
        <v>-2.2400000000000002</v>
      </c>
      <c r="AO628" t="s">
        <v>3173</v>
      </c>
      <c r="AP628">
        <v>-3.3017827702303E-2</v>
      </c>
      <c r="AQ628">
        <f>(Table2[[#This Row],[Sharpe Ratio]]-AVERAGE(Table2[Sharpe Ratio]))/_xlfn.STDEV.P(Table2[Sharpe Ratio])</f>
        <v>-1.0327892785113633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511</v>
      </c>
      <c r="AT628">
        <f>_xlfn.RANK.AVG(Table2[[#This Row],[6M Return vs Nifty Z-Score]],Table2[6M Return vs Nifty Z-Score])</f>
        <v>569</v>
      </c>
      <c r="AU628">
        <f>_xlfn.RANK.AVG(Table2[[#This Row],[Sharpe Ratio Z-Score]],Table2[Sharpe Ratio Z-Score])</f>
        <v>623</v>
      </c>
      <c r="AV628">
        <f>(Table2[[#This Row],[Rank 1Y]]+Table2[[#This Row],[Rank 6M]]+Table2[[#This Row],[Rank Sharpe]])/3</f>
        <v>567.66666666666663</v>
      </c>
    </row>
    <row r="629" spans="1:48" x14ac:dyDescent="0.3">
      <c r="A629" t="s">
        <v>359</v>
      </c>
      <c r="B629" t="s">
        <v>360</v>
      </c>
      <c r="C629" t="s">
        <v>3141</v>
      </c>
      <c r="D629" t="s">
        <v>166</v>
      </c>
      <c r="E629">
        <v>66240.573518624995</v>
      </c>
      <c r="F629">
        <v>2234.65</v>
      </c>
      <c r="G629">
        <v>-27.200371545587402</v>
      </c>
      <c r="H629">
        <f>(Table2[[#This Row],[1Y Return vs Nifty]]-AVERAGE(Table2[1Y Return vs Nifty]))/_xlfn.STDEV.P(Table2[1Y Return vs Nifty])</f>
        <v>-0.80673129441641944</v>
      </c>
      <c r="I629">
        <v>0.27272870191017601</v>
      </c>
      <c r="J629">
        <f>(Table2[[#This Row],[1M Return vs Nifty]]-AVERAGE(Table2[1M Return vs Nifty]))/_xlfn.STDEV.P(Table2[1M Return vs Nifty])</f>
        <v>-9.2496904562344731E-2</v>
      </c>
      <c r="K629">
        <v>-8.6477704060317393</v>
      </c>
      <c r="L629">
        <f>(Table2[[#This Row],[6M Return vs Nifty]]-AVERAGE(Table2[6M Return vs Nifty]))/_xlfn.STDEV.P(Table2[6M Return vs Nifty])</f>
        <v>-0.41772700101158755</v>
      </c>
      <c r="M629">
        <v>-1.4303802368456899</v>
      </c>
      <c r="N629">
        <f>(Table2[[#This Row],[1W Return vs Nifty]]-AVERAGE(Table2[1W Return vs Nifty]))/_xlfn.STDEV.P(Table2[1W Return vs Nifty])</f>
        <v>-0.17534780754936855</v>
      </c>
      <c r="O629">
        <v>2242.62</v>
      </c>
      <c r="P629">
        <v>2307.17619057195</v>
      </c>
      <c r="Q629">
        <v>2381.6690652821699</v>
      </c>
      <c r="R629">
        <v>51.410635732615802</v>
      </c>
      <c r="S629" s="1">
        <f>(Table2[[#This Row],[Close Price]]-Table2[[#This Row],[20D EMA]])/Table2[[#This Row],[20D EMA]]</f>
        <v>-3.5538789451622656E-3</v>
      </c>
      <c r="T629" s="1">
        <f>(Table2[[#This Row],[Close Price]]-Table2[[#This Row],[50D EMA]])/Table2[[#This Row],[50D EMA]]</f>
        <v>-3.1435046386279933E-2</v>
      </c>
      <c r="U629" s="1">
        <f>(Table2[[#This Row],[Close Price]]-Table2[[#This Row],[200D EMA]])/Table2[[#This Row],[200D EMA]]</f>
        <v>-6.1729426403223486E-2</v>
      </c>
      <c r="V629">
        <v>0.54129938011368195</v>
      </c>
      <c r="W629">
        <v>2223.6</v>
      </c>
      <c r="X629">
        <v>2252.3000000000002</v>
      </c>
      <c r="Y629">
        <v>2185.5</v>
      </c>
      <c r="Z629">
        <v>2252.3000000000002</v>
      </c>
      <c r="AA629">
        <v>2126.85</v>
      </c>
      <c r="AB629">
        <v>2389</v>
      </c>
      <c r="AC629" s="1">
        <f>(Table2[[#This Row],[Close Price]]/Table2[[#This Row],[Day Low]])-1</f>
        <v>4.9694189602447203E-3</v>
      </c>
      <c r="AD629" s="1">
        <f>(Table2[[#This Row],[Day High]]/Table2[[#This Row],[Close Price]])-1</f>
        <v>7.8983285973195372E-3</v>
      </c>
      <c r="AE629" s="1">
        <f>(Table2[[#This Row],[Close Price]]/Table2[[#This Row],[Current Week Low]])-1</f>
        <v>2.248913292152821E-2</v>
      </c>
      <c r="AF629" s="1">
        <f>(Table2[[#This Row],[Current Week High]]/Table2[[#This Row],[Close Price]])-1</f>
        <v>7.8983285973195372E-3</v>
      </c>
      <c r="AG629" s="1">
        <f>(Table2[[#This Row],[Close Price]]/Table2[[#This Row],[Current Month Low]])-1</f>
        <v>5.0685285751228326E-2</v>
      </c>
      <c r="AH629" s="1">
        <f>(Table2[[#This Row],[Current Month High]]/Table2[[#This Row],[Close Price]])-1</f>
        <v>6.9071219206587209E-2</v>
      </c>
      <c r="AI629">
        <v>20.5535542478687</v>
      </c>
      <c r="AJ629">
        <v>6.9671150256091101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-0.04</v>
      </c>
      <c r="AM629" t="s">
        <v>3173</v>
      </c>
      <c r="AN629">
        <v>-4.63</v>
      </c>
      <c r="AO629" t="s">
        <v>3173</v>
      </c>
      <c r="AP629">
        <v>-4.2408110619967999E-2</v>
      </c>
      <c r="AQ629">
        <f>(Table2[[#This Row],[Sharpe Ratio]]-AVERAGE(Table2[Sharpe Ratio]))/_xlfn.STDEV.P(Table2[Sharpe Ratio])</f>
        <v>-1.1416672480533983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599</v>
      </c>
      <c r="AT629">
        <f>_xlfn.RANK.AVG(Table2[[#This Row],[6M Return vs Nifty Z-Score]],Table2[6M Return vs Nifty Z-Score])</f>
        <v>464</v>
      </c>
      <c r="AU629">
        <f>_xlfn.RANK.AVG(Table2[[#This Row],[Sharpe Ratio Z-Score]],Table2[Sharpe Ratio Z-Score])</f>
        <v>645</v>
      </c>
      <c r="AV629">
        <f>(Table2[[#This Row],[Rank 1Y]]+Table2[[#This Row],[Rank 6M]]+Table2[[#This Row],[Rank Sharpe]])/3</f>
        <v>569.33333333333337</v>
      </c>
    </row>
    <row r="630" spans="1:48" x14ac:dyDescent="0.3">
      <c r="A630" t="s">
        <v>800</v>
      </c>
      <c r="B630" t="s">
        <v>801</v>
      </c>
      <c r="C630" t="s">
        <v>3135</v>
      </c>
      <c r="D630" t="s">
        <v>802</v>
      </c>
      <c r="E630">
        <v>19471.037452500001</v>
      </c>
      <c r="F630">
        <v>1222.5</v>
      </c>
      <c r="G630">
        <v>-28.563712382554399</v>
      </c>
      <c r="H630">
        <f>(Table2[[#This Row],[1Y Return vs Nifty]]-AVERAGE(Table2[1Y Return vs Nifty]))/_xlfn.STDEV.P(Table2[1Y Return vs Nifty])</f>
        <v>-0.83354171783115694</v>
      </c>
      <c r="I630">
        <v>0.36462860325987501</v>
      </c>
      <c r="J630">
        <f>(Table2[[#This Row],[1M Return vs Nifty]]-AVERAGE(Table2[1M Return vs Nifty]))/_xlfn.STDEV.P(Table2[1M Return vs Nifty])</f>
        <v>-8.3781168010104462E-2</v>
      </c>
      <c r="K630">
        <v>-11.463581338708201</v>
      </c>
      <c r="L630">
        <f>(Table2[[#This Row],[6M Return vs Nifty]]-AVERAGE(Table2[6M Return vs Nifty]))/_xlfn.STDEV.P(Table2[6M Return vs Nifty])</f>
        <v>-0.51035947950557614</v>
      </c>
      <c r="M630">
        <v>5.3987310605414898</v>
      </c>
      <c r="N630">
        <f>(Table2[[#This Row],[1W Return vs Nifty]]-AVERAGE(Table2[1W Return vs Nifty]))/_xlfn.STDEV.P(Table2[1W Return vs Nifty])</f>
        <v>1.2806364498766383</v>
      </c>
      <c r="O630">
        <v>1211.5</v>
      </c>
      <c r="P630">
        <v>1283.5253811658299</v>
      </c>
      <c r="Q630">
        <v>1323.8051991667</v>
      </c>
      <c r="R630">
        <v>58.636263791934503</v>
      </c>
      <c r="S630" s="1">
        <f>(Table2[[#This Row],[Close Price]]-Table2[[#This Row],[20D EMA]])/Table2[[#This Row],[20D EMA]]</f>
        <v>9.0796533223276923E-3</v>
      </c>
      <c r="T630" s="1">
        <f>(Table2[[#This Row],[Close Price]]-Table2[[#This Row],[50D EMA]])/Table2[[#This Row],[50D EMA]]</f>
        <v>-4.7545130046747014E-2</v>
      </c>
      <c r="U630" s="1">
        <f>(Table2[[#This Row],[Close Price]]-Table2[[#This Row],[200D EMA]])/Table2[[#This Row],[200D EMA]]</f>
        <v>-7.6525760157513334E-2</v>
      </c>
      <c r="V630">
        <v>0.47577410520052899</v>
      </c>
      <c r="W630">
        <v>1208.55</v>
      </c>
      <c r="X630">
        <v>1241.9000000000001</v>
      </c>
      <c r="Y630">
        <v>1187.6500000000001</v>
      </c>
      <c r="Z630">
        <v>1243.45</v>
      </c>
      <c r="AA630">
        <v>1125</v>
      </c>
      <c r="AB630">
        <v>1243.45</v>
      </c>
      <c r="AC630" s="1">
        <f>(Table2[[#This Row],[Close Price]]/Table2[[#This Row],[Day Low]])-1</f>
        <v>1.1542757850316443E-2</v>
      </c>
      <c r="AD630" s="1">
        <f>(Table2[[#This Row],[Day High]]/Table2[[#This Row],[Close Price]])-1</f>
        <v>1.5869120654396829E-2</v>
      </c>
      <c r="AE630" s="1">
        <f>(Table2[[#This Row],[Close Price]]/Table2[[#This Row],[Current Week Low]])-1</f>
        <v>2.9343661853239444E-2</v>
      </c>
      <c r="AF630" s="1">
        <f>(Table2[[#This Row],[Current Week High]]/Table2[[#This Row],[Close Price]])-1</f>
        <v>1.7137014314928534E-2</v>
      </c>
      <c r="AG630" s="1">
        <f>(Table2[[#This Row],[Close Price]]/Table2[[#This Row],[Current Month Low]])-1</f>
        <v>8.666666666666667E-2</v>
      </c>
      <c r="AH630" s="1">
        <f>(Table2[[#This Row],[Current Month High]]/Table2[[#This Row],[Close Price]])-1</f>
        <v>1.7137014314928534E-2</v>
      </c>
      <c r="AI630">
        <v>29.1370143149284</v>
      </c>
      <c r="AJ630">
        <v>10.100418786869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-0.1</v>
      </c>
      <c r="AM630" t="s">
        <v>3173</v>
      </c>
      <c r="AN630">
        <v>-1.1299999999999999</v>
      </c>
      <c r="AO630" t="s">
        <v>3173</v>
      </c>
      <c r="AP630">
        <v>-2.1330641899572001E-2</v>
      </c>
      <c r="AQ630">
        <f>(Table2[[#This Row],[Sharpe Ratio]]-AVERAGE(Table2[Sharpe Ratio]))/_xlfn.STDEV.P(Table2[Sharpe Ratio])</f>
        <v>-0.89727929750024105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608</v>
      </c>
      <c r="AT630">
        <f>_xlfn.RANK.AVG(Table2[[#This Row],[6M Return vs Nifty Z-Score]],Table2[6M Return vs Nifty Z-Score])</f>
        <v>495</v>
      </c>
      <c r="AU630">
        <f>_xlfn.RANK.AVG(Table2[[#This Row],[Sharpe Ratio Z-Score]],Table2[Sharpe Ratio Z-Score])</f>
        <v>607</v>
      </c>
      <c r="AV630">
        <f>(Table2[[#This Row],[Rank 1Y]]+Table2[[#This Row],[Rank 6M]]+Table2[[#This Row],[Rank Sharpe]])/3</f>
        <v>570</v>
      </c>
    </row>
    <row r="631" spans="1:48" x14ac:dyDescent="0.3">
      <c r="A631" t="s">
        <v>1082</v>
      </c>
      <c r="B631" t="s">
        <v>1083</v>
      </c>
      <c r="C631" t="s">
        <v>3127</v>
      </c>
      <c r="D631" t="s">
        <v>570</v>
      </c>
      <c r="E631">
        <v>11719.820344764999</v>
      </c>
      <c r="F631">
        <v>160.69999999999999</v>
      </c>
      <c r="G631">
        <v>-25.581550151093499</v>
      </c>
      <c r="H631">
        <f>(Table2[[#This Row],[1Y Return vs Nifty]]-AVERAGE(Table2[1Y Return vs Nifty]))/_xlfn.STDEV.P(Table2[1Y Return vs Nifty])</f>
        <v>-0.77489678477481627</v>
      </c>
      <c r="I631">
        <v>19.032312498183401</v>
      </c>
      <c r="J631">
        <f>(Table2[[#This Row],[1M Return vs Nifty]]-AVERAGE(Table2[1M Return vs Nifty]))/_xlfn.STDEV.P(Table2[1M Return vs Nifty])</f>
        <v>1.6866517974131501</v>
      </c>
      <c r="K631">
        <v>-10.103958157776701</v>
      </c>
      <c r="L631">
        <f>(Table2[[#This Row],[6M Return vs Nifty]]-AVERAGE(Table2[6M Return vs Nifty]))/_xlfn.STDEV.P(Table2[6M Return vs Nifty])</f>
        <v>-0.46563159539730148</v>
      </c>
      <c r="M631">
        <v>9.8913279576362392</v>
      </c>
      <c r="N631">
        <f>(Table2[[#This Row],[1W Return vs Nifty]]-AVERAGE(Table2[1W Return vs Nifty]))/_xlfn.STDEV.P(Table2[1W Return vs Nifty])</f>
        <v>2.2384697714149073</v>
      </c>
      <c r="O631">
        <v>148.80000000000001</v>
      </c>
      <c r="P631">
        <v>150.75717049161199</v>
      </c>
      <c r="Q631">
        <v>159.10020091586699</v>
      </c>
      <c r="R631">
        <v>68.960123647566704</v>
      </c>
      <c r="S631" s="1">
        <f>(Table2[[#This Row],[Close Price]]-Table2[[#This Row],[20D EMA]])/Table2[[#This Row],[20D EMA]]</f>
        <v>7.9973118279569738E-2</v>
      </c>
      <c r="T631" s="1">
        <f>(Table2[[#This Row],[Close Price]]-Table2[[#This Row],[50D EMA]])/Table2[[#This Row],[50D EMA]]</f>
        <v>6.5952614233637477E-2</v>
      </c>
      <c r="U631" s="1">
        <f>(Table2[[#This Row],[Close Price]]-Table2[[#This Row],[200D EMA]])/Table2[[#This Row],[200D EMA]]</f>
        <v>1.0055292670428359E-2</v>
      </c>
      <c r="V631">
        <v>1.55407683334236</v>
      </c>
      <c r="W631">
        <v>158.96</v>
      </c>
      <c r="X631">
        <v>163.19999999999999</v>
      </c>
      <c r="Y631">
        <v>157.84</v>
      </c>
      <c r="Z631">
        <v>164.48</v>
      </c>
      <c r="AA631">
        <v>130.69</v>
      </c>
      <c r="AB631">
        <v>164.48</v>
      </c>
      <c r="AC631" s="1">
        <f>(Table2[[#This Row],[Close Price]]/Table2[[#This Row],[Day Low]])-1</f>
        <v>1.0946149974836228E-2</v>
      </c>
      <c r="AD631" s="1">
        <f>(Table2[[#This Row],[Day High]]/Table2[[#This Row],[Close Price]])-1</f>
        <v>1.5556938394523989E-2</v>
      </c>
      <c r="AE631" s="1">
        <f>(Table2[[#This Row],[Close Price]]/Table2[[#This Row],[Current Week Low]])-1</f>
        <v>1.8119614799797068E-2</v>
      </c>
      <c r="AF631" s="1">
        <f>(Table2[[#This Row],[Current Week High]]/Table2[[#This Row],[Close Price]])-1</f>
        <v>2.3522090852520217E-2</v>
      </c>
      <c r="AG631" s="1">
        <f>(Table2[[#This Row],[Close Price]]/Table2[[#This Row],[Current Month Low]])-1</f>
        <v>0.22962736246078497</v>
      </c>
      <c r="AH631" s="1">
        <f>(Table2[[#This Row],[Current Month High]]/Table2[[#This Row],[Close Price]])-1</f>
        <v>2.3522090852520217E-2</v>
      </c>
      <c r="AI631">
        <v>30.241056799722099</v>
      </c>
      <c r="AJ631">
        <v>22.9627362460784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-0.05</v>
      </c>
      <c r="AM631" t="s">
        <v>3173</v>
      </c>
      <c r="AN631">
        <v>8.06</v>
      </c>
      <c r="AO631" t="s">
        <v>3172</v>
      </c>
      <c r="AP631">
        <v>-4.1184696738626E-2</v>
      </c>
      <c r="AQ631">
        <f>(Table2[[#This Row],[Sharpe Ratio]]-AVERAGE(Table2[Sharpe Ratio]))/_xlfn.STDEV.P(Table2[Sharpe Ratio])</f>
        <v>-1.1274820716877878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591</v>
      </c>
      <c r="AT631">
        <f>_xlfn.RANK.AVG(Table2[[#This Row],[6M Return vs Nifty Z-Score]],Table2[6M Return vs Nifty Z-Score])</f>
        <v>483</v>
      </c>
      <c r="AU631">
        <f>_xlfn.RANK.AVG(Table2[[#This Row],[Sharpe Ratio Z-Score]],Table2[Sharpe Ratio Z-Score])</f>
        <v>641</v>
      </c>
      <c r="AV631">
        <f>(Table2[[#This Row],[Rank 1Y]]+Table2[[#This Row],[Rank 6M]]+Table2[[#This Row],[Rank Sharpe]])/3</f>
        <v>571.66666666666663</v>
      </c>
    </row>
    <row r="632" spans="1:48" x14ac:dyDescent="0.3">
      <c r="A632" t="s">
        <v>434</v>
      </c>
      <c r="B632" t="s">
        <v>435</v>
      </c>
      <c r="C632" t="s">
        <v>3129</v>
      </c>
      <c r="D632" t="s">
        <v>197</v>
      </c>
      <c r="E632">
        <v>51671.324172159999</v>
      </c>
      <c r="F632">
        <v>15918.1</v>
      </c>
      <c r="G632">
        <v>-31.724072973418998</v>
      </c>
      <c r="H632">
        <f>(Table2[[#This Row],[1Y Return vs Nifty]]-AVERAGE(Table2[1Y Return vs Nifty]))/_xlfn.STDEV.P(Table2[1Y Return vs Nifty])</f>
        <v>-0.89569096421684313</v>
      </c>
      <c r="I632">
        <v>-0.72687144541055804</v>
      </c>
      <c r="J632">
        <f>(Table2[[#This Row],[1M Return vs Nifty]]-AVERAGE(Table2[1M Return vs Nifty]))/_xlfn.STDEV.P(Table2[1M Return vs Nifty])</f>
        <v>-0.18729843768343141</v>
      </c>
      <c r="K632">
        <v>-4.5618588962314499</v>
      </c>
      <c r="L632">
        <f>(Table2[[#This Row],[6M Return vs Nifty]]-AVERAGE(Table2[6M Return vs Nifty]))/_xlfn.STDEV.P(Table2[6M Return vs Nifty])</f>
        <v>-0.28331168723192324</v>
      </c>
      <c r="M632">
        <v>-1.6663177047401501</v>
      </c>
      <c r="N632">
        <f>(Table2[[#This Row],[1W Return vs Nifty]]-AVERAGE(Table2[1W Return vs Nifty]))/_xlfn.STDEV.P(Table2[1W Return vs Nifty])</f>
        <v>-0.2256502882136856</v>
      </c>
      <c r="O632">
        <v>15899.09</v>
      </c>
      <c r="P632">
        <v>16150.2768242812</v>
      </c>
      <c r="Q632">
        <v>16367.6465834398</v>
      </c>
      <c r="R632">
        <v>55.906608311432898</v>
      </c>
      <c r="S632" s="1">
        <f>(Table2[[#This Row],[Close Price]]-Table2[[#This Row],[20D EMA]])/Table2[[#This Row],[20D EMA]]</f>
        <v>1.1956659154706475E-3</v>
      </c>
      <c r="T632" s="1">
        <f>(Table2[[#This Row],[Close Price]]-Table2[[#This Row],[50D EMA]])/Table2[[#This Row],[50D EMA]]</f>
        <v>-1.4376027532366028E-2</v>
      </c>
      <c r="U632" s="1">
        <f>(Table2[[#This Row],[Close Price]]-Table2[[#This Row],[200D EMA]])/Table2[[#This Row],[200D EMA]]</f>
        <v>-2.7465560253154248E-2</v>
      </c>
      <c r="V632">
        <v>1.2792733879971401</v>
      </c>
      <c r="W632">
        <v>15868.95</v>
      </c>
      <c r="X632">
        <v>15999</v>
      </c>
      <c r="Y632">
        <v>15743.15</v>
      </c>
      <c r="Z632">
        <v>16000</v>
      </c>
      <c r="AA632">
        <v>15346</v>
      </c>
      <c r="AB632">
        <v>16406.95</v>
      </c>
      <c r="AC632" s="1">
        <f>(Table2[[#This Row],[Close Price]]/Table2[[#This Row],[Day Low]])-1</f>
        <v>3.0972433588862813E-3</v>
      </c>
      <c r="AD632" s="1">
        <f>(Table2[[#This Row],[Day High]]/Table2[[#This Row],[Close Price]])-1</f>
        <v>5.0822648431658735E-3</v>
      </c>
      <c r="AE632" s="1">
        <f>(Table2[[#This Row],[Close Price]]/Table2[[#This Row],[Current Week Low]])-1</f>
        <v>1.1112769680781787E-2</v>
      </c>
      <c r="AF632" s="1">
        <f>(Table2[[#This Row],[Current Week High]]/Table2[[#This Row],[Close Price]])-1</f>
        <v>5.1450864110667016E-3</v>
      </c>
      <c r="AG632" s="1">
        <f>(Table2[[#This Row],[Close Price]]/Table2[[#This Row],[Current Month Low]])-1</f>
        <v>3.7280072983187917E-2</v>
      </c>
      <c r="AH632" s="1">
        <f>(Table2[[#This Row],[Current Month High]]/Table2[[#This Row],[Close Price]])-1</f>
        <v>3.0710323468253087E-2</v>
      </c>
      <c r="AI632">
        <v>12.648180373285699</v>
      </c>
      <c r="AJ632">
        <v>3.7320630286600398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0.09</v>
      </c>
      <c r="AM632" t="s">
        <v>3172</v>
      </c>
      <c r="AN632">
        <v>0.27</v>
      </c>
      <c r="AO632" t="s">
        <v>3172</v>
      </c>
      <c r="AP632">
        <v>-6.6869734394152003E-2</v>
      </c>
      <c r="AQ632">
        <f>(Table2[[#This Row],[Sharpe Ratio]]-AVERAGE(Table2[Sharpe Ratio]))/_xlfn.STDEV.P(Table2[Sharpe Ratio])</f>
        <v>-1.425293625616961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633</v>
      </c>
      <c r="AT632">
        <f>_xlfn.RANK.AVG(Table2[[#This Row],[6M Return vs Nifty Z-Score]],Table2[6M Return vs Nifty Z-Score])</f>
        <v>405</v>
      </c>
      <c r="AU632">
        <f>_xlfn.RANK.AVG(Table2[[#This Row],[Sharpe Ratio Z-Score]],Table2[Sharpe Ratio Z-Score])</f>
        <v>682</v>
      </c>
      <c r="AV632">
        <f>(Table2[[#This Row],[Rank 1Y]]+Table2[[#This Row],[Rank 6M]]+Table2[[#This Row],[Rank Sharpe]])/3</f>
        <v>573.33333333333337</v>
      </c>
    </row>
    <row r="633" spans="1:48" x14ac:dyDescent="0.3">
      <c r="A633" t="s">
        <v>458</v>
      </c>
      <c r="B633" t="s">
        <v>459</v>
      </c>
      <c r="C633" t="s">
        <v>3139</v>
      </c>
      <c r="D633" t="s">
        <v>460</v>
      </c>
      <c r="E633">
        <v>48700.897235639997</v>
      </c>
      <c r="F633">
        <v>799.3</v>
      </c>
      <c r="G633">
        <v>-16.971896770726399</v>
      </c>
      <c r="H633">
        <f>(Table2[[#This Row],[1Y Return vs Nifty]]-AVERAGE(Table2[1Y Return vs Nifty]))/_xlfn.STDEV.P(Table2[1Y Return vs Nifty])</f>
        <v>-0.60558589323335299</v>
      </c>
      <c r="I633">
        <v>0.86232322406016604</v>
      </c>
      <c r="J633">
        <f>(Table2[[#This Row],[1M Return vs Nifty]]-AVERAGE(Table2[1M Return vs Nifty]))/_xlfn.STDEV.P(Table2[1M Return vs Nifty])</f>
        <v>-3.6580081451194145E-2</v>
      </c>
      <c r="K633">
        <v>-32.927336609833802</v>
      </c>
      <c r="L633">
        <f>(Table2[[#This Row],[6M Return vs Nifty]]-AVERAGE(Table2[6M Return vs Nifty]))/_xlfn.STDEV.P(Table2[6M Return vs Nifty])</f>
        <v>-1.2164583249500502</v>
      </c>
      <c r="M633">
        <v>-1.3396452557071601</v>
      </c>
      <c r="N633">
        <f>(Table2[[#This Row],[1W Return vs Nifty]]-AVERAGE(Table2[1W Return vs Nifty]))/_xlfn.STDEV.P(Table2[1W Return vs Nifty])</f>
        <v>-0.15600287401664228</v>
      </c>
      <c r="O633">
        <v>813.65</v>
      </c>
      <c r="P633">
        <v>855.79088863407401</v>
      </c>
      <c r="Q633">
        <v>909.79995622886099</v>
      </c>
      <c r="R633">
        <v>46.230695080209401</v>
      </c>
      <c r="S633" s="1">
        <f>(Table2[[#This Row],[Close Price]]-Table2[[#This Row],[20D EMA]])/Table2[[#This Row],[20D EMA]]</f>
        <v>-1.7636575923308577E-2</v>
      </c>
      <c r="T633" s="1">
        <f>(Table2[[#This Row],[Close Price]]-Table2[[#This Row],[50D EMA]])/Table2[[#This Row],[50D EMA]]</f>
        <v>-6.6010154331321569E-2</v>
      </c>
      <c r="U633" s="1">
        <f>(Table2[[#This Row],[Close Price]]-Table2[[#This Row],[200D EMA]])/Table2[[#This Row],[200D EMA]]</f>
        <v>-0.12145522262595568</v>
      </c>
      <c r="V633">
        <v>0.59168589806226102</v>
      </c>
      <c r="W633">
        <v>797.6</v>
      </c>
      <c r="X633">
        <v>812.8</v>
      </c>
      <c r="Y633">
        <v>795.35</v>
      </c>
      <c r="Z633">
        <v>814.85</v>
      </c>
      <c r="AA633">
        <v>757.25</v>
      </c>
      <c r="AB633">
        <v>868</v>
      </c>
      <c r="AC633" s="1">
        <f>(Table2[[#This Row],[Close Price]]/Table2[[#This Row],[Day Low]])-1</f>
        <v>2.1313941825475968E-3</v>
      </c>
      <c r="AD633" s="1">
        <f>(Table2[[#This Row],[Day High]]/Table2[[#This Row],[Close Price]])-1</f>
        <v>1.6889778556236745E-2</v>
      </c>
      <c r="AE633" s="1">
        <f>(Table2[[#This Row],[Close Price]]/Table2[[#This Row],[Current Week Low]])-1</f>
        <v>4.9663670082353839E-3</v>
      </c>
      <c r="AF633" s="1">
        <f>(Table2[[#This Row],[Current Week High]]/Table2[[#This Row],[Close Price]])-1</f>
        <v>1.9454522707369026E-2</v>
      </c>
      <c r="AG633" s="1">
        <f>(Table2[[#This Row],[Close Price]]/Table2[[#This Row],[Current Month Low]])-1</f>
        <v>5.5529877847474429E-2</v>
      </c>
      <c r="AH633" s="1">
        <f>(Table2[[#This Row],[Current Month High]]/Table2[[#This Row],[Close Price]])-1</f>
        <v>8.5950206430626785E-2</v>
      </c>
      <c r="AI633">
        <v>47.629175528587503</v>
      </c>
      <c r="AJ633">
        <v>6.8582887700534698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-0.1</v>
      </c>
      <c r="AM633" t="s">
        <v>3173</v>
      </c>
      <c r="AN633">
        <v>-6.89</v>
      </c>
      <c r="AO633" t="s">
        <v>3173</v>
      </c>
      <c r="AP633">
        <v>1.780279959135E-3</v>
      </c>
      <c r="AQ633">
        <f>(Table2[[#This Row],[Sharpe Ratio]]-AVERAGE(Table2[Sharpe Ratio]))/_xlfn.STDEV.P(Table2[Sharpe Ratio])</f>
        <v>-0.62931396905555215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522</v>
      </c>
      <c r="AT633">
        <f>_xlfn.RANK.AVG(Table2[[#This Row],[6M Return vs Nifty Z-Score]],Table2[6M Return vs Nifty Z-Score])</f>
        <v>701</v>
      </c>
      <c r="AU633">
        <f>_xlfn.RANK.AVG(Table2[[#This Row],[Sharpe Ratio Z-Score]],Table2[Sharpe Ratio Z-Score])</f>
        <v>507</v>
      </c>
      <c r="AV633">
        <f>(Table2[[#This Row],[Rank 1Y]]+Table2[[#This Row],[Rank 6M]]+Table2[[#This Row],[Rank Sharpe]])/3</f>
        <v>576.66666666666663</v>
      </c>
    </row>
    <row r="634" spans="1:48" x14ac:dyDescent="0.3">
      <c r="A634" t="s">
        <v>1756</v>
      </c>
      <c r="B634" t="s">
        <v>1757</v>
      </c>
      <c r="C634" t="s">
        <v>3139</v>
      </c>
      <c r="D634" t="s">
        <v>1218</v>
      </c>
      <c r="E634">
        <v>4576.1742357499998</v>
      </c>
      <c r="F634">
        <v>2729.95</v>
      </c>
      <c r="G634">
        <v>-17.321885714131799</v>
      </c>
      <c r="H634">
        <f>(Table2[[#This Row],[1Y Return vs Nifty]]-AVERAGE(Table2[1Y Return vs Nifty]))/_xlfn.STDEV.P(Table2[1Y Return vs Nifty])</f>
        <v>-0.6124685094572242</v>
      </c>
      <c r="I634">
        <v>-4.0107584811048502</v>
      </c>
      <c r="J634">
        <f>(Table2[[#This Row],[1M Return vs Nifty]]-AVERAGE(Table2[1M Return vs Nifty]))/_xlfn.STDEV.P(Table2[1M Return vs Nifty])</f>
        <v>-0.49874049420444705</v>
      </c>
      <c r="K634">
        <v>-13.0512689306562</v>
      </c>
      <c r="L634">
        <f>(Table2[[#This Row],[6M Return vs Nifty]]-AVERAGE(Table2[6M Return vs Nifty]))/_xlfn.STDEV.P(Table2[6M Return vs Nifty])</f>
        <v>-0.56259005898432779</v>
      </c>
      <c r="M634">
        <v>-1.91762672168307</v>
      </c>
      <c r="N634">
        <f>(Table2[[#This Row],[1W Return vs Nifty]]-AVERAGE(Table2[1W Return vs Nifty]))/_xlfn.STDEV.P(Table2[1W Return vs Nifty])</f>
        <v>-0.27923002304068884</v>
      </c>
      <c r="O634">
        <v>2766.8</v>
      </c>
      <c r="P634">
        <v>2876.3142001143501</v>
      </c>
      <c r="Q634">
        <v>2955.3851749216501</v>
      </c>
      <c r="R634">
        <v>46.885734798178703</v>
      </c>
      <c r="S634" s="1">
        <f>(Table2[[#This Row],[Close Price]]-Table2[[#This Row],[20D EMA]])/Table2[[#This Row],[20D EMA]]</f>
        <v>-1.3318635246494275E-2</v>
      </c>
      <c r="T634" s="1">
        <f>(Table2[[#This Row],[Close Price]]-Table2[[#This Row],[50D EMA]])/Table2[[#This Row],[50D EMA]]</f>
        <v>-5.088602632790655E-2</v>
      </c>
      <c r="U634" s="1">
        <f>(Table2[[#This Row],[Close Price]]-Table2[[#This Row],[200D EMA]])/Table2[[#This Row],[200D EMA]]</f>
        <v>-7.627945651030979E-2</v>
      </c>
      <c r="V634">
        <v>0.56988986580054601</v>
      </c>
      <c r="W634">
        <v>2715</v>
      </c>
      <c r="X634">
        <v>2733.45</v>
      </c>
      <c r="Y634">
        <v>2703.75</v>
      </c>
      <c r="Z634">
        <v>2762.95</v>
      </c>
      <c r="AA634">
        <v>2539.6999999999998</v>
      </c>
      <c r="AB634">
        <v>2880</v>
      </c>
      <c r="AC634" s="1">
        <f>(Table2[[#This Row],[Close Price]]/Table2[[#This Row],[Day Low]])-1</f>
        <v>5.5064456721913846E-3</v>
      </c>
      <c r="AD634" s="1">
        <f>(Table2[[#This Row],[Day High]]/Table2[[#This Row],[Close Price]])-1</f>
        <v>1.2820747632740215E-3</v>
      </c>
      <c r="AE634" s="1">
        <f>(Table2[[#This Row],[Close Price]]/Table2[[#This Row],[Current Week Low]])-1</f>
        <v>9.6902450300508924E-3</v>
      </c>
      <c r="AF634" s="1">
        <f>(Table2[[#This Row],[Current Week High]]/Table2[[#This Row],[Close Price]])-1</f>
        <v>1.2088133482298202E-2</v>
      </c>
      <c r="AG634" s="1">
        <f>(Table2[[#This Row],[Close Price]]/Table2[[#This Row],[Current Month Low]])-1</f>
        <v>7.4910422490845452E-2</v>
      </c>
      <c r="AH634" s="1">
        <f>(Table2[[#This Row],[Current Month High]]/Table2[[#This Row],[Close Price]])-1</f>
        <v>5.4964376636934764E-2</v>
      </c>
      <c r="AI634">
        <v>35.533617831828401</v>
      </c>
      <c r="AJ634">
        <v>12.675155292321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0</v>
      </c>
      <c r="AM634">
        <v>0</v>
      </c>
      <c r="AN634">
        <v>-4.0999999999999996</v>
      </c>
      <c r="AO634" t="s">
        <v>3173</v>
      </c>
      <c r="AP634">
        <v>-7.7554772310824999E-2</v>
      </c>
      <c r="AQ634">
        <f>(Table2[[#This Row],[Sharpe Ratio]]-AVERAGE(Table2[Sharpe Ratio]))/_xlfn.STDEV.P(Table2[Sharpe Ratio])</f>
        <v>-1.5491839538474863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>
        <f>_xlfn.RANK.AVG(Table2[[#This Row],[1Y Return vs Nifty Z-Score]],Table2[1Y Return vs Nifty Z-Score])</f>
        <v>524</v>
      </c>
      <c r="AT634">
        <f>_xlfn.RANK.AVG(Table2[[#This Row],[6M Return vs Nifty Z-Score]],Table2[6M Return vs Nifty Z-Score])</f>
        <v>514</v>
      </c>
      <c r="AU634">
        <f>_xlfn.RANK.AVG(Table2[[#This Row],[Sharpe Ratio Z-Score]],Table2[Sharpe Ratio Z-Score])</f>
        <v>693</v>
      </c>
      <c r="AV634">
        <f>(Table2[[#This Row],[Rank 1Y]]+Table2[[#This Row],[Rank 6M]]+Table2[[#This Row],[Rank Sharpe]])/3</f>
        <v>577</v>
      </c>
    </row>
    <row r="635" spans="1:48" x14ac:dyDescent="0.3">
      <c r="A635" t="s">
        <v>1240</v>
      </c>
      <c r="B635" t="s">
        <v>1241</v>
      </c>
      <c r="C635" t="s">
        <v>3136</v>
      </c>
      <c r="D635" t="s">
        <v>232</v>
      </c>
      <c r="E635">
        <v>9395.6123154600009</v>
      </c>
      <c r="F635">
        <v>480.9</v>
      </c>
      <c r="G635">
        <v>-21.110196589487298</v>
      </c>
      <c r="H635">
        <f>(Table2[[#This Row],[1Y Return vs Nifty]]-AVERAGE(Table2[1Y Return vs Nifty]))/_xlfn.STDEV.P(Table2[1Y Return vs Nifty])</f>
        <v>-0.68696654827552017</v>
      </c>
      <c r="I635">
        <v>-3.4396609510009202</v>
      </c>
      <c r="J635">
        <f>(Table2[[#This Row],[1M Return vs Nifty]]-AVERAGE(Table2[1M Return vs Nifty]))/_xlfn.STDEV.P(Table2[1M Return vs Nifty])</f>
        <v>-0.44457791573681227</v>
      </c>
      <c r="K635">
        <v>-22.254086813906799</v>
      </c>
      <c r="L635">
        <f>(Table2[[#This Row],[6M Return vs Nifty]]-AVERAGE(Table2[6M Return vs Nifty]))/_xlfn.STDEV.P(Table2[6M Return vs Nifty])</f>
        <v>-0.86533759780576869</v>
      </c>
      <c r="M635">
        <v>-3.11344306652015</v>
      </c>
      <c r="N635">
        <f>(Table2[[#This Row],[1W Return vs Nifty]]-AVERAGE(Table2[1W Return vs Nifty]))/_xlfn.STDEV.P(Table2[1W Return vs Nifty])</f>
        <v>-0.5341811721780062</v>
      </c>
      <c r="O635">
        <v>499.9</v>
      </c>
      <c r="P635">
        <v>522.82126095682895</v>
      </c>
      <c r="Q635">
        <v>540.41005548638805</v>
      </c>
      <c r="R635">
        <v>39.823925267754802</v>
      </c>
      <c r="S635" s="1">
        <f>(Table2[[#This Row],[Close Price]]-Table2[[#This Row],[20D EMA]])/Table2[[#This Row],[20D EMA]]</f>
        <v>-3.8007601520304066E-2</v>
      </c>
      <c r="T635" s="1">
        <f>(Table2[[#This Row],[Close Price]]-Table2[[#This Row],[50D EMA]])/Table2[[#This Row],[50D EMA]]</f>
        <v>-8.0182777724279564E-2</v>
      </c>
      <c r="U635" s="1">
        <f>(Table2[[#This Row],[Close Price]]-Table2[[#This Row],[200D EMA]])/Table2[[#This Row],[200D EMA]]</f>
        <v>-0.110120185370768</v>
      </c>
      <c r="V635">
        <v>0.30020361079429198</v>
      </c>
      <c r="W635">
        <v>477.05</v>
      </c>
      <c r="X635">
        <v>485.6</v>
      </c>
      <c r="Y635">
        <v>477.05</v>
      </c>
      <c r="Z635">
        <v>487.2</v>
      </c>
      <c r="AA635">
        <v>460.05</v>
      </c>
      <c r="AB635">
        <v>545.54999999999995</v>
      </c>
      <c r="AC635" s="1">
        <f>(Table2[[#This Row],[Close Price]]/Table2[[#This Row],[Day Low]])-1</f>
        <v>8.0704328686720395E-3</v>
      </c>
      <c r="AD635" s="1">
        <f>(Table2[[#This Row],[Day High]]/Table2[[#This Row],[Close Price]])-1</f>
        <v>9.7733416510710214E-3</v>
      </c>
      <c r="AE635" s="1">
        <f>(Table2[[#This Row],[Close Price]]/Table2[[#This Row],[Current Week Low]])-1</f>
        <v>8.0704328686720395E-3</v>
      </c>
      <c r="AF635" s="1">
        <f>(Table2[[#This Row],[Current Week High]]/Table2[[#This Row],[Close Price]])-1</f>
        <v>1.3100436681222627E-2</v>
      </c>
      <c r="AG635" s="1">
        <f>(Table2[[#This Row],[Close Price]]/Table2[[#This Row],[Current Month Low]])-1</f>
        <v>4.5321160743397426E-2</v>
      </c>
      <c r="AH635" s="1">
        <f>(Table2[[#This Row],[Current Month High]]/Table2[[#This Row],[Close Price]])-1</f>
        <v>0.13443543356207099</v>
      </c>
      <c r="AI635">
        <v>47.515075899355303</v>
      </c>
      <c r="AJ635">
        <v>4.53211607433974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0.01</v>
      </c>
      <c r="AM635" t="s">
        <v>3172</v>
      </c>
      <c r="AN635">
        <v>-10.57</v>
      </c>
      <c r="AO635" t="s">
        <v>3173</v>
      </c>
      <c r="AP635">
        <v>-5.5568607222900002E-4</v>
      </c>
      <c r="AQ635">
        <f>(Table2[[#This Row],[Sharpe Ratio]]-AVERAGE(Table2[Sharpe Ratio]))/_xlfn.STDEV.P(Table2[Sharpe Ratio])</f>
        <v>-0.65639890788477773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555</v>
      </c>
      <c r="AT635">
        <f>_xlfn.RANK.AVG(Table2[[#This Row],[6M Return vs Nifty Z-Score]],Table2[6M Return vs Nifty Z-Score])</f>
        <v>626</v>
      </c>
      <c r="AU635">
        <f>_xlfn.RANK.AVG(Table2[[#This Row],[Sharpe Ratio Z-Score]],Table2[Sharpe Ratio Z-Score])</f>
        <v>555</v>
      </c>
      <c r="AV635">
        <f>(Table2[[#This Row],[Rank 1Y]]+Table2[[#This Row],[Rank 6M]]+Table2[[#This Row],[Rank Sharpe]])/3</f>
        <v>578.66666666666663</v>
      </c>
    </row>
    <row r="636" spans="1:48" x14ac:dyDescent="0.3">
      <c r="A636" t="s">
        <v>2066</v>
      </c>
      <c r="B636" t="s">
        <v>2067</v>
      </c>
      <c r="C636" t="s">
        <v>3137</v>
      </c>
      <c r="D636" t="s">
        <v>117</v>
      </c>
      <c r="E636">
        <v>3095.7222270000002</v>
      </c>
      <c r="F636">
        <v>1063.4000000000001</v>
      </c>
      <c r="G636">
        <v>-24.425064650420499</v>
      </c>
      <c r="H636">
        <f>(Table2[[#This Row],[1Y Return vs Nifty]]-AVERAGE(Table2[1Y Return vs Nifty]))/_xlfn.STDEV.P(Table2[1Y Return vs Nifty])</f>
        <v>-0.75215422098935381</v>
      </c>
      <c r="I636">
        <v>7.3667705273560902</v>
      </c>
      <c r="J636">
        <f>(Table2[[#This Row],[1M Return vs Nifty]]-AVERAGE(Table2[1M Return vs Nifty]))/_xlfn.STDEV.P(Table2[1M Return vs Nifty])</f>
        <v>0.58029815542237217</v>
      </c>
      <c r="K636">
        <v>-18.6173078037219</v>
      </c>
      <c r="L636">
        <f>(Table2[[#This Row],[6M Return vs Nifty]]-AVERAGE(Table2[6M Return vs Nifty]))/_xlfn.STDEV.P(Table2[6M Return vs Nifty])</f>
        <v>-0.74569751489433211</v>
      </c>
      <c r="M636">
        <v>-4.3094967928663399</v>
      </c>
      <c r="N636">
        <f>(Table2[[#This Row],[1W Return vs Nifty]]-AVERAGE(Table2[1W Return vs Nifty]))/_xlfn.STDEV.P(Table2[1W Return vs Nifty])</f>
        <v>-0.78918293166932374</v>
      </c>
      <c r="O636">
        <v>1062.98</v>
      </c>
      <c r="P636">
        <v>1075.71717407097</v>
      </c>
      <c r="Q636">
        <v>1106.59125939152</v>
      </c>
      <c r="R636">
        <v>49.613943468110598</v>
      </c>
      <c r="S636" s="1">
        <f>(Table2[[#This Row],[Close Price]]-Table2[[#This Row],[20D EMA]])/Table2[[#This Row],[20D EMA]]</f>
        <v>3.9511561835601117E-4</v>
      </c>
      <c r="T636" s="1">
        <f>(Table2[[#This Row],[Close Price]]-Table2[[#This Row],[50D EMA]])/Table2[[#This Row],[50D EMA]]</f>
        <v>-1.1450197475565561E-2</v>
      </c>
      <c r="U636" s="1">
        <f>(Table2[[#This Row],[Close Price]]-Table2[[#This Row],[200D EMA]])/Table2[[#This Row],[200D EMA]]</f>
        <v>-3.9030905969083318E-2</v>
      </c>
      <c r="V636">
        <v>0.829717785373567</v>
      </c>
      <c r="W636">
        <v>1051</v>
      </c>
      <c r="X636">
        <v>1077</v>
      </c>
      <c r="Y636">
        <v>1051</v>
      </c>
      <c r="Z636">
        <v>1088.8499999999999</v>
      </c>
      <c r="AA636">
        <v>1013.95</v>
      </c>
      <c r="AB636">
        <v>1117</v>
      </c>
      <c r="AC636" s="1">
        <f>(Table2[[#This Row],[Close Price]]/Table2[[#This Row],[Day Low]])-1</f>
        <v>1.1798287345385461E-2</v>
      </c>
      <c r="AD636" s="1">
        <f>(Table2[[#This Row],[Day High]]/Table2[[#This Row],[Close Price]])-1</f>
        <v>1.2789166823396592E-2</v>
      </c>
      <c r="AE636" s="1">
        <f>(Table2[[#This Row],[Close Price]]/Table2[[#This Row],[Current Week Low]])-1</f>
        <v>1.1798287345385461E-2</v>
      </c>
      <c r="AF636" s="1">
        <f>(Table2[[#This Row],[Current Week High]]/Table2[[#This Row],[Close Price]])-1</f>
        <v>2.3932668798194223E-2</v>
      </c>
      <c r="AG636" s="1">
        <f>(Table2[[#This Row],[Close Price]]/Table2[[#This Row],[Current Month Low]])-1</f>
        <v>4.8769663198382496E-2</v>
      </c>
      <c r="AH636" s="1">
        <f>(Table2[[#This Row],[Current Month High]]/Table2[[#This Row],[Close Price]])-1</f>
        <v>5.040436336279841E-2</v>
      </c>
      <c r="AI636">
        <v>27.797630242617998</v>
      </c>
      <c r="AJ636">
        <v>11.350785340314101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-0.01</v>
      </c>
      <c r="AM636" t="s">
        <v>3173</v>
      </c>
      <c r="AN636">
        <v>-0.05</v>
      </c>
      <c r="AO636" t="s">
        <v>3173</v>
      </c>
      <c r="AP636">
        <v>-7.5942014005779997E-3</v>
      </c>
      <c r="AQ636">
        <f>(Table2[[#This Row],[Sharpe Ratio]]-AVERAGE(Table2[Sharpe Ratio]))/_xlfn.STDEV.P(Table2[Sharpe Ratio])</f>
        <v>-0.73800872350593349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578</v>
      </c>
      <c r="AT636">
        <f>_xlfn.RANK.AVG(Table2[[#This Row],[6M Return vs Nifty Z-Score]],Table2[6M Return vs Nifty Z-Score])</f>
        <v>589</v>
      </c>
      <c r="AU636">
        <f>_xlfn.RANK.AVG(Table2[[#This Row],[Sharpe Ratio Z-Score]],Table2[Sharpe Ratio Z-Score])</f>
        <v>572</v>
      </c>
      <c r="AV636">
        <f>(Table2[[#This Row],[Rank 1Y]]+Table2[[#This Row],[Rank 6M]]+Table2[[#This Row],[Rank Sharpe]])/3</f>
        <v>579.66666666666663</v>
      </c>
    </row>
    <row r="637" spans="1:48" x14ac:dyDescent="0.3">
      <c r="A637" t="s">
        <v>2274</v>
      </c>
      <c r="B637" t="s">
        <v>2275</v>
      </c>
      <c r="C637" t="s">
        <v>3138</v>
      </c>
      <c r="D637" t="s">
        <v>565</v>
      </c>
      <c r="E637">
        <v>2412.2663097569998</v>
      </c>
      <c r="F637">
        <v>163.71</v>
      </c>
      <c r="G637">
        <v>-67.897143275674196</v>
      </c>
      <c r="H637">
        <f>(Table2[[#This Row],[1Y Return vs Nifty]]-AVERAGE(Table2[1Y Return vs Nifty]))/_xlfn.STDEV.P(Table2[1Y Return vs Nifty])</f>
        <v>-1.6070430375340758</v>
      </c>
      <c r="I637">
        <v>-1.7343041538677699</v>
      </c>
      <c r="J637">
        <f>(Table2[[#This Row],[1M Return vs Nifty]]-AVERAGE(Table2[1M Return vs Nifty]))/_xlfn.STDEV.P(Table2[1M Return vs Nifty])</f>
        <v>-0.28284280663341727</v>
      </c>
      <c r="K637">
        <v>-9.9601498036265408</v>
      </c>
      <c r="L637">
        <f>(Table2[[#This Row],[6M Return vs Nifty]]-AVERAGE(Table2[6M Return vs Nifty]))/_xlfn.STDEV.P(Table2[6M Return vs Nifty])</f>
        <v>-0.4609006938589626</v>
      </c>
      <c r="M637">
        <v>-3.2637025640047299</v>
      </c>
      <c r="N637">
        <f>(Table2[[#This Row],[1W Return vs Nifty]]-AVERAGE(Table2[1W Return vs Nifty]))/_xlfn.STDEV.P(Table2[1W Return vs Nifty])</f>
        <v>-0.56621688712527818</v>
      </c>
      <c r="O637">
        <v>166.07</v>
      </c>
      <c r="P637">
        <v>169.543034667032</v>
      </c>
      <c r="Q637">
        <v>193.278798539034</v>
      </c>
      <c r="R637">
        <v>46.398008367068996</v>
      </c>
      <c r="S637" s="1">
        <f>(Table2[[#This Row],[Close Price]]-Table2[[#This Row],[20D EMA]])/Table2[[#This Row],[20D EMA]]</f>
        <v>-1.4210874932257393E-2</v>
      </c>
      <c r="T637" s="1">
        <f>(Table2[[#This Row],[Close Price]]-Table2[[#This Row],[50D EMA]])/Table2[[#This Row],[50D EMA]]</f>
        <v>-3.4404448867436967E-2</v>
      </c>
      <c r="U637" s="1">
        <f>(Table2[[#This Row],[Close Price]]-Table2[[#This Row],[200D EMA]])/Table2[[#This Row],[200D EMA]]</f>
        <v>-0.15298521494618236</v>
      </c>
      <c r="V637">
        <v>0.61360452164742096</v>
      </c>
      <c r="W637">
        <v>159.5</v>
      </c>
      <c r="X637">
        <v>166.86</v>
      </c>
      <c r="Y637">
        <v>159.5</v>
      </c>
      <c r="Z637">
        <v>166.86</v>
      </c>
      <c r="AA637">
        <v>156.06</v>
      </c>
      <c r="AB637">
        <v>184.4</v>
      </c>
      <c r="AC637" s="1">
        <f>(Table2[[#This Row],[Close Price]]/Table2[[#This Row],[Day Low]])-1</f>
        <v>2.6394984326018944E-2</v>
      </c>
      <c r="AD637" s="1">
        <f>(Table2[[#This Row],[Day High]]/Table2[[#This Row],[Close Price]])-1</f>
        <v>1.9241341396371681E-2</v>
      </c>
      <c r="AE637" s="1">
        <f>(Table2[[#This Row],[Close Price]]/Table2[[#This Row],[Current Week Low]])-1</f>
        <v>2.6394984326018944E-2</v>
      </c>
      <c r="AF637" s="1">
        <f>(Table2[[#This Row],[Current Week High]]/Table2[[#This Row],[Close Price]])-1</f>
        <v>1.9241341396371681E-2</v>
      </c>
      <c r="AG637" s="1">
        <f>(Table2[[#This Row],[Close Price]]/Table2[[#This Row],[Current Month Low]])-1</f>
        <v>4.9019607843137303E-2</v>
      </c>
      <c r="AH637" s="1">
        <f>(Table2[[#This Row],[Current Month High]]/Table2[[#This Row],[Close Price]])-1</f>
        <v>0.12638201698124729</v>
      </c>
      <c r="AI637">
        <v>90.580905259299897</v>
      </c>
      <c r="AJ637">
        <v>13.750694830461301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-0.03</v>
      </c>
      <c r="AM637" t="s">
        <v>3173</v>
      </c>
      <c r="AN637">
        <v>-6.37</v>
      </c>
      <c r="AO637" t="s">
        <v>3173</v>
      </c>
      <c r="AQ637">
        <f>(Table2[[#This Row],[Sharpe Ratio]]-AVERAGE(Table2[Sharpe Ratio]))/_xlfn.STDEV.P(Table2[Sharpe Ratio])</f>
        <v>-0.64995586758689006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731</v>
      </c>
      <c r="AT637">
        <f>_xlfn.RANK.AVG(Table2[[#This Row],[6M Return vs Nifty Z-Score]],Table2[6M Return vs Nifty Z-Score])</f>
        <v>479</v>
      </c>
      <c r="AU637">
        <f>_xlfn.RANK.AVG(Table2[[#This Row],[Sharpe Ratio Z-Score]],Table2[Sharpe Ratio Z-Score])</f>
        <v>532</v>
      </c>
      <c r="AV637">
        <f>(Table2[[#This Row],[Rank 1Y]]+Table2[[#This Row],[Rank 6M]]+Table2[[#This Row],[Rank Sharpe]])/3</f>
        <v>580.66666666666663</v>
      </c>
    </row>
    <row r="638" spans="1:48" x14ac:dyDescent="0.3">
      <c r="A638" t="s">
        <v>1578</v>
      </c>
      <c r="B638" t="s">
        <v>1579</v>
      </c>
      <c r="C638" t="s">
        <v>3136</v>
      </c>
      <c r="D638" t="s">
        <v>148</v>
      </c>
      <c r="E638">
        <v>6070.7527</v>
      </c>
      <c r="F638">
        <v>324.05</v>
      </c>
      <c r="G638">
        <v>-37.9707584366665</v>
      </c>
      <c r="H638">
        <f>(Table2[[#This Row],[1Y Return vs Nifty]]-AVERAGE(Table2[1Y Return vs Nifty]))/_xlfn.STDEV.P(Table2[1Y Return vs Nifty])</f>
        <v>-1.0185335268887956</v>
      </c>
      <c r="I638">
        <v>-1.5770326964246599</v>
      </c>
      <c r="J638">
        <f>(Table2[[#This Row],[1M Return vs Nifty]]-AVERAGE(Table2[1M Return vs Nifty]))/_xlfn.STDEV.P(Table2[1M Return vs Nifty])</f>
        <v>-0.26792726733327088</v>
      </c>
      <c r="K638">
        <v>-36.296236990625303</v>
      </c>
      <c r="L638">
        <f>(Table2[[#This Row],[6M Return vs Nifty]]-AVERAGE(Table2[6M Return vs Nifty]))/_xlfn.STDEV.P(Table2[6M Return vs Nifty])</f>
        <v>-1.3272859335975644</v>
      </c>
      <c r="M638">
        <v>-5.8395839371666902</v>
      </c>
      <c r="N638">
        <f>(Table2[[#This Row],[1W Return vs Nifty]]-AVERAGE(Table2[1W Return vs Nifty]))/_xlfn.STDEV.P(Table2[1W Return vs Nifty])</f>
        <v>-1.1154014830412389</v>
      </c>
      <c r="O638">
        <v>327.45999999999998</v>
      </c>
      <c r="P638">
        <v>353.56925282946003</v>
      </c>
      <c r="Q638">
        <v>394.97813871657502</v>
      </c>
      <c r="R638">
        <v>52.015035732603103</v>
      </c>
      <c r="S638" s="1">
        <f>(Table2[[#This Row],[Close Price]]-Table2[[#This Row],[20D EMA]])/Table2[[#This Row],[20D EMA]]</f>
        <v>-1.0413485616563758E-2</v>
      </c>
      <c r="T638" s="1">
        <f>(Table2[[#This Row],[Close Price]]-Table2[[#This Row],[50D EMA]])/Table2[[#This Row],[50D EMA]]</f>
        <v>-8.3489309642256371E-2</v>
      </c>
      <c r="U638" s="1">
        <f>(Table2[[#This Row],[Close Price]]-Table2[[#This Row],[200D EMA]])/Table2[[#This Row],[200D EMA]]</f>
        <v>-0.17957484671694957</v>
      </c>
      <c r="V638">
        <v>2.0569327855169202</v>
      </c>
      <c r="W638">
        <v>315.5</v>
      </c>
      <c r="X638">
        <v>328</v>
      </c>
      <c r="Y638">
        <v>313.05</v>
      </c>
      <c r="Z638">
        <v>328</v>
      </c>
      <c r="AA638">
        <v>304.8</v>
      </c>
      <c r="AB638">
        <v>350.95</v>
      </c>
      <c r="AC638" s="1">
        <f>(Table2[[#This Row],[Close Price]]/Table2[[#This Row],[Day Low]])-1</f>
        <v>2.7099841521394552E-2</v>
      </c>
      <c r="AD638" s="1">
        <f>(Table2[[#This Row],[Day High]]/Table2[[#This Row],[Close Price]])-1</f>
        <v>1.2189476932572108E-2</v>
      </c>
      <c r="AE638" s="1">
        <f>(Table2[[#This Row],[Close Price]]/Table2[[#This Row],[Current Week Low]])-1</f>
        <v>3.5138156843954604E-2</v>
      </c>
      <c r="AF638" s="1">
        <f>(Table2[[#This Row],[Current Week High]]/Table2[[#This Row],[Close Price]])-1</f>
        <v>1.2189476932572108E-2</v>
      </c>
      <c r="AG638" s="1">
        <f>(Table2[[#This Row],[Close Price]]/Table2[[#This Row],[Current Month Low]])-1</f>
        <v>6.3156167979002698E-2</v>
      </c>
      <c r="AH638" s="1">
        <f>(Table2[[#This Row],[Current Month High]]/Table2[[#This Row],[Close Price]])-1</f>
        <v>8.3011880882579714E-2</v>
      </c>
      <c r="AI638">
        <v>68.955408116031407</v>
      </c>
      <c r="AJ638">
        <v>6.3156167979002698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-0.17</v>
      </c>
      <c r="AM638" t="s">
        <v>3173</v>
      </c>
      <c r="AN638">
        <v>-6.91</v>
      </c>
      <c r="AO638" t="s">
        <v>3173</v>
      </c>
      <c r="AP638">
        <v>5.2436966373006003E-2</v>
      </c>
      <c r="AQ638">
        <f>(Table2[[#This Row],[Sharpe Ratio]]-AVERAGE(Table2[Sharpe Ratio]))/_xlfn.STDEV.P(Table2[Sharpe Ratio])</f>
        <v>-4.1962426101047424E-2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662</v>
      </c>
      <c r="AT638">
        <f>_xlfn.RANK.AVG(Table2[[#This Row],[6M Return vs Nifty Z-Score]],Table2[6M Return vs Nifty Z-Score])</f>
        <v>713</v>
      </c>
      <c r="AU638">
        <f>_xlfn.RANK.AVG(Table2[[#This Row],[Sharpe Ratio Z-Score]],Table2[Sharpe Ratio Z-Score])</f>
        <v>368</v>
      </c>
      <c r="AV638">
        <f>(Table2[[#This Row],[Rank 1Y]]+Table2[[#This Row],[Rank 6M]]+Table2[[#This Row],[Rank Sharpe]])/3</f>
        <v>581</v>
      </c>
    </row>
    <row r="639" spans="1:48" x14ac:dyDescent="0.3">
      <c r="A639" t="s">
        <v>547</v>
      </c>
      <c r="B639" t="s">
        <v>548</v>
      </c>
      <c r="C639" t="s">
        <v>3136</v>
      </c>
      <c r="D639" t="s">
        <v>123</v>
      </c>
      <c r="E639">
        <v>36657.971133145002</v>
      </c>
      <c r="F639">
        <v>41461.15</v>
      </c>
      <c r="G639">
        <v>-9.1311979424623093</v>
      </c>
      <c r="H639">
        <f>(Table2[[#This Row],[1Y Return vs Nifty]]-AVERAGE(Table2[1Y Return vs Nifty]))/_xlfn.STDEV.P(Table2[1Y Return vs Nifty])</f>
        <v>-0.45139667674890294</v>
      </c>
      <c r="I639">
        <v>-16.371967931257899</v>
      </c>
      <c r="J639">
        <f>(Table2[[#This Row],[1M Return vs Nifty]]-AVERAGE(Table2[1M Return vs Nifty]))/_xlfn.STDEV.P(Table2[1M Return vs Nifty])</f>
        <v>-1.6710708607478681</v>
      </c>
      <c r="K639">
        <v>-23.984182194698501</v>
      </c>
      <c r="L639">
        <f>(Table2[[#This Row],[6M Return vs Nifty]]-AVERAGE(Table2[6M Return vs Nifty]))/_xlfn.STDEV.P(Table2[6M Return vs Nifty])</f>
        <v>-0.92225300405479715</v>
      </c>
      <c r="M639">
        <v>-3.6790238683334699</v>
      </c>
      <c r="N639">
        <f>(Table2[[#This Row],[1W Return vs Nifty]]-AVERAGE(Table2[1W Return vs Nifty]))/_xlfn.STDEV.P(Table2[1W Return vs Nifty])</f>
        <v>-0.654764467409647</v>
      </c>
      <c r="O639">
        <v>43766.85</v>
      </c>
      <c r="P639">
        <v>46575.666547380999</v>
      </c>
      <c r="Q639">
        <v>47200.297797478903</v>
      </c>
      <c r="R639">
        <v>26.443893202429798</v>
      </c>
      <c r="S639" s="1">
        <f>(Table2[[#This Row],[Close Price]]-Table2[[#This Row],[20D EMA]])/Table2[[#This Row],[20D EMA]]</f>
        <v>-5.2681424411398059E-2</v>
      </c>
      <c r="T639" s="1">
        <f>(Table2[[#This Row],[Close Price]]-Table2[[#This Row],[50D EMA]])/Table2[[#This Row],[50D EMA]]</f>
        <v>-0.10981091472256327</v>
      </c>
      <c r="U639" s="1">
        <f>(Table2[[#This Row],[Close Price]]-Table2[[#This Row],[200D EMA]])/Table2[[#This Row],[200D EMA]]</f>
        <v>-0.12159134720089509</v>
      </c>
      <c r="V639">
        <v>0.69933753691435796</v>
      </c>
      <c r="W639">
        <v>41306.400000000001</v>
      </c>
      <c r="X639">
        <v>41784.65</v>
      </c>
      <c r="Y639">
        <v>41297.75</v>
      </c>
      <c r="Z639">
        <v>41977.599999999999</v>
      </c>
      <c r="AA639">
        <v>40960</v>
      </c>
      <c r="AB639">
        <v>46599</v>
      </c>
      <c r="AC639" s="1">
        <f>(Table2[[#This Row],[Close Price]]/Table2[[#This Row],[Day Low]])-1</f>
        <v>3.7463928107992484E-3</v>
      </c>
      <c r="AD639" s="1">
        <f>(Table2[[#This Row],[Day High]]/Table2[[#This Row],[Close Price]])-1</f>
        <v>7.8024849769000593E-3</v>
      </c>
      <c r="AE639" s="1">
        <f>(Table2[[#This Row],[Close Price]]/Table2[[#This Row],[Current Week Low]])-1</f>
        <v>3.9566320199042604E-3</v>
      </c>
      <c r="AF639" s="1">
        <f>(Table2[[#This Row],[Current Week High]]/Table2[[#This Row],[Close Price]])-1</f>
        <v>1.2456239154003068E-2</v>
      </c>
      <c r="AG639" s="1">
        <f>(Table2[[#This Row],[Close Price]]/Table2[[#This Row],[Current Month Low]])-1</f>
        <v>1.2235107421874947E-2</v>
      </c>
      <c r="AH639" s="1">
        <f>(Table2[[#This Row],[Current Month High]]/Table2[[#This Row],[Close Price]])-1</f>
        <v>0.12391962113930743</v>
      </c>
      <c r="AI639">
        <v>44.699314900816702</v>
      </c>
      <c r="AJ639">
        <v>18.535952907137901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-0.11</v>
      </c>
      <c r="AM639" t="s">
        <v>3173</v>
      </c>
      <c r="AN639">
        <v>-8.18</v>
      </c>
      <c r="AO639" t="s">
        <v>3173</v>
      </c>
      <c r="AP639">
        <v>-3.5477254475217997E-2</v>
      </c>
      <c r="AQ639">
        <f>(Table2[[#This Row],[Sharpe Ratio]]-AVERAGE(Table2[Sharpe Ratio]))/_xlfn.STDEV.P(Table2[Sharpe Ratio])</f>
        <v>-1.0613057135985917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469</v>
      </c>
      <c r="AT639">
        <f>_xlfn.RANK.AVG(Table2[[#This Row],[6M Return vs Nifty Z-Score]],Table2[6M Return vs Nifty Z-Score])</f>
        <v>645</v>
      </c>
      <c r="AU639">
        <f>_xlfn.RANK.AVG(Table2[[#This Row],[Sharpe Ratio Z-Score]],Table2[Sharpe Ratio Z-Score])</f>
        <v>630</v>
      </c>
      <c r="AV639">
        <f>(Table2[[#This Row],[Rank 1Y]]+Table2[[#This Row],[Rank 6M]]+Table2[[#This Row],[Rank Sharpe]])/3</f>
        <v>581.33333333333337</v>
      </c>
    </row>
    <row r="640" spans="1:48" x14ac:dyDescent="0.3">
      <c r="A640" t="s">
        <v>1633</v>
      </c>
      <c r="B640" t="s">
        <v>1634</v>
      </c>
      <c r="C640" t="s">
        <v>3129</v>
      </c>
      <c r="D640" t="s">
        <v>1010</v>
      </c>
      <c r="E640">
        <v>5662.2892977000001</v>
      </c>
      <c r="F640">
        <v>123.45</v>
      </c>
      <c r="G640">
        <v>-55.461526077210003</v>
      </c>
      <c r="H640">
        <f>(Table2[[#This Row],[1Y Return vs Nifty]]-AVERAGE(Table2[1Y Return vs Nifty]))/_xlfn.STDEV.P(Table2[1Y Return vs Nifty])</f>
        <v>-1.3624936530557712</v>
      </c>
      <c r="I640">
        <v>-3.2070792358226199</v>
      </c>
      <c r="J640">
        <f>(Table2[[#This Row],[1M Return vs Nifty]]-AVERAGE(Table2[1M Return vs Nifty]))/_xlfn.STDEV.P(Table2[1M Return vs Nifty])</f>
        <v>-0.42251999264232909</v>
      </c>
      <c r="K640">
        <v>-22.230740721789001</v>
      </c>
      <c r="L640">
        <f>(Table2[[#This Row],[6M Return vs Nifty]]-AVERAGE(Table2[6M Return vs Nifty]))/_xlfn.STDEV.P(Table2[6M Return vs Nifty])</f>
        <v>-0.86456957522622535</v>
      </c>
      <c r="M640">
        <v>-2.51896107108927</v>
      </c>
      <c r="N640">
        <f>(Table2[[#This Row],[1W Return vs Nifty]]-AVERAGE(Table2[1W Return vs Nifty]))/_xlfn.STDEV.P(Table2[1W Return vs Nifty])</f>
        <v>-0.40743606743769789</v>
      </c>
      <c r="O640">
        <v>125.75</v>
      </c>
      <c r="P640">
        <v>129.676212320394</v>
      </c>
      <c r="Q640">
        <v>142.62334216861299</v>
      </c>
      <c r="R640">
        <v>45.638275209372303</v>
      </c>
      <c r="S640" s="1">
        <f>(Table2[[#This Row],[Close Price]]-Table2[[#This Row],[20D EMA]])/Table2[[#This Row],[20D EMA]]</f>
        <v>-1.8290258449304153E-2</v>
      </c>
      <c r="T640" s="1">
        <f>(Table2[[#This Row],[Close Price]]-Table2[[#This Row],[50D EMA]])/Table2[[#This Row],[50D EMA]]</f>
        <v>-4.8013526991448147E-2</v>
      </c>
      <c r="U640" s="1">
        <f>(Table2[[#This Row],[Close Price]]-Table2[[#This Row],[200D EMA]])/Table2[[#This Row],[200D EMA]]</f>
        <v>-0.1344334095462843</v>
      </c>
      <c r="V640">
        <v>0.298499375393463</v>
      </c>
      <c r="W640">
        <v>121</v>
      </c>
      <c r="X640">
        <v>123.84</v>
      </c>
      <c r="Y640">
        <v>119.54</v>
      </c>
      <c r="Z640">
        <v>123.99</v>
      </c>
      <c r="AA640">
        <v>117.77</v>
      </c>
      <c r="AB640">
        <v>135.94999999999999</v>
      </c>
      <c r="AC640" s="1">
        <f>(Table2[[#This Row],[Close Price]]/Table2[[#This Row],[Day Low]])-1</f>
        <v>2.0247933884297575E-2</v>
      </c>
      <c r="AD640" s="1">
        <f>(Table2[[#This Row],[Day High]]/Table2[[#This Row],[Close Price]])-1</f>
        <v>3.1591737545564325E-3</v>
      </c>
      <c r="AE640" s="1">
        <f>(Table2[[#This Row],[Close Price]]/Table2[[#This Row],[Current Week Low]])-1</f>
        <v>3.2708716747532174E-2</v>
      </c>
      <c r="AF640" s="1">
        <f>(Table2[[#This Row],[Current Week High]]/Table2[[#This Row],[Close Price]])-1</f>
        <v>4.374240583232103E-3</v>
      </c>
      <c r="AG640" s="1">
        <f>(Table2[[#This Row],[Close Price]]/Table2[[#This Row],[Current Month Low]])-1</f>
        <v>4.8229600067928979E-2</v>
      </c>
      <c r="AH640" s="1">
        <f>(Table2[[#This Row],[Current Month High]]/Table2[[#This Row],[Close Price]])-1</f>
        <v>0.10125556905629796</v>
      </c>
      <c r="AI640">
        <v>70.595382746051001</v>
      </c>
      <c r="AJ640">
        <v>4.8229600067928899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-0.06</v>
      </c>
      <c r="AM640" t="s">
        <v>3173</v>
      </c>
      <c r="AN640">
        <v>-7.98</v>
      </c>
      <c r="AO640" t="s">
        <v>3173</v>
      </c>
      <c r="AP640">
        <v>3.9326323924119999E-2</v>
      </c>
      <c r="AQ640">
        <f>(Table2[[#This Row],[Sharpe Ratio]]-AVERAGE(Table2[Sharpe Ratio]))/_xlfn.STDEV.P(Table2[Sharpe Ratio])</f>
        <v>-0.1939770290413895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721</v>
      </c>
      <c r="AT640">
        <f>_xlfn.RANK.AVG(Table2[[#This Row],[6M Return vs Nifty Z-Score]],Table2[6M Return vs Nifty Z-Score])</f>
        <v>625</v>
      </c>
      <c r="AU640">
        <f>_xlfn.RANK.AVG(Table2[[#This Row],[Sharpe Ratio Z-Score]],Table2[Sharpe Ratio Z-Score])</f>
        <v>402</v>
      </c>
      <c r="AV640">
        <f>(Table2[[#This Row],[Rank 1Y]]+Table2[[#This Row],[Rank 6M]]+Table2[[#This Row],[Rank Sharpe]])/3</f>
        <v>582.66666666666663</v>
      </c>
    </row>
    <row r="641" spans="1:48" x14ac:dyDescent="0.3">
      <c r="A641" t="s">
        <v>97</v>
      </c>
      <c r="B641" t="s">
        <v>98</v>
      </c>
      <c r="C641" t="s">
        <v>3137</v>
      </c>
      <c r="D641" t="s">
        <v>99</v>
      </c>
      <c r="E641">
        <v>248206.56577145</v>
      </c>
      <c r="F641">
        <v>2150.5</v>
      </c>
      <c r="G641">
        <v>-29.076759505334</v>
      </c>
      <c r="H641">
        <f>(Table2[[#This Row],[1Y Return vs Nifty]]-AVERAGE(Table2[1Y Return vs Nifty]))/_xlfn.STDEV.P(Table2[1Y Return vs Nifty])</f>
        <v>-0.84363091212539831</v>
      </c>
      <c r="I641">
        <v>-16.419215104133698</v>
      </c>
      <c r="J641">
        <f>(Table2[[#This Row],[1M Return vs Nifty]]-AVERAGE(Table2[1M Return vs Nifty]))/_xlfn.STDEV.P(Table2[1M Return vs Nifty])</f>
        <v>-1.6755517568704512</v>
      </c>
      <c r="K641">
        <v>-40.006432211317701</v>
      </c>
      <c r="L641">
        <f>(Table2[[#This Row],[6M Return vs Nifty]]-AVERAGE(Table2[6M Return vs Nifty]))/_xlfn.STDEV.P(Table2[6M Return vs Nifty])</f>
        <v>-1.4493412090427136</v>
      </c>
      <c r="M641">
        <v>-23.496695841114001</v>
      </c>
      <c r="N641">
        <f>(Table2[[#This Row],[1W Return vs Nifty]]-AVERAGE(Table2[1W Return vs Nifty]))/_xlfn.STDEV.P(Table2[1W Return vs Nifty])</f>
        <v>-4.8799435799891535</v>
      </c>
      <c r="O641">
        <v>2670.65</v>
      </c>
      <c r="P641">
        <v>2852.00019341797</v>
      </c>
      <c r="Q641">
        <v>2960.5458588350598</v>
      </c>
      <c r="R641">
        <v>15.7556067996524</v>
      </c>
      <c r="S641" s="1">
        <f>(Table2[[#This Row],[Close Price]]-Table2[[#This Row],[20D EMA]])/Table2[[#This Row],[20D EMA]]</f>
        <v>-0.19476531930428925</v>
      </c>
      <c r="T641" s="1">
        <f>(Table2[[#This Row],[Close Price]]-Table2[[#This Row],[50D EMA]])/Table2[[#This Row],[50D EMA]]</f>
        <v>-0.24596779307271344</v>
      </c>
      <c r="U641" s="1">
        <f>(Table2[[#This Row],[Close Price]]-Table2[[#This Row],[200D EMA]])/Table2[[#This Row],[200D EMA]]</f>
        <v>-0.27361368391496677</v>
      </c>
      <c r="V641">
        <v>3.2532947861408101</v>
      </c>
      <c r="W641">
        <v>2136</v>
      </c>
      <c r="X641">
        <v>2292.85</v>
      </c>
      <c r="Y641">
        <v>2136</v>
      </c>
      <c r="Z641">
        <v>2333.65</v>
      </c>
      <c r="AA641">
        <v>2025</v>
      </c>
      <c r="AB641">
        <v>3070</v>
      </c>
      <c r="AC641" s="1">
        <f>(Table2[[#This Row],[Close Price]]/Table2[[#This Row],[Day Low]])-1</f>
        <v>6.7883895131086724E-3</v>
      </c>
      <c r="AD641" s="1">
        <f>(Table2[[#This Row],[Day High]]/Table2[[#This Row],[Close Price]])-1</f>
        <v>6.6193908393396894E-2</v>
      </c>
      <c r="AE641" s="1">
        <f>(Table2[[#This Row],[Close Price]]/Table2[[#This Row],[Current Week Low]])-1</f>
        <v>6.7883895131086724E-3</v>
      </c>
      <c r="AF641" s="1">
        <f>(Table2[[#This Row],[Current Week High]]/Table2[[#This Row],[Close Price]])-1</f>
        <v>8.5166240409207283E-2</v>
      </c>
      <c r="AG641" s="1">
        <f>(Table2[[#This Row],[Close Price]]/Table2[[#This Row],[Current Month Low]])-1</f>
        <v>6.1975308641975202E-2</v>
      </c>
      <c r="AH641" s="1">
        <f>(Table2[[#This Row],[Current Month High]]/Table2[[#This Row],[Close Price]])-1</f>
        <v>0.42757498256219484</v>
      </c>
      <c r="AI641">
        <v>74.094396651941395</v>
      </c>
      <c r="AJ641">
        <v>6.1975308641975202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-0.28999999999999998</v>
      </c>
      <c r="AM641" t="s">
        <v>3173</v>
      </c>
      <c r="AN641">
        <v>-29.41</v>
      </c>
      <c r="AO641" t="s">
        <v>3173</v>
      </c>
      <c r="AP641">
        <v>3.2150681741556997E-2</v>
      </c>
      <c r="AQ641">
        <f>(Table2[[#This Row],[Sharpe Ratio]]-AVERAGE(Table2[Sharpe Ratio]))/_xlfn.STDEV.P(Table2[Sharpe Ratio])</f>
        <v>-0.2771767960609659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612</v>
      </c>
      <c r="AT641">
        <f>_xlfn.RANK.AVG(Table2[[#This Row],[6M Return vs Nifty Z-Score]],Table2[6M Return vs Nifty Z-Score])</f>
        <v>721</v>
      </c>
      <c r="AU641">
        <f>_xlfn.RANK.AVG(Table2[[#This Row],[Sharpe Ratio Z-Score]],Table2[Sharpe Ratio Z-Score])</f>
        <v>416</v>
      </c>
      <c r="AV641">
        <f>(Table2[[#This Row],[Rank 1Y]]+Table2[[#This Row],[Rank 6M]]+Table2[[#This Row],[Rank Sharpe]])/3</f>
        <v>583</v>
      </c>
    </row>
    <row r="642" spans="1:48" x14ac:dyDescent="0.3">
      <c r="A642" t="s">
        <v>1094</v>
      </c>
      <c r="B642" t="s">
        <v>1095</v>
      </c>
      <c r="C642" t="s">
        <v>3138</v>
      </c>
      <c r="D642" t="s">
        <v>493</v>
      </c>
      <c r="E642">
        <v>11537.957058600001</v>
      </c>
      <c r="F642">
        <v>742.35</v>
      </c>
      <c r="G642">
        <v>-38.487737112149901</v>
      </c>
      <c r="H642">
        <f>(Table2[[#This Row],[1Y Return vs Nifty]]-AVERAGE(Table2[1Y Return vs Nifty]))/_xlfn.STDEV.P(Table2[1Y Return vs Nifty])</f>
        <v>-1.0287000361066485</v>
      </c>
      <c r="I642">
        <v>-7.8522863409274803</v>
      </c>
      <c r="J642">
        <f>(Table2[[#This Row],[1M Return vs Nifty]]-AVERAGE(Table2[1M Return vs Nifty]))/_xlfn.STDEV.P(Table2[1M Return vs Nifty])</f>
        <v>-0.86306890253320234</v>
      </c>
      <c r="K642">
        <v>-19.270564062590601</v>
      </c>
      <c r="L642">
        <f>(Table2[[#This Row],[6M Return vs Nifty]]-AVERAGE(Table2[6M Return vs Nifty]))/_xlfn.STDEV.P(Table2[6M Return vs Nifty])</f>
        <v>-0.76718785916726961</v>
      </c>
      <c r="M642">
        <v>-0.94182853141838696</v>
      </c>
      <c r="N642">
        <f>(Table2[[#This Row],[1W Return vs Nifty]]-AVERAGE(Table2[1W Return vs Nifty]))/_xlfn.STDEV.P(Table2[1W Return vs Nifty])</f>
        <v>-7.1187315639838017E-2</v>
      </c>
      <c r="O642">
        <v>749.27</v>
      </c>
      <c r="P642">
        <v>790.80724447491104</v>
      </c>
      <c r="Q642">
        <v>819.89776286244899</v>
      </c>
      <c r="R642">
        <v>53.219618062742597</v>
      </c>
      <c r="S642" s="1">
        <f>(Table2[[#This Row],[Close Price]]-Table2[[#This Row],[20D EMA]])/Table2[[#This Row],[20D EMA]]</f>
        <v>-9.235656038544128E-3</v>
      </c>
      <c r="T642" s="1">
        <f>(Table2[[#This Row],[Close Price]]-Table2[[#This Row],[50D EMA]])/Table2[[#This Row],[50D EMA]]</f>
        <v>-6.1275670921662077E-2</v>
      </c>
      <c r="U642" s="1">
        <f>(Table2[[#This Row],[Close Price]]-Table2[[#This Row],[200D EMA]])/Table2[[#This Row],[200D EMA]]</f>
        <v>-9.4582234974897525E-2</v>
      </c>
      <c r="V642">
        <v>0.89807845924612295</v>
      </c>
      <c r="W642">
        <v>708.45</v>
      </c>
      <c r="X642">
        <v>751.3</v>
      </c>
      <c r="Y642">
        <v>706.15</v>
      </c>
      <c r="Z642">
        <v>751.3</v>
      </c>
      <c r="AA642">
        <v>674.45</v>
      </c>
      <c r="AB642">
        <v>788</v>
      </c>
      <c r="AC642" s="1">
        <f>(Table2[[#This Row],[Close Price]]/Table2[[#This Row],[Day Low]])-1</f>
        <v>4.7850942197755542E-2</v>
      </c>
      <c r="AD642" s="1">
        <f>(Table2[[#This Row],[Day High]]/Table2[[#This Row],[Close Price]])-1</f>
        <v>1.2056307671583388E-2</v>
      </c>
      <c r="AE642" s="1">
        <f>(Table2[[#This Row],[Close Price]]/Table2[[#This Row],[Current Week Low]])-1</f>
        <v>5.1263895772852841E-2</v>
      </c>
      <c r="AF642" s="1">
        <f>(Table2[[#This Row],[Current Week High]]/Table2[[#This Row],[Close Price]])-1</f>
        <v>1.2056307671583388E-2</v>
      </c>
      <c r="AG642" s="1">
        <f>(Table2[[#This Row],[Close Price]]/Table2[[#This Row],[Current Month Low]])-1</f>
        <v>0.10067462376751424</v>
      </c>
      <c r="AH642" s="1">
        <f>(Table2[[#This Row],[Current Month High]]/Table2[[#This Row],[Close Price]])-1</f>
        <v>6.1493904492490037E-2</v>
      </c>
      <c r="AI642">
        <v>28.9149323095574</v>
      </c>
      <c r="AJ642">
        <v>10.067462376751401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-0.09</v>
      </c>
      <c r="AM642" t="s">
        <v>3173</v>
      </c>
      <c r="AN642">
        <v>-4.47</v>
      </c>
      <c r="AO642" t="s">
        <v>3173</v>
      </c>
      <c r="AP642">
        <v>7.9218227169089994E-3</v>
      </c>
      <c r="AQ642">
        <f>(Table2[[#This Row],[Sharpe Ratio]]-AVERAGE(Table2[Sharpe Ratio]))/_xlfn.STDEV.P(Table2[Sharpe Ratio])</f>
        <v>-0.55810432487495942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665</v>
      </c>
      <c r="AT642">
        <f>_xlfn.RANK.AVG(Table2[[#This Row],[6M Return vs Nifty Z-Score]],Table2[6M Return vs Nifty Z-Score])</f>
        <v>598</v>
      </c>
      <c r="AU642">
        <f>_xlfn.RANK.AVG(Table2[[#This Row],[Sharpe Ratio Z-Score]],Table2[Sharpe Ratio Z-Score])</f>
        <v>487</v>
      </c>
      <c r="AV642">
        <f>(Table2[[#This Row],[Rank 1Y]]+Table2[[#This Row],[Rank 6M]]+Table2[[#This Row],[Rank Sharpe]])/3</f>
        <v>583.33333333333337</v>
      </c>
    </row>
    <row r="643" spans="1:48" x14ac:dyDescent="0.3">
      <c r="A643" t="s">
        <v>887</v>
      </c>
      <c r="B643" t="s">
        <v>888</v>
      </c>
      <c r="C643" t="s">
        <v>3135</v>
      </c>
      <c r="D643" t="s">
        <v>40</v>
      </c>
      <c r="E643">
        <v>16682.342192849999</v>
      </c>
      <c r="F643">
        <v>755.25</v>
      </c>
      <c r="G643">
        <v>-30.739226159205199</v>
      </c>
      <c r="H643">
        <f>(Table2[[#This Row],[1Y Return vs Nifty]]-AVERAGE(Table2[1Y Return vs Nifty]))/_xlfn.STDEV.P(Table2[1Y Return vs Nifty])</f>
        <v>-0.87632371622442751</v>
      </c>
      <c r="I643">
        <v>-9.1778282918480993</v>
      </c>
      <c r="J643">
        <f>(Table2[[#This Row],[1M Return vs Nifty]]-AVERAGE(Table2[1M Return vs Nifty]))/_xlfn.STDEV.P(Table2[1M Return vs Nifty])</f>
        <v>-0.9887825786470078</v>
      </c>
      <c r="K643">
        <v>-18.907745136698601</v>
      </c>
      <c r="L643">
        <f>(Table2[[#This Row],[6M Return vs Nifty]]-AVERAGE(Table2[6M Return vs Nifty]))/_xlfn.STDEV.P(Table2[6M Return vs Nifty])</f>
        <v>-0.75525210880850624</v>
      </c>
      <c r="M643">
        <v>-8.2976133951961408</v>
      </c>
      <c r="N643">
        <f>(Table2[[#This Row],[1W Return vs Nifty]]-AVERAGE(Table2[1W Return vs Nifty]))/_xlfn.STDEV.P(Table2[1W Return vs Nifty])</f>
        <v>-1.6394597446996084</v>
      </c>
      <c r="O643">
        <v>805.53</v>
      </c>
      <c r="P643">
        <v>845.16663812083402</v>
      </c>
      <c r="Q643">
        <v>858.00189769922395</v>
      </c>
      <c r="R643">
        <v>24.317337462238299</v>
      </c>
      <c r="S643" s="1">
        <f>(Table2[[#This Row],[Close Price]]-Table2[[#This Row],[20D EMA]])/Table2[[#This Row],[20D EMA]]</f>
        <v>-6.2418531898253291E-2</v>
      </c>
      <c r="T643" s="1">
        <f>(Table2[[#This Row],[Close Price]]-Table2[[#This Row],[50D EMA]])/Table2[[#This Row],[50D EMA]]</f>
        <v>-0.10638924215082254</v>
      </c>
      <c r="U643" s="1">
        <f>(Table2[[#This Row],[Close Price]]-Table2[[#This Row],[200D EMA]])/Table2[[#This Row],[200D EMA]]</f>
        <v>-0.11975719165045955</v>
      </c>
      <c r="V643">
        <v>1.9633304067989601</v>
      </c>
      <c r="W643">
        <v>745.1</v>
      </c>
      <c r="X643">
        <v>759.95</v>
      </c>
      <c r="Y643">
        <v>734.5</v>
      </c>
      <c r="Z643">
        <v>759.95</v>
      </c>
      <c r="AA643">
        <v>733.2</v>
      </c>
      <c r="AB643">
        <v>870.15</v>
      </c>
      <c r="AC643" s="1">
        <f>(Table2[[#This Row],[Close Price]]/Table2[[#This Row],[Day Low]])-1</f>
        <v>1.3622332572809093E-2</v>
      </c>
      <c r="AD643" s="1">
        <f>(Table2[[#This Row],[Day High]]/Table2[[#This Row],[Close Price]])-1</f>
        <v>6.223104932141732E-3</v>
      </c>
      <c r="AE643" s="1">
        <f>(Table2[[#This Row],[Close Price]]/Table2[[#This Row],[Current Week Low]])-1</f>
        <v>2.8250510551395491E-2</v>
      </c>
      <c r="AF643" s="1">
        <f>(Table2[[#This Row],[Current Week High]]/Table2[[#This Row],[Close Price]])-1</f>
        <v>6.223104932141732E-3</v>
      </c>
      <c r="AG643" s="1">
        <f>(Table2[[#This Row],[Close Price]]/Table2[[#This Row],[Current Month Low]])-1</f>
        <v>3.0073649754500664E-2</v>
      </c>
      <c r="AH643" s="1">
        <f>(Table2[[#This Row],[Current Month High]]/Table2[[#This Row],[Close Price]])-1</f>
        <v>0.15213505461767629</v>
      </c>
      <c r="AI643">
        <v>35.7166501158556</v>
      </c>
      <c r="AJ643">
        <v>6.1937570303711897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-0.08</v>
      </c>
      <c r="AM643" t="s">
        <v>3173</v>
      </c>
      <c r="AN643">
        <v>-12</v>
      </c>
      <c r="AO643" t="s">
        <v>3173</v>
      </c>
      <c r="AQ643">
        <f>(Table2[[#This Row],[Sharpe Ratio]]-AVERAGE(Table2[Sharpe Ratio]))/_xlfn.STDEV.P(Table2[Sharpe Ratio])</f>
        <v>-0.64995586758689006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627</v>
      </c>
      <c r="AT643">
        <f>_xlfn.RANK.AVG(Table2[[#This Row],[6M Return vs Nifty Z-Score]],Table2[6M Return vs Nifty Z-Score])</f>
        <v>592</v>
      </c>
      <c r="AU643">
        <f>_xlfn.RANK.AVG(Table2[[#This Row],[Sharpe Ratio Z-Score]],Table2[Sharpe Ratio Z-Score])</f>
        <v>532</v>
      </c>
      <c r="AV643">
        <f>(Table2[[#This Row],[Rank 1Y]]+Table2[[#This Row],[Rank 6M]]+Table2[[#This Row],[Rank Sharpe]])/3</f>
        <v>583.66666666666663</v>
      </c>
    </row>
    <row r="644" spans="1:48" x14ac:dyDescent="0.3">
      <c r="A644" t="s">
        <v>1235</v>
      </c>
      <c r="B644" t="s">
        <v>1236</v>
      </c>
      <c r="C644" t="s">
        <v>3126</v>
      </c>
      <c r="D644" t="s">
        <v>247</v>
      </c>
      <c r="E644">
        <v>9457.4980079199995</v>
      </c>
      <c r="F644">
        <v>1738.4</v>
      </c>
      <c r="G644">
        <v>-46.673489370263702</v>
      </c>
      <c r="H644">
        <f>(Table2[[#This Row],[1Y Return vs Nifty]]-AVERAGE(Table2[1Y Return vs Nifty]))/_xlfn.STDEV.P(Table2[1Y Return vs Nifty])</f>
        <v>-1.1896748107612465</v>
      </c>
      <c r="I644">
        <v>-14.824774335111901</v>
      </c>
      <c r="J644">
        <f>(Table2[[#This Row],[1M Return vs Nifty]]-AVERAGE(Table2[1M Return vs Nifty]))/_xlfn.STDEV.P(Table2[1M Return vs Nifty])</f>
        <v>-1.5243358634162749</v>
      </c>
      <c r="K644">
        <v>-17.385396219269701</v>
      </c>
      <c r="L644">
        <f>(Table2[[#This Row],[6M Return vs Nifty]]-AVERAGE(Table2[6M Return vs Nifty]))/_xlfn.STDEV.P(Table2[6M Return vs Nifty])</f>
        <v>-0.70517099302136099</v>
      </c>
      <c r="M644">
        <v>-7.8489844294569098</v>
      </c>
      <c r="N644">
        <f>(Table2[[#This Row],[1W Return vs Nifty]]-AVERAGE(Table2[1W Return vs Nifty]))/_xlfn.STDEV.P(Table2[1W Return vs Nifty])</f>
        <v>-1.5438108845336387</v>
      </c>
      <c r="O644">
        <v>1818.06</v>
      </c>
      <c r="P644">
        <v>1950.0529701733601</v>
      </c>
      <c r="Q644">
        <v>2006.1141700784599</v>
      </c>
      <c r="R644">
        <v>45.587372072067701</v>
      </c>
      <c r="S644" s="1">
        <f>(Table2[[#This Row],[Close Price]]-Table2[[#This Row],[20D EMA]])/Table2[[#This Row],[20D EMA]]</f>
        <v>-4.3815935667689654E-2</v>
      </c>
      <c r="T644" s="1">
        <f>(Table2[[#This Row],[Close Price]]-Table2[[#This Row],[50D EMA]])/Table2[[#This Row],[50D EMA]]</f>
        <v>-0.10853703638344964</v>
      </c>
      <c r="U644" s="1">
        <f>(Table2[[#This Row],[Close Price]]-Table2[[#This Row],[200D EMA]])/Table2[[#This Row],[200D EMA]]</f>
        <v>-0.1334491197317994</v>
      </c>
      <c r="V644">
        <v>1.4597591435760899</v>
      </c>
      <c r="W644">
        <v>1643.35</v>
      </c>
      <c r="X644">
        <v>1754</v>
      </c>
      <c r="Y644">
        <v>1612.15</v>
      </c>
      <c r="Z644">
        <v>1754</v>
      </c>
      <c r="AA644">
        <v>1544.25</v>
      </c>
      <c r="AB644">
        <v>2092</v>
      </c>
      <c r="AC644" s="1">
        <f>(Table2[[#This Row],[Close Price]]/Table2[[#This Row],[Day Low]])-1</f>
        <v>5.7839169988134209E-2</v>
      </c>
      <c r="AD644" s="1">
        <f>(Table2[[#This Row],[Day High]]/Table2[[#This Row],[Close Price]])-1</f>
        <v>8.9737689829727518E-3</v>
      </c>
      <c r="AE644" s="1">
        <f>(Table2[[#This Row],[Close Price]]/Table2[[#This Row],[Current Week Low]])-1</f>
        <v>7.831157150389223E-2</v>
      </c>
      <c r="AF644" s="1">
        <f>(Table2[[#This Row],[Current Week High]]/Table2[[#This Row],[Close Price]])-1</f>
        <v>8.9737689829727518E-3</v>
      </c>
      <c r="AG644" s="1">
        <f>(Table2[[#This Row],[Close Price]]/Table2[[#This Row],[Current Month Low]])-1</f>
        <v>0.12572446171280571</v>
      </c>
      <c r="AH644" s="1">
        <f>(Table2[[#This Row],[Current Month High]]/Table2[[#This Row],[Close Price]])-1</f>
        <v>0.20340543028071778</v>
      </c>
      <c r="AI644">
        <v>58.067763460653403</v>
      </c>
      <c r="AJ644">
        <v>12.5724461712805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-0.17</v>
      </c>
      <c r="AM644" t="s">
        <v>3173</v>
      </c>
      <c r="AN644">
        <v>-12.7</v>
      </c>
      <c r="AO644" t="s">
        <v>3173</v>
      </c>
      <c r="AP644">
        <v>1.0141708777298E-2</v>
      </c>
      <c r="AQ644">
        <f>(Table2[[#This Row],[Sharpe Ratio]]-AVERAGE(Table2[Sharpe Ratio]))/_xlfn.STDEV.P(Table2[Sharpe Ratio])</f>
        <v>-0.53236530412456839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698</v>
      </c>
      <c r="AT644">
        <f>_xlfn.RANK.AVG(Table2[[#This Row],[6M Return vs Nifty Z-Score]],Table2[6M Return vs Nifty Z-Score])</f>
        <v>574</v>
      </c>
      <c r="AU644">
        <f>_xlfn.RANK.AVG(Table2[[#This Row],[Sharpe Ratio Z-Score]],Table2[Sharpe Ratio Z-Score])</f>
        <v>480</v>
      </c>
      <c r="AV644">
        <f>(Table2[[#This Row],[Rank 1Y]]+Table2[[#This Row],[Rank 6M]]+Table2[[#This Row],[Rank Sharpe]])/3</f>
        <v>584</v>
      </c>
    </row>
    <row r="645" spans="1:48" x14ac:dyDescent="0.3">
      <c r="A645" t="s">
        <v>1695</v>
      </c>
      <c r="B645" t="s">
        <v>1696</v>
      </c>
      <c r="C645" t="s">
        <v>3141</v>
      </c>
      <c r="D645" t="s">
        <v>280</v>
      </c>
      <c r="E645">
        <v>5068.0566911719998</v>
      </c>
      <c r="F645">
        <v>150.68</v>
      </c>
      <c r="G645">
        <v>-16.508881494475698</v>
      </c>
      <c r="H645">
        <f>(Table2[[#This Row],[1Y Return vs Nifty]]-AVERAGE(Table2[1Y Return vs Nifty]))/_xlfn.STDEV.P(Table2[1Y Return vs Nifty])</f>
        <v>-0.59648058715934926</v>
      </c>
      <c r="I645">
        <v>-3.5843421549664001</v>
      </c>
      <c r="J645">
        <f>(Table2[[#This Row],[1M Return vs Nifty]]-AVERAGE(Table2[1M Return vs Nifty]))/_xlfn.STDEV.P(Table2[1M Return vs Nifty])</f>
        <v>-0.45829940225969412</v>
      </c>
      <c r="K645">
        <v>-16.414559083816101</v>
      </c>
      <c r="L645">
        <f>(Table2[[#This Row],[6M Return vs Nifty]]-AVERAGE(Table2[6M Return vs Nifty]))/_xlfn.STDEV.P(Table2[6M Return vs Nifty])</f>
        <v>-0.6732331064866317</v>
      </c>
      <c r="M645">
        <v>-3.1118156554700498</v>
      </c>
      <c r="N645">
        <f>(Table2[[#This Row],[1W Return vs Nifty]]-AVERAGE(Table2[1W Return vs Nifty]))/_xlfn.STDEV.P(Table2[1W Return vs Nifty])</f>
        <v>-0.53383420391725844</v>
      </c>
      <c r="O645">
        <v>155.07</v>
      </c>
      <c r="P645">
        <v>161.54550585570701</v>
      </c>
      <c r="Q645">
        <v>165.55044892243799</v>
      </c>
      <c r="R645">
        <v>43.087021524671997</v>
      </c>
      <c r="S645" s="1">
        <f>(Table2[[#This Row],[Close Price]]-Table2[[#This Row],[20D EMA]])/Table2[[#This Row],[20D EMA]]</f>
        <v>-2.8309795576191312E-2</v>
      </c>
      <c r="T645" s="1">
        <f>(Table2[[#This Row],[Close Price]]-Table2[[#This Row],[50D EMA]])/Table2[[#This Row],[50D EMA]]</f>
        <v>-6.7259722256910737E-2</v>
      </c>
      <c r="U645" s="1">
        <f>(Table2[[#This Row],[Close Price]]-Table2[[#This Row],[200D EMA]])/Table2[[#This Row],[200D EMA]]</f>
        <v>-8.9824274227156817E-2</v>
      </c>
      <c r="V645">
        <v>0.488524197596795</v>
      </c>
      <c r="W645">
        <v>150.11000000000001</v>
      </c>
      <c r="X645">
        <v>152.96</v>
      </c>
      <c r="Y645">
        <v>149.54</v>
      </c>
      <c r="Z645">
        <v>152.96</v>
      </c>
      <c r="AA645">
        <v>144.22999999999999</v>
      </c>
      <c r="AB645">
        <v>166.3</v>
      </c>
      <c r="AC645" s="1">
        <f>(Table2[[#This Row],[Close Price]]/Table2[[#This Row],[Day Low]])-1</f>
        <v>3.7972153753913496E-3</v>
      </c>
      <c r="AD645" s="1">
        <f>(Table2[[#This Row],[Day High]]/Table2[[#This Row],[Close Price]])-1</f>
        <v>1.5131404300504414E-2</v>
      </c>
      <c r="AE645" s="1">
        <f>(Table2[[#This Row],[Close Price]]/Table2[[#This Row],[Current Week Low]])-1</f>
        <v>7.623378360305022E-3</v>
      </c>
      <c r="AF645" s="1">
        <f>(Table2[[#This Row],[Current Week High]]/Table2[[#This Row],[Close Price]])-1</f>
        <v>1.5131404300504414E-2</v>
      </c>
      <c r="AG645" s="1">
        <f>(Table2[[#This Row],[Close Price]]/Table2[[#This Row],[Current Month Low]])-1</f>
        <v>4.4720238507938825E-2</v>
      </c>
      <c r="AH645" s="1">
        <f>(Table2[[#This Row],[Current Month High]]/Table2[[#This Row],[Close Price]])-1</f>
        <v>0.10366339262012203</v>
      </c>
      <c r="AI645">
        <v>45.739315104857901</v>
      </c>
      <c r="AJ645">
        <v>15.8631295655517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0.03</v>
      </c>
      <c r="AM645" t="s">
        <v>3172</v>
      </c>
      <c r="AN645">
        <v>-8.36</v>
      </c>
      <c r="AO645" t="s">
        <v>3173</v>
      </c>
      <c r="AP645">
        <v>-5.9025016109079002E-2</v>
      </c>
      <c r="AQ645">
        <f>(Table2[[#This Row],[Sharpe Ratio]]-AVERAGE(Table2[Sharpe Ratio]))/_xlfn.STDEV.P(Table2[Sharpe Ratio])</f>
        <v>-1.3343360894067091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519</v>
      </c>
      <c r="AT645">
        <f>_xlfn.RANK.AVG(Table2[[#This Row],[6M Return vs Nifty Z-Score]],Table2[6M Return vs Nifty Z-Score])</f>
        <v>560</v>
      </c>
      <c r="AU645">
        <f>_xlfn.RANK.AVG(Table2[[#This Row],[Sharpe Ratio Z-Score]],Table2[Sharpe Ratio Z-Score])</f>
        <v>673</v>
      </c>
      <c r="AV645">
        <f>(Table2[[#This Row],[Rank 1Y]]+Table2[[#This Row],[Rank 6M]]+Table2[[#This Row],[Rank Sharpe]])/3</f>
        <v>584</v>
      </c>
    </row>
    <row r="646" spans="1:48" x14ac:dyDescent="0.3">
      <c r="A646" t="s">
        <v>518</v>
      </c>
      <c r="B646" t="s">
        <v>519</v>
      </c>
      <c r="C646" t="s">
        <v>3134</v>
      </c>
      <c r="D646" t="s">
        <v>69</v>
      </c>
      <c r="E646">
        <v>39739.540596059996</v>
      </c>
      <c r="F646">
        <v>2116.1999999999998</v>
      </c>
      <c r="G646">
        <v>-7.4599065993482396</v>
      </c>
      <c r="H646">
        <f>(Table2[[#This Row],[1Y Return vs Nifty]]-AVERAGE(Table2[1Y Return vs Nifty]))/_xlfn.STDEV.P(Table2[1Y Return vs Nifty])</f>
        <v>-0.41853033302669984</v>
      </c>
      <c r="I646">
        <v>-4.3980840411115301</v>
      </c>
      <c r="J646">
        <f>(Table2[[#This Row],[1M Return vs Nifty]]-AVERAGE(Table2[1M Return vs Nifty]))/_xlfn.STDEV.P(Table2[1M Return vs Nifty])</f>
        <v>-0.53547423919641823</v>
      </c>
      <c r="K646">
        <v>-23.528616926849899</v>
      </c>
      <c r="L646">
        <f>(Table2[[#This Row],[6M Return vs Nifty]]-AVERAGE(Table2[6M Return vs Nifty]))/_xlfn.STDEV.P(Table2[6M Return vs Nifty])</f>
        <v>-0.90726615270519972</v>
      </c>
      <c r="M646">
        <v>-5.2944949226026399</v>
      </c>
      <c r="N646">
        <f>(Table2[[#This Row],[1W Return vs Nifty]]-AVERAGE(Table2[1W Return vs Nifty]))/_xlfn.STDEV.P(Table2[1W Return vs Nifty])</f>
        <v>-0.99918709004917261</v>
      </c>
      <c r="O646">
        <v>2213.71</v>
      </c>
      <c r="P646">
        <v>2295.9287309834799</v>
      </c>
      <c r="Q646">
        <v>2372.3970188860299</v>
      </c>
      <c r="R646">
        <v>37.204855745341497</v>
      </c>
      <c r="S646" s="1">
        <f>(Table2[[#This Row],[Close Price]]-Table2[[#This Row],[20D EMA]])/Table2[[#This Row],[20D EMA]]</f>
        <v>-4.4048226732498932E-2</v>
      </c>
      <c r="T646" s="1">
        <f>(Table2[[#This Row],[Close Price]]-Table2[[#This Row],[50D EMA]])/Table2[[#This Row],[50D EMA]]</f>
        <v>-7.8281493914879416E-2</v>
      </c>
      <c r="U646" s="1">
        <f>(Table2[[#This Row],[Close Price]]-Table2[[#This Row],[200D EMA]])/Table2[[#This Row],[200D EMA]]</f>
        <v>-0.1079907860474081</v>
      </c>
      <c r="V646">
        <v>1.80842910836574</v>
      </c>
      <c r="W646">
        <v>2112</v>
      </c>
      <c r="X646">
        <v>2152.75</v>
      </c>
      <c r="Y646">
        <v>2109.1999999999998</v>
      </c>
      <c r="Z646">
        <v>2159.9</v>
      </c>
      <c r="AA646">
        <v>1868.2</v>
      </c>
      <c r="AB646">
        <v>2367</v>
      </c>
      <c r="AC646" s="1">
        <f>(Table2[[#This Row],[Close Price]]/Table2[[#This Row],[Day Low]])-1</f>
        <v>1.9886363636363313E-3</v>
      </c>
      <c r="AD646" s="1">
        <f>(Table2[[#This Row],[Day High]]/Table2[[#This Row],[Close Price]])-1</f>
        <v>1.7271524430583218E-2</v>
      </c>
      <c r="AE646" s="1">
        <f>(Table2[[#This Row],[Close Price]]/Table2[[#This Row],[Current Week Low]])-1</f>
        <v>3.3187938554901653E-3</v>
      </c>
      <c r="AF646" s="1">
        <f>(Table2[[#This Row],[Current Week High]]/Table2[[#This Row],[Close Price]])-1</f>
        <v>2.0650222096210369E-2</v>
      </c>
      <c r="AG646" s="1">
        <f>(Table2[[#This Row],[Close Price]]/Table2[[#This Row],[Current Month Low]])-1</f>
        <v>0.13274809977518465</v>
      </c>
      <c r="AH646" s="1">
        <f>(Table2[[#This Row],[Current Month High]]/Table2[[#This Row],[Close Price]])-1</f>
        <v>0.11851431811738022</v>
      </c>
      <c r="AI646">
        <v>34.391834420187102</v>
      </c>
      <c r="AJ646">
        <v>15.9561643835616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-0.06</v>
      </c>
      <c r="AM646" t="s">
        <v>3173</v>
      </c>
      <c r="AN646">
        <v>-10.31</v>
      </c>
      <c r="AO646" t="s">
        <v>3173</v>
      </c>
      <c r="AP646">
        <v>-5.1682737171478997E-2</v>
      </c>
      <c r="AQ646">
        <f>(Table2[[#This Row],[Sharpe Ratio]]-AVERAGE(Table2[Sharpe Ratio]))/_xlfn.STDEV.P(Table2[Sharpe Ratio])</f>
        <v>-1.2492042111079962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453</v>
      </c>
      <c r="AT646">
        <f>_xlfn.RANK.AVG(Table2[[#This Row],[6M Return vs Nifty Z-Score]],Table2[6M Return vs Nifty Z-Score])</f>
        <v>637</v>
      </c>
      <c r="AU646">
        <f>_xlfn.RANK.AVG(Table2[[#This Row],[Sharpe Ratio Z-Score]],Table2[Sharpe Ratio Z-Score])</f>
        <v>663</v>
      </c>
      <c r="AV646">
        <f>(Table2[[#This Row],[Rank 1Y]]+Table2[[#This Row],[Rank 6M]]+Table2[[#This Row],[Rank Sharpe]])/3</f>
        <v>584.33333333333337</v>
      </c>
    </row>
    <row r="647" spans="1:48" x14ac:dyDescent="0.3">
      <c r="A647" t="s">
        <v>1158</v>
      </c>
      <c r="B647" t="s">
        <v>1159</v>
      </c>
      <c r="C647" t="s">
        <v>565</v>
      </c>
      <c r="D647" t="s">
        <v>565</v>
      </c>
      <c r="E647">
        <v>10441.900563302999</v>
      </c>
      <c r="F647">
        <v>21.03</v>
      </c>
      <c r="G647">
        <v>-18.631102702741099</v>
      </c>
      <c r="H647">
        <f>(Table2[[#This Row],[1Y Return vs Nifty]]-AVERAGE(Table2[1Y Return vs Nifty]))/_xlfn.STDEV.P(Table2[1Y Return vs Nifty])</f>
        <v>-0.63821457445772012</v>
      </c>
      <c r="I647">
        <v>-2.20053455803661</v>
      </c>
      <c r="J647">
        <f>(Table2[[#This Row],[1M Return vs Nifty]]-AVERAGE(Table2[1M Return vs Nifty]))/_xlfn.STDEV.P(Table2[1M Return vs Nifty])</f>
        <v>-0.32705984403716232</v>
      </c>
      <c r="K647">
        <v>-24.815340978077199</v>
      </c>
      <c r="L647">
        <f>(Table2[[#This Row],[6M Return vs Nifty]]-AVERAGE(Table2[6M Return vs Nifty]))/_xlfn.STDEV.P(Table2[6M Return vs Nifty])</f>
        <v>-0.94959585482398379</v>
      </c>
      <c r="M647">
        <v>-3.5032637895257999</v>
      </c>
      <c r="N647">
        <f>(Table2[[#This Row],[1W Return vs Nifty]]-AVERAGE(Table2[1W Return vs Nifty]))/_xlfn.STDEV.P(Table2[1W Return vs Nifty])</f>
        <v>-0.61729196232310213</v>
      </c>
      <c r="O647">
        <v>21.4</v>
      </c>
      <c r="P647">
        <v>22.9341634384038</v>
      </c>
      <c r="Q647">
        <v>24.7262114040204</v>
      </c>
      <c r="R647">
        <v>49.553011193284703</v>
      </c>
      <c r="S647" s="1">
        <f>(Table2[[#This Row],[Close Price]]-Table2[[#This Row],[20D EMA]])/Table2[[#This Row],[20D EMA]]</f>
        <v>-1.7289719626168105E-2</v>
      </c>
      <c r="T647" s="1">
        <f>(Table2[[#This Row],[Close Price]]-Table2[[#This Row],[50D EMA]])/Table2[[#This Row],[50D EMA]]</f>
        <v>-8.3027377192892604E-2</v>
      </c>
      <c r="U647" s="1">
        <f>(Table2[[#This Row],[Close Price]]-Table2[[#This Row],[200D EMA]])/Table2[[#This Row],[200D EMA]]</f>
        <v>-0.14948555375610059</v>
      </c>
      <c r="V647">
        <v>0.42243803958661102</v>
      </c>
      <c r="W647">
        <v>20.47</v>
      </c>
      <c r="X647">
        <v>21.16</v>
      </c>
      <c r="Y647">
        <v>20.47</v>
      </c>
      <c r="Z647">
        <v>21.16</v>
      </c>
      <c r="AA647">
        <v>19.86</v>
      </c>
      <c r="AB647">
        <v>23.1</v>
      </c>
      <c r="AC647" s="1">
        <f>(Table2[[#This Row],[Close Price]]/Table2[[#This Row],[Day Low]])-1</f>
        <v>2.7357107962872718E-2</v>
      </c>
      <c r="AD647" s="1">
        <f>(Table2[[#This Row],[Day High]]/Table2[[#This Row],[Close Price]])-1</f>
        <v>6.1816452686638268E-3</v>
      </c>
      <c r="AE647" s="1">
        <f>(Table2[[#This Row],[Close Price]]/Table2[[#This Row],[Current Week Low]])-1</f>
        <v>2.7357107962872718E-2</v>
      </c>
      <c r="AF647" s="1">
        <f>(Table2[[#This Row],[Current Week High]]/Table2[[#This Row],[Close Price]])-1</f>
        <v>6.1816452686638268E-3</v>
      </c>
      <c r="AG647" s="1">
        <f>(Table2[[#This Row],[Close Price]]/Table2[[#This Row],[Current Month Low]])-1</f>
        <v>5.8912386706948761E-2</v>
      </c>
      <c r="AH647" s="1">
        <f>(Table2[[#This Row],[Current Month High]]/Table2[[#This Row],[Close Price]])-1</f>
        <v>9.8430813124108507E-2</v>
      </c>
      <c r="AI647">
        <v>85.687113647170605</v>
      </c>
      <c r="AJ647">
        <v>7.8461538461538503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-0.2</v>
      </c>
      <c r="AM647" t="s">
        <v>3173</v>
      </c>
      <c r="AN647">
        <v>-6.86</v>
      </c>
      <c r="AO647" t="s">
        <v>3173</v>
      </c>
      <c r="AP647">
        <v>-1.018254992505E-3</v>
      </c>
      <c r="AQ647">
        <f>(Table2[[#This Row],[Sharpe Ratio]]-AVERAGE(Table2[Sharpe Ratio]))/_xlfn.STDEV.P(Table2[Sharpe Ratio])</f>
        <v>-0.66176227821711975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538</v>
      </c>
      <c r="AT647">
        <f>_xlfn.RANK.AVG(Table2[[#This Row],[6M Return vs Nifty Z-Score]],Table2[6M Return vs Nifty Z-Score])</f>
        <v>661</v>
      </c>
      <c r="AU647">
        <f>_xlfn.RANK.AVG(Table2[[#This Row],[Sharpe Ratio Z-Score]],Table2[Sharpe Ratio Z-Score])</f>
        <v>556</v>
      </c>
      <c r="AV647">
        <f>(Table2[[#This Row],[Rank 1Y]]+Table2[[#This Row],[Rank 6M]]+Table2[[#This Row],[Rank Sharpe]])/3</f>
        <v>585</v>
      </c>
    </row>
    <row r="648" spans="1:48" x14ac:dyDescent="0.3">
      <c r="A648" t="s">
        <v>1489</v>
      </c>
      <c r="B648" t="s">
        <v>1490</v>
      </c>
      <c r="C648" t="s">
        <v>3131</v>
      </c>
      <c r="D648" t="s">
        <v>51</v>
      </c>
      <c r="E648">
        <v>6861.3599350839904</v>
      </c>
      <c r="F648">
        <v>211.43</v>
      </c>
      <c r="G648">
        <v>-46.729929179012501</v>
      </c>
      <c r="H648">
        <f>(Table2[[#This Row],[1Y Return vs Nifty]]-AVERAGE(Table2[1Y Return vs Nifty]))/_xlfn.STDEV.P(Table2[1Y Return vs Nifty])</f>
        <v>-1.1907847130901232</v>
      </c>
      <c r="I648">
        <v>-2.7749629918888199</v>
      </c>
      <c r="J648">
        <f>(Table2[[#This Row],[1M Return vs Nifty]]-AVERAGE(Table2[1M Return vs Nifty]))/_xlfn.STDEV.P(Table2[1M Return vs Nifty])</f>
        <v>-0.38153832360071233</v>
      </c>
      <c r="K648">
        <v>-8.3593055721913405</v>
      </c>
      <c r="L648">
        <f>(Table2[[#This Row],[6M Return vs Nifty]]-AVERAGE(Table2[6M Return vs Nifty]))/_xlfn.STDEV.P(Table2[6M Return vs Nifty])</f>
        <v>-0.40823729692424887</v>
      </c>
      <c r="M648">
        <v>7.8823850894855704E-2</v>
      </c>
      <c r="N648">
        <f>(Table2[[#This Row],[1W Return vs Nifty]]-AVERAGE(Table2[1W Return vs Nifty]))/_xlfn.STDEV.P(Table2[1W Return vs Nifty])</f>
        <v>0.14641842195020477</v>
      </c>
      <c r="O648">
        <v>204.83</v>
      </c>
      <c r="P648">
        <v>210.37367160275201</v>
      </c>
      <c r="Q648">
        <v>238.60478618925001</v>
      </c>
      <c r="R648">
        <v>61.8265534304726</v>
      </c>
      <c r="S648" s="1">
        <f>(Table2[[#This Row],[Close Price]]-Table2[[#This Row],[20D EMA]])/Table2[[#This Row],[20D EMA]]</f>
        <v>3.2221842503539488E-2</v>
      </c>
      <c r="T648" s="1">
        <f>(Table2[[#This Row],[Close Price]]-Table2[[#This Row],[50D EMA]])/Table2[[#This Row],[50D EMA]]</f>
        <v>5.0212005580368294E-3</v>
      </c>
      <c r="U648" s="1">
        <f>(Table2[[#This Row],[Close Price]]-Table2[[#This Row],[200D EMA]])/Table2[[#This Row],[200D EMA]]</f>
        <v>-0.1138903649975246</v>
      </c>
      <c r="V648">
        <v>1.39200052231063</v>
      </c>
      <c r="W648">
        <v>0</v>
      </c>
      <c r="X648">
        <v>0</v>
      </c>
      <c r="Y648">
        <v>200.55</v>
      </c>
      <c r="Z648">
        <v>215.28</v>
      </c>
      <c r="AA648">
        <v>189.75</v>
      </c>
      <c r="AB648">
        <v>218.58</v>
      </c>
      <c r="AC648" s="1" t="e">
        <f>(Table2[[#This Row],[Close Price]]/Table2[[#This Row],[Day Low]])-1</f>
        <v>#DIV/0!</v>
      </c>
      <c r="AD648" s="1">
        <f>(Table2[[#This Row],[Day High]]/Table2[[#This Row],[Close Price]])-1</f>
        <v>-1</v>
      </c>
      <c r="AE648" s="1">
        <f>(Table2[[#This Row],[Close Price]]/Table2[[#This Row],[Current Week Low]])-1</f>
        <v>5.4250810271752714E-2</v>
      </c>
      <c r="AF648" s="1">
        <f>(Table2[[#This Row],[Current Week High]]/Table2[[#This Row],[Close Price]])-1</f>
        <v>1.8209336423402611E-2</v>
      </c>
      <c r="AG648" s="1">
        <f>(Table2[[#This Row],[Close Price]]/Table2[[#This Row],[Current Month Low]])-1</f>
        <v>0.1142555994729908</v>
      </c>
      <c r="AH648" s="1">
        <f>(Table2[[#This Row],[Current Month High]]/Table2[[#This Row],[Close Price]])-1</f>
        <v>3.3817339072033326E-2</v>
      </c>
      <c r="AI648">
        <v>123.62011067492701</v>
      </c>
      <c r="AJ648">
        <v>11.425559947299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-0.01</v>
      </c>
      <c r="AM648" t="s">
        <v>3173</v>
      </c>
      <c r="AN648">
        <v>-1.49</v>
      </c>
      <c r="AO648" t="s">
        <v>3173</v>
      </c>
      <c r="AP648">
        <v>-1.8671672246932999E-2</v>
      </c>
      <c r="AQ648">
        <f>(Table2[[#This Row],[Sharpe Ratio]]-AVERAGE(Table2[Sharpe Ratio]))/_xlfn.STDEV.P(Table2[Sharpe Ratio])</f>
        <v>-0.86644921289132981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699</v>
      </c>
      <c r="AT648">
        <f>_xlfn.RANK.AVG(Table2[[#This Row],[6M Return vs Nifty Z-Score]],Table2[6M Return vs Nifty Z-Score])</f>
        <v>459</v>
      </c>
      <c r="AU648">
        <f>_xlfn.RANK.AVG(Table2[[#This Row],[Sharpe Ratio Z-Score]],Table2[Sharpe Ratio Z-Score])</f>
        <v>597</v>
      </c>
      <c r="AV648">
        <f>(Table2[[#This Row],[Rank 1Y]]+Table2[[#This Row],[Rank 6M]]+Table2[[#This Row],[Rank Sharpe]])/3</f>
        <v>585</v>
      </c>
    </row>
    <row r="649" spans="1:48" x14ac:dyDescent="0.3">
      <c r="A649" t="s">
        <v>1190</v>
      </c>
      <c r="B649" t="s">
        <v>1191</v>
      </c>
      <c r="C649" t="s">
        <v>3126</v>
      </c>
      <c r="D649" t="s">
        <v>247</v>
      </c>
      <c r="E649">
        <v>10022.14399482</v>
      </c>
      <c r="F649">
        <v>724.05</v>
      </c>
      <c r="G649">
        <v>-18.8434889281659</v>
      </c>
      <c r="H649">
        <f>(Table2[[#This Row],[1Y Return vs Nifty]]-AVERAGE(Table2[1Y Return vs Nifty]))/_xlfn.STDEV.P(Table2[1Y Return vs Nifty])</f>
        <v>-0.64239120034370512</v>
      </c>
      <c r="I649">
        <v>-1.07288895846985</v>
      </c>
      <c r="J649">
        <f>(Table2[[#This Row],[1M Return vs Nifty]]-AVERAGE(Table2[1M Return vs Nifty]))/_xlfn.STDEV.P(Table2[1M Return vs Nifty])</f>
        <v>-0.22011455001863825</v>
      </c>
      <c r="K649">
        <v>-24.711464285302</v>
      </c>
      <c r="L649">
        <f>(Table2[[#This Row],[6M Return vs Nifty]]-AVERAGE(Table2[6M Return vs Nifty]))/_xlfn.STDEV.P(Table2[6M Return vs Nifty])</f>
        <v>-0.9461785957325225</v>
      </c>
      <c r="M649">
        <v>-2.41053676535335</v>
      </c>
      <c r="N649">
        <f>(Table2[[#This Row],[1W Return vs Nifty]]-AVERAGE(Table2[1W Return vs Nifty]))/_xlfn.STDEV.P(Table2[1W Return vs Nifty])</f>
        <v>-0.38431972397815539</v>
      </c>
      <c r="O649">
        <v>748.11</v>
      </c>
      <c r="P649">
        <v>817.89309795561996</v>
      </c>
      <c r="Q649">
        <v>893.03972546203102</v>
      </c>
      <c r="R649">
        <v>42.6080552704829</v>
      </c>
      <c r="S649" s="1">
        <f>(Table2[[#This Row],[Close Price]]-Table2[[#This Row],[20D EMA]])/Table2[[#This Row],[20D EMA]]</f>
        <v>-3.2161045835505553E-2</v>
      </c>
      <c r="T649" s="1">
        <f>(Table2[[#This Row],[Close Price]]-Table2[[#This Row],[50D EMA]])/Table2[[#This Row],[50D EMA]]</f>
        <v>-0.1147376083624954</v>
      </c>
      <c r="U649" s="1">
        <f>(Table2[[#This Row],[Close Price]]-Table2[[#This Row],[200D EMA]])/Table2[[#This Row],[200D EMA]]</f>
        <v>-0.18922979644001953</v>
      </c>
      <c r="V649">
        <v>0.52755505908076294</v>
      </c>
      <c r="W649">
        <v>717.05</v>
      </c>
      <c r="X649">
        <v>732.05</v>
      </c>
      <c r="Y649">
        <v>717.05</v>
      </c>
      <c r="Z649">
        <v>740.9</v>
      </c>
      <c r="AA649">
        <v>700.2</v>
      </c>
      <c r="AB649">
        <v>799.8</v>
      </c>
      <c r="AC649" s="1">
        <f>(Table2[[#This Row],[Close Price]]/Table2[[#This Row],[Day Low]])-1</f>
        <v>9.7622202077958242E-3</v>
      </c>
      <c r="AD649" s="1">
        <f>(Table2[[#This Row],[Day High]]/Table2[[#This Row],[Close Price]])-1</f>
        <v>1.104896070713357E-2</v>
      </c>
      <c r="AE649" s="1">
        <f>(Table2[[#This Row],[Close Price]]/Table2[[#This Row],[Current Week Low]])-1</f>
        <v>9.7622202077958242E-3</v>
      </c>
      <c r="AF649" s="1">
        <f>(Table2[[#This Row],[Current Week High]]/Table2[[#This Row],[Close Price]])-1</f>
        <v>2.3271873489399963E-2</v>
      </c>
      <c r="AG649" s="1">
        <f>(Table2[[#This Row],[Close Price]]/Table2[[#This Row],[Current Month Low]])-1</f>
        <v>3.4061696658097551E-2</v>
      </c>
      <c r="AH649" s="1">
        <f>(Table2[[#This Row],[Current Month High]]/Table2[[#This Row],[Close Price]])-1</f>
        <v>0.10461984669567026</v>
      </c>
      <c r="AI649">
        <v>65.596298598163102</v>
      </c>
      <c r="AJ649">
        <v>4.1723617005970697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-0.28999999999999998</v>
      </c>
      <c r="AM649" t="s">
        <v>3173</v>
      </c>
      <c r="AN649">
        <v>-8.17</v>
      </c>
      <c r="AO649" t="s">
        <v>3173</v>
      </c>
      <c r="AP649">
        <v>-1.4042058635309999E-3</v>
      </c>
      <c r="AQ649">
        <f>(Table2[[#This Row],[Sharpe Ratio]]-AVERAGE(Table2[Sharpe Ratio]))/_xlfn.STDEV.P(Table2[Sharpe Ratio])</f>
        <v>-0.66623728153158213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539</v>
      </c>
      <c r="AT649">
        <f>_xlfn.RANK.AVG(Table2[[#This Row],[6M Return vs Nifty Z-Score]],Table2[6M Return vs Nifty Z-Score])</f>
        <v>659</v>
      </c>
      <c r="AU649">
        <f>_xlfn.RANK.AVG(Table2[[#This Row],[Sharpe Ratio Z-Score]],Table2[Sharpe Ratio Z-Score])</f>
        <v>558</v>
      </c>
      <c r="AV649">
        <f>(Table2[[#This Row],[Rank 1Y]]+Table2[[#This Row],[Rank 6M]]+Table2[[#This Row],[Rank Sharpe]])/3</f>
        <v>585.33333333333337</v>
      </c>
    </row>
    <row r="650" spans="1:48" x14ac:dyDescent="0.3">
      <c r="A650" t="s">
        <v>2440</v>
      </c>
      <c r="B650" t="s">
        <v>2441</v>
      </c>
      <c r="C650" t="s">
        <v>3134</v>
      </c>
      <c r="D650" t="s">
        <v>69</v>
      </c>
      <c r="E650">
        <v>2017.0094079999999</v>
      </c>
      <c r="F650">
        <v>78.08</v>
      </c>
      <c r="G650">
        <v>-54.466347566677797</v>
      </c>
      <c r="H650">
        <f>(Table2[[#This Row],[1Y Return vs Nifty]]-AVERAGE(Table2[1Y Return vs Nifty]))/_xlfn.STDEV.P(Table2[1Y Return vs Nifty])</f>
        <v>-1.3429232297858478</v>
      </c>
      <c r="I650">
        <v>6.4917563892332799</v>
      </c>
      <c r="J650">
        <f>(Table2[[#This Row],[1M Return vs Nifty]]-AVERAGE(Table2[1M Return vs Nifty]))/_xlfn.STDEV.P(Table2[1M Return vs Nifty])</f>
        <v>0.49731229150567513</v>
      </c>
      <c r="K650">
        <v>-21.747846872960501</v>
      </c>
      <c r="L650">
        <f>(Table2[[#This Row],[6M Return vs Nifty]]-AVERAGE(Table2[6M Return vs Nifty]))/_xlfn.STDEV.P(Table2[6M Return vs Nifty])</f>
        <v>-0.84868368830555518</v>
      </c>
      <c r="M650">
        <v>-5.4356209338622898</v>
      </c>
      <c r="N650">
        <f>(Table2[[#This Row],[1W Return vs Nifty]]-AVERAGE(Table2[1W Return vs Nifty]))/_xlfn.STDEV.P(Table2[1W Return vs Nifty])</f>
        <v>-1.0292755220221574</v>
      </c>
      <c r="O650">
        <v>81.52</v>
      </c>
      <c r="P650">
        <v>83.441807365575698</v>
      </c>
      <c r="Q650">
        <v>91.711107519513803</v>
      </c>
      <c r="R650">
        <v>37.048050145669499</v>
      </c>
      <c r="S650" s="1">
        <f>(Table2[[#This Row],[Close Price]]-Table2[[#This Row],[20D EMA]])/Table2[[#This Row],[20D EMA]]</f>
        <v>-4.2198233562315973E-2</v>
      </c>
      <c r="T650" s="1">
        <f>(Table2[[#This Row],[Close Price]]-Table2[[#This Row],[50D EMA]])/Table2[[#This Row],[50D EMA]]</f>
        <v>-6.4258044436699704E-2</v>
      </c>
      <c r="U650" s="1">
        <f>(Table2[[#This Row],[Close Price]]-Table2[[#This Row],[200D EMA]])/Table2[[#This Row],[200D EMA]]</f>
        <v>-0.14863093346259557</v>
      </c>
      <c r="V650">
        <v>1.0349863109784601</v>
      </c>
      <c r="W650">
        <v>76.94</v>
      </c>
      <c r="X650">
        <v>81</v>
      </c>
      <c r="Y650">
        <v>76.94</v>
      </c>
      <c r="Z650">
        <v>82.22</v>
      </c>
      <c r="AA650">
        <v>72.709999999999994</v>
      </c>
      <c r="AB650">
        <v>90.99</v>
      </c>
      <c r="AC650" s="1">
        <f>(Table2[[#This Row],[Close Price]]/Table2[[#This Row],[Day Low]])-1</f>
        <v>1.4816740317130206E-2</v>
      </c>
      <c r="AD650" s="1">
        <f>(Table2[[#This Row],[Day High]]/Table2[[#This Row],[Close Price]])-1</f>
        <v>3.7397540983606481E-2</v>
      </c>
      <c r="AE650" s="1">
        <f>(Table2[[#This Row],[Close Price]]/Table2[[#This Row],[Current Week Low]])-1</f>
        <v>1.4816740317130206E-2</v>
      </c>
      <c r="AF650" s="1">
        <f>(Table2[[#This Row],[Current Week High]]/Table2[[#This Row],[Close Price]])-1</f>
        <v>5.3022540983606481E-2</v>
      </c>
      <c r="AG650" s="1">
        <f>(Table2[[#This Row],[Close Price]]/Table2[[#This Row],[Current Month Low]])-1</f>
        <v>7.3855040572135877E-2</v>
      </c>
      <c r="AH650" s="1">
        <f>(Table2[[#This Row],[Current Month High]]/Table2[[#This Row],[Close Price]])-1</f>
        <v>0.16534323770491799</v>
      </c>
      <c r="AI650">
        <v>99.795081967213093</v>
      </c>
      <c r="AJ650">
        <v>7.3855040572135797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-0.04</v>
      </c>
      <c r="AM650" t="s">
        <v>3173</v>
      </c>
      <c r="AN650">
        <v>-12.92</v>
      </c>
      <c r="AO650" t="s">
        <v>3173</v>
      </c>
      <c r="AP650">
        <v>3.1661436398900997E-2</v>
      </c>
      <c r="AQ650">
        <f>(Table2[[#This Row],[Sharpe Ratio]]-AVERAGE(Table2[Sharpe Ratio]))/_xlfn.STDEV.P(Table2[Sharpe Ratio])</f>
        <v>-0.28284947280386519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719</v>
      </c>
      <c r="AT650">
        <f>_xlfn.RANK.AVG(Table2[[#This Row],[6M Return vs Nifty Z-Score]],Table2[6M Return vs Nifty Z-Score])</f>
        <v>619</v>
      </c>
      <c r="AU650">
        <f>_xlfn.RANK.AVG(Table2[[#This Row],[Sharpe Ratio Z-Score]],Table2[Sharpe Ratio Z-Score])</f>
        <v>418</v>
      </c>
      <c r="AV650">
        <f>(Table2[[#This Row],[Rank 1Y]]+Table2[[#This Row],[Rank 6M]]+Table2[[#This Row],[Rank Sharpe]])/3</f>
        <v>585.33333333333337</v>
      </c>
    </row>
    <row r="651" spans="1:48" x14ac:dyDescent="0.3">
      <c r="A651" t="s">
        <v>610</v>
      </c>
      <c r="B651" t="s">
        <v>611</v>
      </c>
      <c r="C651" t="s">
        <v>3127</v>
      </c>
      <c r="D651" t="s">
        <v>43</v>
      </c>
      <c r="E651">
        <v>31185.103999999999</v>
      </c>
      <c r="F651">
        <v>189.23</v>
      </c>
      <c r="G651">
        <v>-38.534105646205298</v>
      </c>
      <c r="H651">
        <f>(Table2[[#This Row],[1Y Return vs Nifty]]-AVERAGE(Table2[1Y Return vs Nifty]))/_xlfn.STDEV.P(Table2[1Y Return vs Nifty])</f>
        <v>-1.0296118844115163</v>
      </c>
      <c r="I651">
        <v>-5.45781016534381</v>
      </c>
      <c r="J651">
        <f>(Table2[[#This Row],[1M Return vs Nifty]]-AVERAGE(Table2[1M Return vs Nifty]))/_xlfn.STDEV.P(Table2[1M Return vs Nifty])</f>
        <v>-0.63597808719500437</v>
      </c>
      <c r="K651">
        <v>-24.262508069772501</v>
      </c>
      <c r="L651">
        <f>(Table2[[#This Row],[6M Return vs Nifty]]-AVERAGE(Table2[6M Return vs Nifty]))/_xlfn.STDEV.P(Table2[6M Return vs Nifty])</f>
        <v>-0.93140916412858699</v>
      </c>
      <c r="M651">
        <v>-0.49648835469763503</v>
      </c>
      <c r="N651">
        <f>(Table2[[#This Row],[1W Return vs Nifty]]-AVERAGE(Table2[1W Return vs Nifty]))/_xlfn.STDEV.P(Table2[1W Return vs Nifty])</f>
        <v>2.3760366169479082E-2</v>
      </c>
      <c r="O651">
        <v>186.34</v>
      </c>
      <c r="P651">
        <v>205.16525907355299</v>
      </c>
      <c r="Q651">
        <v>221.77271165646101</v>
      </c>
      <c r="R651">
        <v>60.8015721580066</v>
      </c>
      <c r="S651" s="1">
        <f>(Table2[[#This Row],[Close Price]]-Table2[[#This Row],[20D EMA]])/Table2[[#This Row],[20D EMA]]</f>
        <v>1.5509284104325354E-2</v>
      </c>
      <c r="T651" s="1">
        <f>(Table2[[#This Row],[Close Price]]-Table2[[#This Row],[50D EMA]])/Table2[[#This Row],[50D EMA]]</f>
        <v>-7.767035776676065E-2</v>
      </c>
      <c r="U651" s="1">
        <f>(Table2[[#This Row],[Close Price]]-Table2[[#This Row],[200D EMA]])/Table2[[#This Row],[200D EMA]]</f>
        <v>-0.14673902579534492</v>
      </c>
      <c r="V651">
        <v>1.0274636067386</v>
      </c>
      <c r="W651">
        <v>184.55</v>
      </c>
      <c r="X651">
        <v>192.59</v>
      </c>
      <c r="Y651">
        <v>179</v>
      </c>
      <c r="Z651">
        <v>192.59</v>
      </c>
      <c r="AA651">
        <v>168.8</v>
      </c>
      <c r="AB651">
        <v>200.62</v>
      </c>
      <c r="AC651" s="1">
        <f>(Table2[[#This Row],[Close Price]]/Table2[[#This Row],[Day Low]])-1</f>
        <v>2.5358981305878991E-2</v>
      </c>
      <c r="AD651" s="1">
        <f>(Table2[[#This Row],[Day High]]/Table2[[#This Row],[Close Price]])-1</f>
        <v>1.7756169740527517E-2</v>
      </c>
      <c r="AE651" s="1">
        <f>(Table2[[#This Row],[Close Price]]/Table2[[#This Row],[Current Week Low]])-1</f>
        <v>5.7150837988826808E-2</v>
      </c>
      <c r="AF651" s="1">
        <f>(Table2[[#This Row],[Current Week High]]/Table2[[#This Row],[Close Price]])-1</f>
        <v>1.7756169740527517E-2</v>
      </c>
      <c r="AG651" s="1">
        <f>(Table2[[#This Row],[Close Price]]/Table2[[#This Row],[Current Month Low]])-1</f>
        <v>0.12103080568720359</v>
      </c>
      <c r="AH651" s="1">
        <f>(Table2[[#This Row],[Current Month High]]/Table2[[#This Row],[Close Price]])-1</f>
        <v>6.0191301590656998E-2</v>
      </c>
      <c r="AI651">
        <v>71.590128415156101</v>
      </c>
      <c r="AJ651">
        <v>12.1030805687203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-0.28999999999999998</v>
      </c>
      <c r="AM651" t="s">
        <v>3173</v>
      </c>
      <c r="AN651">
        <v>-2.2999999999999998</v>
      </c>
      <c r="AO651" t="s">
        <v>3173</v>
      </c>
      <c r="AP651">
        <v>2.2623780808430999E-2</v>
      </c>
      <c r="AQ651">
        <f>(Table2[[#This Row],[Sharpe Ratio]]-AVERAGE(Table2[Sharpe Ratio]))/_xlfn.STDEV.P(Table2[Sharpe Ratio])</f>
        <v>-0.38763881714401188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666</v>
      </c>
      <c r="AT651">
        <f>_xlfn.RANK.AVG(Table2[[#This Row],[6M Return vs Nifty Z-Score]],Table2[6M Return vs Nifty Z-Score])</f>
        <v>648</v>
      </c>
      <c r="AU651">
        <f>_xlfn.RANK.AVG(Table2[[#This Row],[Sharpe Ratio Z-Score]],Table2[Sharpe Ratio Z-Score])</f>
        <v>443</v>
      </c>
      <c r="AV651">
        <f>(Table2[[#This Row],[Rank 1Y]]+Table2[[#This Row],[Rank 6M]]+Table2[[#This Row],[Rank Sharpe]])/3</f>
        <v>585.66666666666663</v>
      </c>
    </row>
    <row r="652" spans="1:48" x14ac:dyDescent="0.3">
      <c r="A652" t="s">
        <v>1840</v>
      </c>
      <c r="B652" t="s">
        <v>1841</v>
      </c>
      <c r="C652" t="s">
        <v>3131</v>
      </c>
      <c r="D652" t="s">
        <v>51</v>
      </c>
      <c r="E652">
        <v>4144.5707000000002</v>
      </c>
      <c r="F652">
        <v>454.1</v>
      </c>
      <c r="G652">
        <v>-30.682561351348198</v>
      </c>
      <c r="H652">
        <f>(Table2[[#This Row],[1Y Return vs Nifty]]-AVERAGE(Table2[1Y Return vs Nifty]))/_xlfn.STDEV.P(Table2[1Y Return vs Nifty])</f>
        <v>-0.87520938923431069</v>
      </c>
      <c r="I652">
        <v>-5.2460266819976296</v>
      </c>
      <c r="J652">
        <f>(Table2[[#This Row],[1M Return vs Nifty]]-AVERAGE(Table2[1M Return vs Nifty]))/_xlfn.STDEV.P(Table2[1M Return vs Nifty])</f>
        <v>-0.61589265707101304</v>
      </c>
      <c r="K652">
        <v>-11.324802456555901</v>
      </c>
      <c r="L652">
        <f>(Table2[[#This Row],[6M Return vs Nifty]]-AVERAGE(Table2[6M Return vs Nifty]))/_xlfn.STDEV.P(Table2[6M Return vs Nifty])</f>
        <v>-0.50579403384045352</v>
      </c>
      <c r="M652">
        <v>-3.9657977176044401</v>
      </c>
      <c r="N652">
        <f>(Table2[[#This Row],[1W Return vs Nifty]]-AVERAGE(Table2[1W Return vs Nifty]))/_xlfn.STDEV.P(Table2[1W Return vs Nifty])</f>
        <v>-0.71590539655803287</v>
      </c>
      <c r="O652">
        <v>472.26</v>
      </c>
      <c r="P652">
        <v>491.74420777991702</v>
      </c>
      <c r="Q652">
        <v>505.37214559376002</v>
      </c>
      <c r="R652">
        <v>26.976766253856301</v>
      </c>
      <c r="S652" s="1">
        <f>(Table2[[#This Row],[Close Price]]-Table2[[#This Row],[20D EMA]])/Table2[[#This Row],[20D EMA]]</f>
        <v>-3.8453394316689891E-2</v>
      </c>
      <c r="T652" s="1">
        <f>(Table2[[#This Row],[Close Price]]-Table2[[#This Row],[50D EMA]])/Table2[[#This Row],[50D EMA]]</f>
        <v>-7.6552417261546837E-2</v>
      </c>
      <c r="U652" s="1">
        <f>(Table2[[#This Row],[Close Price]]-Table2[[#This Row],[200D EMA]])/Table2[[#This Row],[200D EMA]]</f>
        <v>-0.10145423731955099</v>
      </c>
      <c r="V652">
        <v>0.48037063484478698</v>
      </c>
      <c r="W652">
        <v>453.1</v>
      </c>
      <c r="X652">
        <v>462.55</v>
      </c>
      <c r="Y652">
        <v>450.15</v>
      </c>
      <c r="Z652">
        <v>462.55</v>
      </c>
      <c r="AA652">
        <v>439.3</v>
      </c>
      <c r="AB652">
        <v>502</v>
      </c>
      <c r="AC652" s="1">
        <f>(Table2[[#This Row],[Close Price]]/Table2[[#This Row],[Day Low]])-1</f>
        <v>2.2070183182520964E-3</v>
      </c>
      <c r="AD652" s="1">
        <f>(Table2[[#This Row],[Day High]]/Table2[[#This Row],[Close Price]])-1</f>
        <v>1.8608236071349982E-2</v>
      </c>
      <c r="AE652" s="1">
        <f>(Table2[[#This Row],[Close Price]]/Table2[[#This Row],[Current Week Low]])-1</f>
        <v>8.7748528268356552E-3</v>
      </c>
      <c r="AF652" s="1">
        <f>(Table2[[#This Row],[Current Week High]]/Table2[[#This Row],[Close Price]])-1</f>
        <v>1.8608236071349982E-2</v>
      </c>
      <c r="AG652" s="1">
        <f>(Table2[[#This Row],[Close Price]]/Table2[[#This Row],[Current Month Low]])-1</f>
        <v>3.368996130207158E-2</v>
      </c>
      <c r="AH652" s="1">
        <f>(Table2[[#This Row],[Current Month High]]/Table2[[#This Row],[Close Price]])-1</f>
        <v>0.10548337370623195</v>
      </c>
      <c r="AI652">
        <v>39.837040299493403</v>
      </c>
      <c r="AJ652">
        <v>5.3474074933302402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-0.16</v>
      </c>
      <c r="AM652" t="s">
        <v>3173</v>
      </c>
      <c r="AN652">
        <v>-8.1199999999999992</v>
      </c>
      <c r="AO652" t="s">
        <v>3173</v>
      </c>
      <c r="AP652">
        <v>-3.9813536021420001E-2</v>
      </c>
      <c r="AQ652">
        <f>(Table2[[#This Row],[Sharpe Ratio]]-AVERAGE(Table2[Sharpe Ratio]))/_xlfn.STDEV.P(Table2[Sharpe Ratio])</f>
        <v>-1.1115838079065818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626</v>
      </c>
      <c r="AT652">
        <f>_xlfn.RANK.AVG(Table2[[#This Row],[6M Return vs Nifty Z-Score]],Table2[6M Return vs Nifty Z-Score])</f>
        <v>494</v>
      </c>
      <c r="AU652">
        <f>_xlfn.RANK.AVG(Table2[[#This Row],[Sharpe Ratio Z-Score]],Table2[Sharpe Ratio Z-Score])</f>
        <v>637</v>
      </c>
      <c r="AV652">
        <f>(Table2[[#This Row],[Rank 1Y]]+Table2[[#This Row],[Rank 6M]]+Table2[[#This Row],[Rank Sharpe]])/3</f>
        <v>585.66666666666663</v>
      </c>
    </row>
    <row r="653" spans="1:48" x14ac:dyDescent="0.3">
      <c r="A653" t="s">
        <v>350</v>
      </c>
      <c r="B653" t="s">
        <v>351</v>
      </c>
      <c r="C653" t="s">
        <v>3127</v>
      </c>
      <c r="D653" t="s">
        <v>352</v>
      </c>
      <c r="E653">
        <v>66499.082184600004</v>
      </c>
      <c r="F653">
        <v>699</v>
      </c>
      <c r="G653">
        <v>-26.963107301561202</v>
      </c>
      <c r="H653">
        <f>(Table2[[#This Row],[1Y Return vs Nifty]]-AVERAGE(Table2[1Y Return vs Nifty]))/_xlfn.STDEV.P(Table2[1Y Return vs Nifty])</f>
        <v>-0.80206543634847538</v>
      </c>
      <c r="I653">
        <v>0.174173746742774</v>
      </c>
      <c r="J653">
        <f>(Table2[[#This Row],[1M Return vs Nifty]]-AVERAGE(Table2[1M Return vs Nifty]))/_xlfn.STDEV.P(Table2[1M Return vs Nifty])</f>
        <v>-0.10184380279119404</v>
      </c>
      <c r="K653">
        <v>-5.9307479871509203</v>
      </c>
      <c r="L653">
        <f>(Table2[[#This Row],[6M Return vs Nifty]]-AVERAGE(Table2[6M Return vs Nifty]))/_xlfn.STDEV.P(Table2[6M Return vs Nifty])</f>
        <v>-0.32834439443670888</v>
      </c>
      <c r="M653">
        <v>-0.70521532485690197</v>
      </c>
      <c r="N653">
        <f>(Table2[[#This Row],[1W Return vs Nifty]]-AVERAGE(Table2[1W Return vs Nifty]))/_xlfn.STDEV.P(Table2[1W Return vs Nifty])</f>
        <v>-2.0740765737449131E-2</v>
      </c>
      <c r="O653">
        <v>693.49</v>
      </c>
      <c r="P653">
        <v>711.94765799823097</v>
      </c>
      <c r="Q653">
        <v>732.49729352824602</v>
      </c>
      <c r="R653">
        <v>60.217292939477602</v>
      </c>
      <c r="S653" s="1">
        <f>(Table2[[#This Row],[Close Price]]-Table2[[#This Row],[20D EMA]])/Table2[[#This Row],[20D EMA]]</f>
        <v>7.9453200478737853E-3</v>
      </c>
      <c r="T653" s="1">
        <f>(Table2[[#This Row],[Close Price]]-Table2[[#This Row],[50D EMA]])/Table2[[#This Row],[50D EMA]]</f>
        <v>-1.8186249863698743E-2</v>
      </c>
      <c r="U653" s="1">
        <f>(Table2[[#This Row],[Close Price]]-Table2[[#This Row],[200D EMA]])/Table2[[#This Row],[200D EMA]]</f>
        <v>-4.5730262520013422E-2</v>
      </c>
      <c r="V653">
        <v>0.39197289584359202</v>
      </c>
      <c r="W653">
        <v>691.85</v>
      </c>
      <c r="X653">
        <v>707.8</v>
      </c>
      <c r="Y653">
        <v>686.1</v>
      </c>
      <c r="Z653">
        <v>707.8</v>
      </c>
      <c r="AA653">
        <v>670.05</v>
      </c>
      <c r="AB653">
        <v>707.8</v>
      </c>
      <c r="AC653" s="1">
        <f>(Table2[[#This Row],[Close Price]]/Table2[[#This Row],[Day Low]])-1</f>
        <v>1.0334610103346131E-2</v>
      </c>
      <c r="AD653" s="1">
        <f>(Table2[[#This Row],[Day High]]/Table2[[#This Row],[Close Price]])-1</f>
        <v>1.2589413447782416E-2</v>
      </c>
      <c r="AE653" s="1">
        <f>(Table2[[#This Row],[Close Price]]/Table2[[#This Row],[Current Week Low]])-1</f>
        <v>1.8801923917796115E-2</v>
      </c>
      <c r="AF653" s="1">
        <f>(Table2[[#This Row],[Current Week High]]/Table2[[#This Row],[Close Price]])-1</f>
        <v>1.2589413447782416E-2</v>
      </c>
      <c r="AG653" s="1">
        <f>(Table2[[#This Row],[Close Price]]/Table2[[#This Row],[Current Month Low]])-1</f>
        <v>4.3205730915603313E-2</v>
      </c>
      <c r="AH653" s="1">
        <f>(Table2[[#This Row],[Current Month High]]/Table2[[#This Row],[Close Price]])-1</f>
        <v>1.2589413447782416E-2</v>
      </c>
      <c r="AI653">
        <v>16.9384835479256</v>
      </c>
      <c r="AJ653">
        <v>7.8786943436993404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-0.1</v>
      </c>
      <c r="AM653" t="s">
        <v>3173</v>
      </c>
      <c r="AN653">
        <v>-0.15</v>
      </c>
      <c r="AO653" t="s">
        <v>3173</v>
      </c>
      <c r="AP653">
        <v>-0.13210809749243099</v>
      </c>
      <c r="AQ653">
        <f>(Table2[[#This Row],[Sharpe Ratio]]-AVERAGE(Table2[Sharpe Ratio]))/_xlfn.STDEV.P(Table2[Sharpe Ratio])</f>
        <v>-2.1817160436278646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597</v>
      </c>
      <c r="AT653">
        <f>_xlfn.RANK.AVG(Table2[[#This Row],[6M Return vs Nifty Z-Score]],Table2[6M Return vs Nifty Z-Score])</f>
        <v>432</v>
      </c>
      <c r="AU653">
        <f>_xlfn.RANK.AVG(Table2[[#This Row],[Sharpe Ratio Z-Score]],Table2[Sharpe Ratio Z-Score])</f>
        <v>729</v>
      </c>
      <c r="AV653">
        <f>(Table2[[#This Row],[Rank 1Y]]+Table2[[#This Row],[Rank 6M]]+Table2[[#This Row],[Rank Sharpe]])/3</f>
        <v>586</v>
      </c>
    </row>
    <row r="654" spans="1:48" x14ac:dyDescent="0.3">
      <c r="A654" t="s">
        <v>1031</v>
      </c>
      <c r="B654" t="s">
        <v>1032</v>
      </c>
      <c r="C654" t="s">
        <v>3127</v>
      </c>
      <c r="D654" t="s">
        <v>54</v>
      </c>
      <c r="E654">
        <v>13163.752905408001</v>
      </c>
      <c r="F654">
        <v>155.52000000000001</v>
      </c>
      <c r="G654">
        <v>-23.111650264886499</v>
      </c>
      <c r="H654">
        <f>(Table2[[#This Row],[1Y Return vs Nifty]]-AVERAGE(Table2[1Y Return vs Nifty]))/_xlfn.STDEV.P(Table2[1Y Return vs Nifty])</f>
        <v>-0.72632561317510247</v>
      </c>
      <c r="I654">
        <v>2.44163699448228</v>
      </c>
      <c r="J654">
        <f>(Table2[[#This Row],[1M Return vs Nifty]]-AVERAGE(Table2[1M Return vs Nifty]))/_xlfn.STDEV.P(Table2[1M Return vs Nifty])</f>
        <v>0.11320117570104234</v>
      </c>
      <c r="K654">
        <v>-16.925889799229701</v>
      </c>
      <c r="L654">
        <f>(Table2[[#This Row],[6M Return vs Nifty]]-AVERAGE(Table2[6M Return vs Nifty]))/_xlfn.STDEV.P(Table2[6M Return vs Nifty])</f>
        <v>-0.69005448854364515</v>
      </c>
      <c r="M654">
        <v>-6.1778296555399104</v>
      </c>
      <c r="N654">
        <f>(Table2[[#This Row],[1W Return vs Nifty]]-AVERAGE(Table2[1W Return vs Nifty]))/_xlfn.STDEV.P(Table2[1W Return vs Nifty])</f>
        <v>-1.1875163483065891</v>
      </c>
      <c r="O654">
        <v>156.55000000000001</v>
      </c>
      <c r="P654">
        <v>169.38009728655501</v>
      </c>
      <c r="Q654">
        <v>180.18710658403899</v>
      </c>
      <c r="R654">
        <v>52.385851572997801</v>
      </c>
      <c r="S654" s="1">
        <f>(Table2[[#This Row],[Close Price]]-Table2[[#This Row],[20D EMA]])/Table2[[#This Row],[20D EMA]]</f>
        <v>-6.57936761418078E-3</v>
      </c>
      <c r="T654" s="1">
        <f>(Table2[[#This Row],[Close Price]]-Table2[[#This Row],[50D EMA]])/Table2[[#This Row],[50D EMA]]</f>
        <v>-8.1828370089472038E-2</v>
      </c>
      <c r="U654" s="1">
        <f>(Table2[[#This Row],[Close Price]]-Table2[[#This Row],[200D EMA]])/Table2[[#This Row],[200D EMA]]</f>
        <v>-0.1368971790028399</v>
      </c>
      <c r="V654">
        <v>1.3084985376032601</v>
      </c>
      <c r="W654">
        <v>150.66999999999999</v>
      </c>
      <c r="X654">
        <v>156.06</v>
      </c>
      <c r="Y654">
        <v>149.77000000000001</v>
      </c>
      <c r="Z654">
        <v>156.06</v>
      </c>
      <c r="AA654">
        <v>147.66999999999999</v>
      </c>
      <c r="AB654">
        <v>164</v>
      </c>
      <c r="AC654" s="1">
        <f>(Table2[[#This Row],[Close Price]]/Table2[[#This Row],[Day Low]])-1</f>
        <v>3.2189553328466403E-2</v>
      </c>
      <c r="AD654" s="1">
        <f>(Table2[[#This Row],[Day High]]/Table2[[#This Row],[Close Price]])-1</f>
        <v>3.4722222222220989E-3</v>
      </c>
      <c r="AE654" s="1">
        <f>(Table2[[#This Row],[Close Price]]/Table2[[#This Row],[Current Week Low]])-1</f>
        <v>3.8392201375442303E-2</v>
      </c>
      <c r="AF654" s="1">
        <f>(Table2[[#This Row],[Current Week High]]/Table2[[#This Row],[Close Price]])-1</f>
        <v>3.4722222222220989E-3</v>
      </c>
      <c r="AG654" s="1">
        <f>(Table2[[#This Row],[Close Price]]/Table2[[#This Row],[Current Month Low]])-1</f>
        <v>5.3159070901334315E-2</v>
      </c>
      <c r="AH654" s="1">
        <f>(Table2[[#This Row],[Current Month High]]/Table2[[#This Row],[Close Price]])-1</f>
        <v>5.4526748971193362E-2</v>
      </c>
      <c r="AI654">
        <v>48.148148148148103</v>
      </c>
      <c r="AJ654">
        <v>12.410552945428201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-0.27</v>
      </c>
      <c r="AM654" t="s">
        <v>3173</v>
      </c>
      <c r="AN654">
        <v>-0.93</v>
      </c>
      <c r="AO654" t="s">
        <v>3173</v>
      </c>
      <c r="AP654">
        <v>-3.3183235307090997E-2</v>
      </c>
      <c r="AQ654">
        <f>(Table2[[#This Row],[Sharpe Ratio]]-AVERAGE(Table2[Sharpe Ratio]))/_xlfn.STDEV.P(Table2[Sharpe Ratio])</f>
        <v>-1.0347071381023933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569</v>
      </c>
      <c r="AT654">
        <f>_xlfn.RANK.AVG(Table2[[#This Row],[6M Return vs Nifty Z-Score]],Table2[6M Return vs Nifty Z-Score])</f>
        <v>567</v>
      </c>
      <c r="AU654">
        <f>_xlfn.RANK.AVG(Table2[[#This Row],[Sharpe Ratio Z-Score]],Table2[Sharpe Ratio Z-Score])</f>
        <v>624</v>
      </c>
      <c r="AV654">
        <f>(Table2[[#This Row],[Rank 1Y]]+Table2[[#This Row],[Rank 6M]]+Table2[[#This Row],[Rank Sharpe]])/3</f>
        <v>586.66666666666663</v>
      </c>
    </row>
    <row r="655" spans="1:48" x14ac:dyDescent="0.3">
      <c r="A655" t="s">
        <v>118</v>
      </c>
      <c r="B655" t="s">
        <v>119</v>
      </c>
      <c r="C655" t="s">
        <v>3129</v>
      </c>
      <c r="D655" t="s">
        <v>120</v>
      </c>
      <c r="E655">
        <v>218405.70066900001</v>
      </c>
      <c r="F655">
        <v>2265.25</v>
      </c>
      <c r="G655">
        <v>-29.0363910861068</v>
      </c>
      <c r="H655">
        <f>(Table2[[#This Row],[1Y Return vs Nifty]]-AVERAGE(Table2[1Y Return vs Nifty]))/_xlfn.STDEV.P(Table2[1Y Return vs Nifty])</f>
        <v>-0.8428370575127303</v>
      </c>
      <c r="I655">
        <v>-0.45603869210290898</v>
      </c>
      <c r="J655">
        <f>(Table2[[#This Row],[1M Return vs Nifty]]-AVERAGE(Table2[1M Return vs Nifty]))/_xlfn.STDEV.P(Table2[1M Return vs Nifty])</f>
        <v>-0.1616128069822067</v>
      </c>
      <c r="K655">
        <v>-13.302976911319901</v>
      </c>
      <c r="L655">
        <f>(Table2[[#This Row],[6M Return vs Nifty]]-AVERAGE(Table2[6M Return vs Nifty]))/_xlfn.STDEV.P(Table2[6M Return vs Nifty])</f>
        <v>-0.57087056313146989</v>
      </c>
      <c r="M655">
        <v>-1.5749613381634899</v>
      </c>
      <c r="N655">
        <f>(Table2[[#This Row],[1W Return vs Nifty]]-AVERAGE(Table2[1W Return vs Nifty]))/_xlfn.STDEV.P(Table2[1W Return vs Nifty])</f>
        <v>-0.2061728736923924</v>
      </c>
      <c r="O655">
        <v>2272.67</v>
      </c>
      <c r="P655">
        <v>2369.96001777725</v>
      </c>
      <c r="Q655">
        <v>2451.6594211176698</v>
      </c>
      <c r="R655">
        <v>54.8120468787031</v>
      </c>
      <c r="S655" s="1">
        <f>(Table2[[#This Row],[Close Price]]-Table2[[#This Row],[20D EMA]])/Table2[[#This Row],[20D EMA]]</f>
        <v>-3.2648822750333626E-3</v>
      </c>
      <c r="T655" s="1">
        <f>(Table2[[#This Row],[Close Price]]-Table2[[#This Row],[50D EMA]])/Table2[[#This Row],[50D EMA]]</f>
        <v>-4.4182187459624704E-2</v>
      </c>
      <c r="U655" s="1">
        <f>(Table2[[#This Row],[Close Price]]-Table2[[#This Row],[200D EMA]])/Table2[[#This Row],[200D EMA]]</f>
        <v>-7.6033979072300723E-2</v>
      </c>
      <c r="V655">
        <v>0.91473735252241895</v>
      </c>
      <c r="W655">
        <v>2250.5</v>
      </c>
      <c r="X655">
        <v>2287.9499999999998</v>
      </c>
      <c r="Y655">
        <v>2246.25</v>
      </c>
      <c r="Z655">
        <v>2287.9499999999998</v>
      </c>
      <c r="AA655">
        <v>2168.6999999999998</v>
      </c>
      <c r="AB655">
        <v>2298</v>
      </c>
      <c r="AC655" s="1">
        <f>(Table2[[#This Row],[Close Price]]/Table2[[#This Row],[Day Low]])-1</f>
        <v>6.5540990890913253E-3</v>
      </c>
      <c r="AD655" s="1">
        <f>(Table2[[#This Row],[Day High]]/Table2[[#This Row],[Close Price]])-1</f>
        <v>1.0020968987970447E-2</v>
      </c>
      <c r="AE655" s="1">
        <f>(Table2[[#This Row],[Close Price]]/Table2[[#This Row],[Current Week Low]])-1</f>
        <v>8.4585420144684953E-3</v>
      </c>
      <c r="AF655" s="1">
        <f>(Table2[[#This Row],[Current Week High]]/Table2[[#This Row],[Close Price]])-1</f>
        <v>1.0020968987970447E-2</v>
      </c>
      <c r="AG655" s="1">
        <f>(Table2[[#This Row],[Close Price]]/Table2[[#This Row],[Current Month Low]])-1</f>
        <v>4.4519758380596741E-2</v>
      </c>
      <c r="AH655" s="1">
        <f>(Table2[[#This Row],[Current Month High]]/Table2[[#This Row],[Close Price]])-1</f>
        <v>1.4457565390133542E-2</v>
      </c>
      <c r="AI655">
        <v>22.635470698598301</v>
      </c>
      <c r="AJ655">
        <v>4.4519758380596697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0</v>
      </c>
      <c r="AM655" t="s">
        <v>3174</v>
      </c>
      <c r="AN655">
        <v>-0.45</v>
      </c>
      <c r="AO655" t="s">
        <v>3173</v>
      </c>
      <c r="AP655">
        <v>-3.7576889035836003E-2</v>
      </c>
      <c r="AQ655">
        <f>(Table2[[#This Row],[Sharpe Ratio]]-AVERAGE(Table2[Sharpe Ratio]))/_xlfn.STDEV.P(Table2[Sharpe Ratio])</f>
        <v>-1.0856504484425571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611</v>
      </c>
      <c r="AT655">
        <f>_xlfn.RANK.AVG(Table2[[#This Row],[6M Return vs Nifty Z-Score]],Table2[6M Return vs Nifty Z-Score])</f>
        <v>517</v>
      </c>
      <c r="AU655">
        <f>_xlfn.RANK.AVG(Table2[[#This Row],[Sharpe Ratio Z-Score]],Table2[Sharpe Ratio Z-Score])</f>
        <v>634</v>
      </c>
      <c r="AV655">
        <f>(Table2[[#This Row],[Rank 1Y]]+Table2[[#This Row],[Rank 6M]]+Table2[[#This Row],[Rank Sharpe]])/3</f>
        <v>587.33333333333337</v>
      </c>
    </row>
    <row r="656" spans="1:48" x14ac:dyDescent="0.3">
      <c r="A656" t="s">
        <v>1622</v>
      </c>
      <c r="B656" t="s">
        <v>1623</v>
      </c>
      <c r="C656" t="s">
        <v>3136</v>
      </c>
      <c r="D656" t="s">
        <v>1624</v>
      </c>
      <c r="E656">
        <v>5696.6798766499996</v>
      </c>
      <c r="F656">
        <v>436.3</v>
      </c>
      <c r="G656">
        <v>-14.6325312682124</v>
      </c>
      <c r="H656">
        <f>(Table2[[#This Row],[1Y Return vs Nifty]]-AVERAGE(Table2[1Y Return vs Nifty]))/_xlfn.STDEV.P(Table2[1Y Return vs Nifty])</f>
        <v>-0.55958171148833824</v>
      </c>
      <c r="I656">
        <v>8.02157477164093</v>
      </c>
      <c r="J656">
        <f>(Table2[[#This Row],[1M Return vs Nifty]]-AVERAGE(Table2[1M Return vs Nifty]))/_xlfn.STDEV.P(Table2[1M Return vs Nifty])</f>
        <v>0.64239943303700953</v>
      </c>
      <c r="K656">
        <v>-19.2498759317257</v>
      </c>
      <c r="L656">
        <f>(Table2[[#This Row],[6M Return vs Nifty]]-AVERAGE(Table2[6M Return vs Nifty]))/_xlfn.STDEV.P(Table2[6M Return vs Nifty])</f>
        <v>-0.76650727624347137</v>
      </c>
      <c r="M656">
        <v>-0.926355430950904</v>
      </c>
      <c r="N656">
        <f>(Table2[[#This Row],[1W Return vs Nifty]]-AVERAGE(Table2[1W Return vs Nifty]))/_xlfn.STDEV.P(Table2[1W Return vs Nifty])</f>
        <v>-6.7888410450981942E-2</v>
      </c>
      <c r="O656">
        <v>446.13</v>
      </c>
      <c r="P656">
        <v>460.14458609309497</v>
      </c>
      <c r="Q656">
        <v>486.74989548770799</v>
      </c>
      <c r="R656">
        <v>44.960030612886499</v>
      </c>
      <c r="S656" s="1">
        <f>(Table2[[#This Row],[Close Price]]-Table2[[#This Row],[20D EMA]])/Table2[[#This Row],[20D EMA]]</f>
        <v>-2.2033936296595127E-2</v>
      </c>
      <c r="T656" s="1">
        <f>(Table2[[#This Row],[Close Price]]-Table2[[#This Row],[50D EMA]])/Table2[[#This Row],[50D EMA]]</f>
        <v>-5.1819768859066397E-2</v>
      </c>
      <c r="U656" s="1">
        <f>(Table2[[#This Row],[Close Price]]-Table2[[#This Row],[200D EMA]])/Table2[[#This Row],[200D EMA]]</f>
        <v>-0.1036464433899031</v>
      </c>
      <c r="V656">
        <v>0.71492693096919402</v>
      </c>
      <c r="W656">
        <v>435.2</v>
      </c>
      <c r="X656">
        <v>444.85</v>
      </c>
      <c r="Y656">
        <v>433.85</v>
      </c>
      <c r="Z656">
        <v>447.95</v>
      </c>
      <c r="AA656">
        <v>423.75</v>
      </c>
      <c r="AB656">
        <v>514.79999999999995</v>
      </c>
      <c r="AC656" s="1">
        <f>(Table2[[#This Row],[Close Price]]/Table2[[#This Row],[Day Low]])-1</f>
        <v>2.5275735294119084E-3</v>
      </c>
      <c r="AD656" s="1">
        <f>(Table2[[#This Row],[Day High]]/Table2[[#This Row],[Close Price]])-1</f>
        <v>1.9596607838643143E-2</v>
      </c>
      <c r="AE656" s="1">
        <f>(Table2[[#This Row],[Close Price]]/Table2[[#This Row],[Current Week Low]])-1</f>
        <v>5.6471130575084239E-3</v>
      </c>
      <c r="AF656" s="1">
        <f>(Table2[[#This Row],[Current Week High]]/Table2[[#This Row],[Close Price]])-1</f>
        <v>2.6701810680724192E-2</v>
      </c>
      <c r="AG656" s="1">
        <f>(Table2[[#This Row],[Close Price]]/Table2[[#This Row],[Current Month Low]])-1</f>
        <v>2.96165191740414E-2</v>
      </c>
      <c r="AH656" s="1">
        <f>(Table2[[#This Row],[Current Month High]]/Table2[[#This Row],[Close Price]])-1</f>
        <v>0.17992207196882859</v>
      </c>
      <c r="AI656">
        <v>53.415081366032503</v>
      </c>
      <c r="AJ656">
        <v>8.3167825223435994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-7.0000000000000007E-2</v>
      </c>
      <c r="AM656" t="s">
        <v>3173</v>
      </c>
      <c r="AN656">
        <v>-4.33</v>
      </c>
      <c r="AO656" t="s">
        <v>3173</v>
      </c>
      <c r="AP656">
        <v>-4.8186368333134999E-2</v>
      </c>
      <c r="AQ656">
        <f>(Table2[[#This Row],[Sharpe Ratio]]-AVERAGE(Table2[Sharpe Ratio]))/_xlfn.STDEV.P(Table2[Sharpe Ratio])</f>
        <v>-1.208664693478255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508</v>
      </c>
      <c r="AT656">
        <f>_xlfn.RANK.AVG(Table2[[#This Row],[6M Return vs Nifty Z-Score]],Table2[6M Return vs Nifty Z-Score])</f>
        <v>596</v>
      </c>
      <c r="AU656">
        <f>_xlfn.RANK.AVG(Table2[[#This Row],[Sharpe Ratio Z-Score]],Table2[Sharpe Ratio Z-Score])</f>
        <v>659</v>
      </c>
      <c r="AV656">
        <f>(Table2[[#This Row],[Rank 1Y]]+Table2[[#This Row],[Rank 6M]]+Table2[[#This Row],[Rank Sharpe]])/3</f>
        <v>587.66666666666663</v>
      </c>
    </row>
    <row r="657" spans="1:48" x14ac:dyDescent="0.3">
      <c r="A657" t="s">
        <v>52</v>
      </c>
      <c r="B657" t="s">
        <v>53</v>
      </c>
      <c r="C657" t="s">
        <v>3127</v>
      </c>
      <c r="D657" t="s">
        <v>54</v>
      </c>
      <c r="E657">
        <v>409429.38382115</v>
      </c>
      <c r="F657">
        <v>6617.95</v>
      </c>
      <c r="G657">
        <v>-28.4305556891116</v>
      </c>
      <c r="H657">
        <f>(Table2[[#This Row],[1Y Return vs Nifty]]-AVERAGE(Table2[1Y Return vs Nifty]))/_xlfn.STDEV.P(Table2[1Y Return vs Nifty])</f>
        <v>-0.83092315962846275</v>
      </c>
      <c r="I657">
        <v>-3.4468299312806998</v>
      </c>
      <c r="J657">
        <f>(Table2[[#This Row],[1M Return vs Nifty]]-AVERAGE(Table2[1M Return vs Nifty]))/_xlfn.STDEV.P(Table2[1M Return vs Nifty])</f>
        <v>-0.44525781791895941</v>
      </c>
      <c r="K657">
        <v>-9.4151424478013404</v>
      </c>
      <c r="L657">
        <f>(Table2[[#This Row],[6M Return vs Nifty]]-AVERAGE(Table2[6M Return vs Nifty]))/_xlfn.STDEV.P(Table2[6M Return vs Nifty])</f>
        <v>-0.44297144243739911</v>
      </c>
      <c r="M657">
        <v>-1.41898734629922</v>
      </c>
      <c r="N657">
        <f>(Table2[[#This Row],[1W Return vs Nifty]]-AVERAGE(Table2[1W Return vs Nifty]))/_xlfn.STDEV.P(Table2[1W Return vs Nifty])</f>
        <v>-0.17291881370816634</v>
      </c>
      <c r="O657">
        <v>6751.05</v>
      </c>
      <c r="P657">
        <v>6922.79276691207</v>
      </c>
      <c r="Q657">
        <v>7005.3932202481501</v>
      </c>
      <c r="R657">
        <v>42.495236769707503</v>
      </c>
      <c r="S657" s="1">
        <f>(Table2[[#This Row],[Close Price]]-Table2[[#This Row],[20D EMA]])/Table2[[#This Row],[20D EMA]]</f>
        <v>-1.971545167048094E-2</v>
      </c>
      <c r="T657" s="1">
        <f>(Table2[[#This Row],[Close Price]]-Table2[[#This Row],[50D EMA]])/Table2[[#This Row],[50D EMA]]</f>
        <v>-4.403465150207668E-2</v>
      </c>
      <c r="U657" s="1">
        <f>(Table2[[#This Row],[Close Price]]-Table2[[#This Row],[200D EMA]])/Table2[[#This Row],[200D EMA]]</f>
        <v>-5.5306420077647828E-2</v>
      </c>
      <c r="V657">
        <v>0.72029429181426696</v>
      </c>
      <c r="W657">
        <v>6608.45</v>
      </c>
      <c r="X657">
        <v>6739.8</v>
      </c>
      <c r="Y657">
        <v>6608.45</v>
      </c>
      <c r="Z657">
        <v>6863</v>
      </c>
      <c r="AA657">
        <v>6451</v>
      </c>
      <c r="AB657">
        <v>7038.95</v>
      </c>
      <c r="AC657" s="1">
        <f>(Table2[[#This Row],[Close Price]]/Table2[[#This Row],[Day Low]])-1</f>
        <v>1.437553435374328E-3</v>
      </c>
      <c r="AD657" s="1">
        <f>(Table2[[#This Row],[Day High]]/Table2[[#This Row],[Close Price]])-1</f>
        <v>1.8412046026337503E-2</v>
      </c>
      <c r="AE657" s="1">
        <f>(Table2[[#This Row],[Close Price]]/Table2[[#This Row],[Current Week Low]])-1</f>
        <v>1.437553435374328E-3</v>
      </c>
      <c r="AF657" s="1">
        <f>(Table2[[#This Row],[Current Week High]]/Table2[[#This Row],[Close Price]])-1</f>
        <v>3.7028082714435806E-2</v>
      </c>
      <c r="AG657" s="1">
        <f>(Table2[[#This Row],[Close Price]]/Table2[[#This Row],[Current Month Low]])-1</f>
        <v>2.5879708572314364E-2</v>
      </c>
      <c r="AH657" s="1">
        <f>(Table2[[#This Row],[Current Month High]]/Table2[[#This Row],[Close Price]])-1</f>
        <v>6.3614865630595485E-2</v>
      </c>
      <c r="AI657">
        <v>18.314583821273899</v>
      </c>
      <c r="AJ657">
        <v>6.9515821455121198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-0.09</v>
      </c>
      <c r="AM657" t="s">
        <v>3173</v>
      </c>
      <c r="AN657">
        <v>-5.54</v>
      </c>
      <c r="AO657" t="s">
        <v>3173</v>
      </c>
      <c r="AP657">
        <v>-6.9780270611773998E-2</v>
      </c>
      <c r="AQ657">
        <f>(Table2[[#This Row],[Sharpe Ratio]]-AVERAGE(Table2[Sharpe Ratio]))/_xlfn.STDEV.P(Table2[Sharpe Ratio])</f>
        <v>-1.4590405612984299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607</v>
      </c>
      <c r="AT657">
        <f>_xlfn.RANK.AVG(Table2[[#This Row],[6M Return vs Nifty Z-Score]],Table2[6M Return vs Nifty Z-Score])</f>
        <v>473</v>
      </c>
      <c r="AU657">
        <f>_xlfn.RANK.AVG(Table2[[#This Row],[Sharpe Ratio Z-Score]],Table2[Sharpe Ratio Z-Score])</f>
        <v>685</v>
      </c>
      <c r="AV657">
        <f>(Table2[[#This Row],[Rank 1Y]]+Table2[[#This Row],[Rank 6M]]+Table2[[#This Row],[Rank Sharpe]])/3</f>
        <v>588.33333333333337</v>
      </c>
    </row>
    <row r="658" spans="1:48" x14ac:dyDescent="0.3">
      <c r="A658" t="s">
        <v>1313</v>
      </c>
      <c r="B658" t="s">
        <v>1314</v>
      </c>
      <c r="C658" t="s">
        <v>3138</v>
      </c>
      <c r="D658" t="s">
        <v>981</v>
      </c>
      <c r="E658">
        <v>8694.4757336799994</v>
      </c>
      <c r="F658">
        <v>62.9</v>
      </c>
      <c r="G658">
        <v>-41.6377960248821</v>
      </c>
      <c r="H658">
        <f>(Table2[[#This Row],[1Y Return vs Nifty]]-AVERAGE(Table2[1Y Return vs Nifty]))/_xlfn.STDEV.P(Table2[1Y Return vs Nifty])</f>
        <v>-1.090646697529629</v>
      </c>
      <c r="I658">
        <v>-1.9122941997564</v>
      </c>
      <c r="J658">
        <f>(Table2[[#This Row],[1M Return vs Nifty]]-AVERAGE(Table2[1M Return vs Nifty]))/_xlfn.STDEV.P(Table2[1M Return vs Nifty])</f>
        <v>-0.29972328556868155</v>
      </c>
      <c r="K658">
        <v>-28.069832355621301</v>
      </c>
      <c r="L658">
        <f>(Table2[[#This Row],[6M Return vs Nifty]]-AVERAGE(Table2[6M Return vs Nifty]))/_xlfn.STDEV.P(Table2[6M Return vs Nifty])</f>
        <v>-1.0566597201711765</v>
      </c>
      <c r="M658">
        <v>-0.68012959873741197</v>
      </c>
      <c r="N658">
        <f>(Table2[[#This Row],[1W Return vs Nifty]]-AVERAGE(Table2[1W Return vs Nifty]))/_xlfn.STDEV.P(Table2[1W Return vs Nifty])</f>
        <v>-1.5392423804575362E-2</v>
      </c>
      <c r="O658">
        <v>65.75</v>
      </c>
      <c r="P658">
        <v>69.865632480474602</v>
      </c>
      <c r="Q658">
        <v>72.832284787099496</v>
      </c>
      <c r="R658">
        <v>41.596017385914699</v>
      </c>
      <c r="S658" s="1">
        <f>(Table2[[#This Row],[Close Price]]-Table2[[#This Row],[20D EMA]])/Table2[[#This Row],[20D EMA]]</f>
        <v>-4.334600760456276E-2</v>
      </c>
      <c r="T658" s="1">
        <f>(Table2[[#This Row],[Close Price]]-Table2[[#This Row],[50D EMA]])/Table2[[#This Row],[50D EMA]]</f>
        <v>-9.9700413968502946E-2</v>
      </c>
      <c r="U658" s="1">
        <f>(Table2[[#This Row],[Close Price]]-Table2[[#This Row],[200D EMA]])/Table2[[#This Row],[200D EMA]]</f>
        <v>-0.13637200612521172</v>
      </c>
      <c r="V658">
        <v>1.01447833808584</v>
      </c>
      <c r="W658">
        <v>62.33</v>
      </c>
      <c r="X658">
        <v>63.28</v>
      </c>
      <c r="Y658">
        <v>62</v>
      </c>
      <c r="Z658">
        <v>64.099999999999994</v>
      </c>
      <c r="AA658">
        <v>59.84</v>
      </c>
      <c r="AB658">
        <v>77.59</v>
      </c>
      <c r="AC658" s="1">
        <f>(Table2[[#This Row],[Close Price]]/Table2[[#This Row],[Day Low]])-1</f>
        <v>9.1448740574362475E-3</v>
      </c>
      <c r="AD658" s="1">
        <f>(Table2[[#This Row],[Day High]]/Table2[[#This Row],[Close Price]])-1</f>
        <v>6.0413354531001495E-3</v>
      </c>
      <c r="AE658" s="1">
        <f>(Table2[[#This Row],[Close Price]]/Table2[[#This Row],[Current Week Low]])-1</f>
        <v>1.4516129032257963E-2</v>
      </c>
      <c r="AF658" s="1">
        <f>(Table2[[#This Row],[Current Week High]]/Table2[[#This Row],[Close Price]])-1</f>
        <v>1.9077901430842648E-2</v>
      </c>
      <c r="AG658" s="1">
        <f>(Table2[[#This Row],[Close Price]]/Table2[[#This Row],[Current Month Low]])-1</f>
        <v>5.1136363636363535E-2</v>
      </c>
      <c r="AH658" s="1">
        <f>(Table2[[#This Row],[Current Month High]]/Table2[[#This Row],[Close Price]])-1</f>
        <v>0.2335453100158984</v>
      </c>
      <c r="AI658">
        <v>50.794912559618403</v>
      </c>
      <c r="AJ658">
        <v>6.25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0</v>
      </c>
      <c r="AM658">
        <v>0</v>
      </c>
      <c r="AN658">
        <v>-13.27</v>
      </c>
      <c r="AO658" t="s">
        <v>3173</v>
      </c>
      <c r="AP658">
        <v>3.8528551128550997E-2</v>
      </c>
      <c r="AQ658">
        <f>(Table2[[#This Row],[Sharpe Ratio]]-AVERAGE(Table2[Sharpe Ratio]))/_xlfn.STDEV.P(Table2[Sharpe Ratio])</f>
        <v>-0.20322700403138955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680</v>
      </c>
      <c r="AT658">
        <f>_xlfn.RANK.AVG(Table2[[#This Row],[6M Return vs Nifty Z-Score]],Table2[6M Return vs Nifty Z-Score])</f>
        <v>681</v>
      </c>
      <c r="AU658">
        <f>_xlfn.RANK.AVG(Table2[[#This Row],[Sharpe Ratio Z-Score]],Table2[Sharpe Ratio Z-Score])</f>
        <v>406</v>
      </c>
      <c r="AV658">
        <f>(Table2[[#This Row],[Rank 1Y]]+Table2[[#This Row],[Rank 6M]]+Table2[[#This Row],[Rank Sharpe]])/3</f>
        <v>589</v>
      </c>
    </row>
    <row r="659" spans="1:48" x14ac:dyDescent="0.3">
      <c r="A659" t="s">
        <v>1524</v>
      </c>
      <c r="B659" t="s">
        <v>1525</v>
      </c>
      <c r="C659" t="s">
        <v>3141</v>
      </c>
      <c r="D659" t="s">
        <v>498</v>
      </c>
      <c r="E659">
        <v>6548.7281149999999</v>
      </c>
      <c r="F659">
        <v>2021.15</v>
      </c>
      <c r="G659">
        <v>-21.7631534787795</v>
      </c>
      <c r="H659">
        <f>(Table2[[#This Row],[1Y Return vs Nifty]]-AVERAGE(Table2[1Y Return vs Nifty]))/_xlfn.STDEV.P(Table2[1Y Return vs Nifty])</f>
        <v>-0.69980710156844383</v>
      </c>
      <c r="I659">
        <v>-0.821362403229006</v>
      </c>
      <c r="J659">
        <f>(Table2[[#This Row],[1M Return vs Nifty]]-AVERAGE(Table2[1M Return vs Nifty]))/_xlfn.STDEV.P(Table2[1M Return vs Nifty])</f>
        <v>-0.19625990861886392</v>
      </c>
      <c r="K659">
        <v>-12.544723105884099</v>
      </c>
      <c r="L659">
        <f>(Table2[[#This Row],[6M Return vs Nifty]]-AVERAGE(Table2[6M Return vs Nifty]))/_xlfn.STDEV.P(Table2[6M Return vs Nifty])</f>
        <v>-0.54592608674283172</v>
      </c>
      <c r="M659">
        <v>-1.56061778536816</v>
      </c>
      <c r="N659">
        <f>(Table2[[#This Row],[1W Return vs Nifty]]-AVERAGE(Table2[1W Return vs Nifty]))/_xlfn.STDEV.P(Table2[1W Return vs Nifty])</f>
        <v>-0.20311479099961957</v>
      </c>
      <c r="O659">
        <v>2053.14</v>
      </c>
      <c r="P659">
        <v>2125.0866298731798</v>
      </c>
      <c r="Q659">
        <v>2214.8290419293899</v>
      </c>
      <c r="R659">
        <v>45.8261495743727</v>
      </c>
      <c r="S659" s="1">
        <f>(Table2[[#This Row],[Close Price]]-Table2[[#This Row],[20D EMA]])/Table2[[#This Row],[20D EMA]]</f>
        <v>-1.5581012497929895E-2</v>
      </c>
      <c r="T659" s="1">
        <f>(Table2[[#This Row],[Close Price]]-Table2[[#This Row],[50D EMA]])/Table2[[#This Row],[50D EMA]]</f>
        <v>-4.8909361346545409E-2</v>
      </c>
      <c r="U659" s="1">
        <f>(Table2[[#This Row],[Close Price]]-Table2[[#This Row],[200D EMA]])/Table2[[#This Row],[200D EMA]]</f>
        <v>-8.7446497342599128E-2</v>
      </c>
      <c r="V659">
        <v>0.65942805342614996</v>
      </c>
      <c r="W659">
        <v>2004.25</v>
      </c>
      <c r="X659">
        <v>2053.0500000000002</v>
      </c>
      <c r="Y659">
        <v>1997</v>
      </c>
      <c r="Z659">
        <v>2057.6999999999998</v>
      </c>
      <c r="AA659">
        <v>1950.05</v>
      </c>
      <c r="AB659">
        <v>2169</v>
      </c>
      <c r="AC659" s="1">
        <f>(Table2[[#This Row],[Close Price]]/Table2[[#This Row],[Day Low]])-1</f>
        <v>8.4320818261194308E-3</v>
      </c>
      <c r="AD659" s="1">
        <f>(Table2[[#This Row],[Day High]]/Table2[[#This Row],[Close Price]])-1</f>
        <v>1.5783093783242164E-2</v>
      </c>
      <c r="AE659" s="1">
        <f>(Table2[[#This Row],[Close Price]]/Table2[[#This Row],[Current Week Low]])-1</f>
        <v>1.2093139709564493E-2</v>
      </c>
      <c r="AF659" s="1">
        <f>(Table2[[#This Row],[Current Week High]]/Table2[[#This Row],[Close Price]])-1</f>
        <v>1.8083764193651986E-2</v>
      </c>
      <c r="AG659" s="1">
        <f>(Table2[[#This Row],[Close Price]]/Table2[[#This Row],[Current Month Low]])-1</f>
        <v>3.6460603574267392E-2</v>
      </c>
      <c r="AH659" s="1">
        <f>(Table2[[#This Row],[Current Month High]]/Table2[[#This Row],[Close Price]])-1</f>
        <v>7.3151423694431283E-2</v>
      </c>
      <c r="AI659">
        <v>35.3190015585186</v>
      </c>
      <c r="AJ659">
        <v>3.6460603574267298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0.03</v>
      </c>
      <c r="AM659" t="s">
        <v>3172</v>
      </c>
      <c r="AN659">
        <v>-5.27</v>
      </c>
      <c r="AO659" t="s">
        <v>3173</v>
      </c>
      <c r="AP659">
        <v>-8.2632759684475005E-2</v>
      </c>
      <c r="AQ659">
        <f>(Table2[[#This Row],[Sharpe Ratio]]-AVERAGE(Table2[Sharpe Ratio]))/_xlfn.STDEV.P(Table2[Sharpe Ratio])</f>
        <v>-1.6080619407463712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563</v>
      </c>
      <c r="AT659">
        <f>_xlfn.RANK.AVG(Table2[[#This Row],[6M Return vs Nifty Z-Score]],Table2[6M Return vs Nifty Z-Score])</f>
        <v>508</v>
      </c>
      <c r="AU659">
        <f>_xlfn.RANK.AVG(Table2[[#This Row],[Sharpe Ratio Z-Score]],Table2[Sharpe Ratio Z-Score])</f>
        <v>697</v>
      </c>
      <c r="AV659">
        <f>(Table2[[#This Row],[Rank 1Y]]+Table2[[#This Row],[Rank 6M]]+Table2[[#This Row],[Rank Sharpe]])/3</f>
        <v>589.33333333333337</v>
      </c>
    </row>
    <row r="660" spans="1:48" x14ac:dyDescent="0.3">
      <c r="A660" t="s">
        <v>952</v>
      </c>
      <c r="B660" t="s">
        <v>953</v>
      </c>
      <c r="C660" t="s">
        <v>3127</v>
      </c>
      <c r="D660" t="s">
        <v>54</v>
      </c>
      <c r="E660">
        <v>15526.4935156149</v>
      </c>
      <c r="F660">
        <v>973.15</v>
      </c>
      <c r="G660">
        <v>-67.086559063312606</v>
      </c>
      <c r="H660">
        <f>(Table2[[#This Row],[1Y Return vs Nifty]]-AVERAGE(Table2[1Y Return vs Nifty]))/_xlfn.STDEV.P(Table2[1Y Return vs Nifty])</f>
        <v>-1.5911027052580597</v>
      </c>
      <c r="I660">
        <v>-1.9254207081748</v>
      </c>
      <c r="J660">
        <f>(Table2[[#This Row],[1M Return vs Nifty]]-AVERAGE(Table2[1M Return vs Nifty]))/_xlfn.STDEV.P(Table2[1M Return vs Nifty])</f>
        <v>-0.30096819647223294</v>
      </c>
      <c r="K660">
        <v>-34.741391238365701</v>
      </c>
      <c r="L660">
        <f>(Table2[[#This Row],[6M Return vs Nifty]]-AVERAGE(Table2[6M Return vs Nifty]))/_xlfn.STDEV.P(Table2[6M Return vs Nifty])</f>
        <v>-1.2761357608227342</v>
      </c>
      <c r="M660">
        <v>2.1482658981407701</v>
      </c>
      <c r="N660">
        <f>(Table2[[#This Row],[1W Return vs Nifty]]-AVERAGE(Table2[1W Return vs Nifty]))/_xlfn.STDEV.P(Table2[1W Return vs Nifty])</f>
        <v>0.58762883883099304</v>
      </c>
      <c r="O660">
        <v>939.64</v>
      </c>
      <c r="P660">
        <v>1027.2144357898101</v>
      </c>
      <c r="Q660">
        <v>1235.13147141641</v>
      </c>
      <c r="R660">
        <v>66.854517401000905</v>
      </c>
      <c r="S660" s="1">
        <f>(Table2[[#This Row],[Close Price]]-Table2[[#This Row],[20D EMA]])/Table2[[#This Row],[20D EMA]]</f>
        <v>3.5662594185007016E-2</v>
      </c>
      <c r="T660" s="1">
        <f>(Table2[[#This Row],[Close Price]]-Table2[[#This Row],[50D EMA]])/Table2[[#This Row],[50D EMA]]</f>
        <v>-5.263208333734206E-2</v>
      </c>
      <c r="U660" s="1">
        <f>(Table2[[#This Row],[Close Price]]-Table2[[#This Row],[200D EMA]])/Table2[[#This Row],[200D EMA]]</f>
        <v>-0.21210816619867837</v>
      </c>
      <c r="V660">
        <v>0.968067428382271</v>
      </c>
      <c r="W660">
        <v>930.35</v>
      </c>
      <c r="X660">
        <v>983.65</v>
      </c>
      <c r="Y660">
        <v>896.5</v>
      </c>
      <c r="Z660">
        <v>983.65</v>
      </c>
      <c r="AA660">
        <v>860</v>
      </c>
      <c r="AB660">
        <v>1002.95</v>
      </c>
      <c r="AC660" s="1">
        <f>(Table2[[#This Row],[Close Price]]/Table2[[#This Row],[Day Low]])-1</f>
        <v>4.6004191970763664E-2</v>
      </c>
      <c r="AD660" s="1">
        <f>(Table2[[#This Row],[Day High]]/Table2[[#This Row],[Close Price]])-1</f>
        <v>1.0789703540050377E-2</v>
      </c>
      <c r="AE660" s="1">
        <f>(Table2[[#This Row],[Close Price]]/Table2[[#This Row],[Current Week Low]])-1</f>
        <v>8.5499163413273793E-2</v>
      </c>
      <c r="AF660" s="1">
        <f>(Table2[[#This Row],[Current Week High]]/Table2[[#This Row],[Close Price]])-1</f>
        <v>1.0789703540050377E-2</v>
      </c>
      <c r="AG660" s="1">
        <f>(Table2[[#This Row],[Close Price]]/Table2[[#This Row],[Current Month Low]])-1</f>
        <v>0.13156976744186033</v>
      </c>
      <c r="AH660" s="1">
        <f>(Table2[[#This Row],[Current Month High]]/Table2[[#This Row],[Close Price]])-1</f>
        <v>3.0622206237476357E-2</v>
      </c>
      <c r="AI660">
        <v>84.555310075527899</v>
      </c>
      <c r="AJ660">
        <v>13.156976744186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-0.18</v>
      </c>
      <c r="AM660" t="s">
        <v>3173</v>
      </c>
      <c r="AN660">
        <v>2.52</v>
      </c>
      <c r="AO660" t="s">
        <v>3172</v>
      </c>
      <c r="AP660">
        <v>5.9929977058421999E-2</v>
      </c>
      <c r="AQ660">
        <f>(Table2[[#This Row],[Sharpe Ratio]]-AVERAGE(Table2[Sharpe Ratio]))/_xlfn.STDEV.P(Table2[Sharpe Ratio])</f>
        <v>4.4917148916882872E-2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730</v>
      </c>
      <c r="AT660">
        <f>_xlfn.RANK.AVG(Table2[[#This Row],[6M Return vs Nifty Z-Score]],Table2[6M Return vs Nifty Z-Score])</f>
        <v>705</v>
      </c>
      <c r="AU660">
        <f>_xlfn.RANK.AVG(Table2[[#This Row],[Sharpe Ratio Z-Score]],Table2[Sharpe Ratio Z-Score])</f>
        <v>338</v>
      </c>
      <c r="AV660">
        <f>(Table2[[#This Row],[Rank 1Y]]+Table2[[#This Row],[Rank 6M]]+Table2[[#This Row],[Rank Sharpe]])/3</f>
        <v>591</v>
      </c>
    </row>
    <row r="661" spans="1:48" x14ac:dyDescent="0.3">
      <c r="A661" t="s">
        <v>2118</v>
      </c>
      <c r="B661" t="s">
        <v>2119</v>
      </c>
      <c r="C661" t="s">
        <v>3129</v>
      </c>
      <c r="D661" t="s">
        <v>197</v>
      </c>
      <c r="E661">
        <v>2897.0221498139999</v>
      </c>
      <c r="F661">
        <v>211.38</v>
      </c>
      <c r="G661">
        <v>-29.3761171069875</v>
      </c>
      <c r="H661">
        <f>(Table2[[#This Row],[1Y Return vs Nifty]]-AVERAGE(Table2[1Y Return vs Nifty]))/_xlfn.STDEV.P(Table2[1Y Return vs Nifty])</f>
        <v>-0.84951785091218446</v>
      </c>
      <c r="I661">
        <v>-6.2104328049943298</v>
      </c>
      <c r="J661">
        <f>(Table2[[#This Row],[1M Return vs Nifty]]-AVERAGE(Table2[1M Return vs Nifty]))/_xlfn.STDEV.P(Table2[1M Return vs Nifty])</f>
        <v>-0.70735640810837153</v>
      </c>
      <c r="K661">
        <v>-17.020488404363999</v>
      </c>
      <c r="L661">
        <f>(Table2[[#This Row],[6M Return vs Nifty]]-AVERAGE(Table2[6M Return vs Nifty]))/_xlfn.STDEV.P(Table2[6M Return vs Nifty])</f>
        <v>-0.69316652392711975</v>
      </c>
      <c r="M661">
        <v>-3.7426467162189101</v>
      </c>
      <c r="N661">
        <f>(Table2[[#This Row],[1W Return vs Nifty]]-AVERAGE(Table2[1W Return vs Nifty]))/_xlfn.STDEV.P(Table2[1W Return vs Nifty])</f>
        <v>-0.66832902374792957</v>
      </c>
      <c r="O661">
        <v>215.89</v>
      </c>
      <c r="P661">
        <v>228.98684101587401</v>
      </c>
      <c r="Q661">
        <v>239.13430663454</v>
      </c>
      <c r="R661">
        <v>47.294594209242497</v>
      </c>
      <c r="S661" s="1">
        <f>(Table2[[#This Row],[Close Price]]-Table2[[#This Row],[20D EMA]])/Table2[[#This Row],[20D EMA]]</f>
        <v>-2.0890268192134843E-2</v>
      </c>
      <c r="T661" s="1">
        <f>(Table2[[#This Row],[Close Price]]-Table2[[#This Row],[50D EMA]])/Table2[[#This Row],[50D EMA]]</f>
        <v>-7.6890186954688175E-2</v>
      </c>
      <c r="U661" s="1">
        <f>(Table2[[#This Row],[Close Price]]-Table2[[#This Row],[200D EMA]])/Table2[[#This Row],[200D EMA]]</f>
        <v>-0.11606158491075841</v>
      </c>
      <c r="V661">
        <v>1.1553157714917199</v>
      </c>
      <c r="W661">
        <v>205.23</v>
      </c>
      <c r="X661">
        <v>212.57</v>
      </c>
      <c r="Y661">
        <v>204.43</v>
      </c>
      <c r="Z661">
        <v>212.57</v>
      </c>
      <c r="AA661">
        <v>200.1</v>
      </c>
      <c r="AB661">
        <v>236.4</v>
      </c>
      <c r="AC661" s="1">
        <f>(Table2[[#This Row],[Close Price]]/Table2[[#This Row],[Day Low]])-1</f>
        <v>2.9966379184329872E-2</v>
      </c>
      <c r="AD661" s="1">
        <f>(Table2[[#This Row],[Day High]]/Table2[[#This Row],[Close Price]])-1</f>
        <v>5.6296716813322156E-3</v>
      </c>
      <c r="AE661" s="1">
        <f>(Table2[[#This Row],[Close Price]]/Table2[[#This Row],[Current Week Low]])-1</f>
        <v>3.3996967177028825E-2</v>
      </c>
      <c r="AF661" s="1">
        <f>(Table2[[#This Row],[Current Week High]]/Table2[[#This Row],[Close Price]])-1</f>
        <v>5.6296716813322156E-3</v>
      </c>
      <c r="AG661" s="1">
        <f>(Table2[[#This Row],[Close Price]]/Table2[[#This Row],[Current Month Low]])-1</f>
        <v>5.6371814092953443E-2</v>
      </c>
      <c r="AH661" s="1">
        <f>(Table2[[#This Row],[Current Month High]]/Table2[[#This Row],[Close Price]])-1</f>
        <v>0.11836502980414432</v>
      </c>
      <c r="AI661">
        <v>36.696943892515797</v>
      </c>
      <c r="AJ661">
        <v>5.8222778473091301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-0.15</v>
      </c>
      <c r="AM661" t="s">
        <v>3173</v>
      </c>
      <c r="AN661">
        <v>-9.5299999999999994</v>
      </c>
      <c r="AO661" t="s">
        <v>3173</v>
      </c>
      <c r="AP661">
        <v>-1.446365239056E-2</v>
      </c>
      <c r="AQ661">
        <f>(Table2[[#This Row],[Sharpe Ratio]]-AVERAGE(Table2[Sharpe Ratio]))/_xlfn.STDEV.P(Table2[Sharpe Ratio])</f>
        <v>-0.81765828062958024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615</v>
      </c>
      <c r="AT661">
        <f>_xlfn.RANK.AVG(Table2[[#This Row],[6M Return vs Nifty Z-Score]],Table2[6M Return vs Nifty Z-Score])</f>
        <v>568</v>
      </c>
      <c r="AU661">
        <f>_xlfn.RANK.AVG(Table2[[#This Row],[Sharpe Ratio Z-Score]],Table2[Sharpe Ratio Z-Score])</f>
        <v>591</v>
      </c>
      <c r="AV661">
        <f>(Table2[[#This Row],[Rank 1Y]]+Table2[[#This Row],[Rank 6M]]+Table2[[#This Row],[Rank Sharpe]])/3</f>
        <v>591.33333333333337</v>
      </c>
    </row>
    <row r="662" spans="1:48" x14ac:dyDescent="0.3">
      <c r="A662" t="s">
        <v>471</v>
      </c>
      <c r="B662" t="s">
        <v>472</v>
      </c>
      <c r="C662" t="s">
        <v>3127</v>
      </c>
      <c r="D662" t="s">
        <v>24</v>
      </c>
      <c r="E662">
        <v>47677.224687192</v>
      </c>
      <c r="F662">
        <v>65.14</v>
      </c>
      <c r="G662">
        <v>-46.391384689941901</v>
      </c>
      <c r="H662">
        <f>(Table2[[#This Row],[1Y Return vs Nifty]]-AVERAGE(Table2[1Y Return vs Nifty]))/_xlfn.STDEV.P(Table2[1Y Return vs Nifty])</f>
        <v>-1.1841271547961156</v>
      </c>
      <c r="I662">
        <v>7.6574387806900699</v>
      </c>
      <c r="J662">
        <f>(Table2[[#This Row],[1M Return vs Nifty]]-AVERAGE(Table2[1M Return vs Nifty]))/_xlfn.STDEV.P(Table2[1M Return vs Nifty])</f>
        <v>0.60786497413438267</v>
      </c>
      <c r="K662">
        <v>-22.567421708214301</v>
      </c>
      <c r="L662">
        <f>(Table2[[#This Row],[6M Return vs Nifty]]-AVERAGE(Table2[6M Return vs Nifty]))/_xlfn.STDEV.P(Table2[6M Return vs Nifty])</f>
        <v>-0.87564545886331746</v>
      </c>
      <c r="M662">
        <v>-4.3525408353719799</v>
      </c>
      <c r="N662">
        <f>(Table2[[#This Row],[1W Return vs Nifty]]-AVERAGE(Table2[1W Return vs Nifty]))/_xlfn.STDEV.P(Table2[1W Return vs Nifty])</f>
        <v>-0.7983600332766978</v>
      </c>
      <c r="O662">
        <v>65.89</v>
      </c>
      <c r="P662">
        <v>68.641947257633603</v>
      </c>
      <c r="Q662">
        <v>74.558406668529599</v>
      </c>
      <c r="R662">
        <v>49.248473347289703</v>
      </c>
      <c r="S662" s="1">
        <f>(Table2[[#This Row],[Close Price]]-Table2[[#This Row],[20D EMA]])/Table2[[#This Row],[20D EMA]]</f>
        <v>-1.138260737592958E-2</v>
      </c>
      <c r="T662" s="1">
        <f>(Table2[[#This Row],[Close Price]]-Table2[[#This Row],[50D EMA]])/Table2[[#This Row],[50D EMA]]</f>
        <v>-5.1017597803421209E-2</v>
      </c>
      <c r="U662" s="1">
        <f>(Table2[[#This Row],[Close Price]]-Table2[[#This Row],[200D EMA]])/Table2[[#This Row],[200D EMA]]</f>
        <v>-0.12632253141355043</v>
      </c>
      <c r="V662">
        <v>0.77738860343201999</v>
      </c>
      <c r="W662">
        <v>64.400000000000006</v>
      </c>
      <c r="X662">
        <v>65.36</v>
      </c>
      <c r="Y662">
        <v>64.400000000000006</v>
      </c>
      <c r="Z662">
        <v>66.14</v>
      </c>
      <c r="AA662">
        <v>62.4</v>
      </c>
      <c r="AB662">
        <v>68.12</v>
      </c>
      <c r="AC662" s="1">
        <f>(Table2[[#This Row],[Close Price]]/Table2[[#This Row],[Day Low]])-1</f>
        <v>1.1490683229813614E-2</v>
      </c>
      <c r="AD662" s="1">
        <f>(Table2[[#This Row],[Day High]]/Table2[[#This Row],[Close Price]])-1</f>
        <v>3.377341111452159E-3</v>
      </c>
      <c r="AE662" s="1">
        <f>(Table2[[#This Row],[Close Price]]/Table2[[#This Row],[Current Week Low]])-1</f>
        <v>1.1490683229813614E-2</v>
      </c>
      <c r="AF662" s="1">
        <f>(Table2[[#This Row],[Current Week High]]/Table2[[#This Row],[Close Price]])-1</f>
        <v>1.5351550506601086E-2</v>
      </c>
      <c r="AG662" s="1">
        <f>(Table2[[#This Row],[Close Price]]/Table2[[#This Row],[Current Month Low]])-1</f>
        <v>4.3910256410256476E-2</v>
      </c>
      <c r="AH662" s="1">
        <f>(Table2[[#This Row],[Current Month High]]/Table2[[#This Row],[Close Price]])-1</f>
        <v>4.5747620509671627E-2</v>
      </c>
      <c r="AI662">
        <v>41.925084433527701</v>
      </c>
      <c r="AJ662">
        <v>9.8482293423271603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-0.14000000000000001</v>
      </c>
      <c r="AM662" t="s">
        <v>3173</v>
      </c>
      <c r="AN662">
        <v>-2.62</v>
      </c>
      <c r="AO662" t="s">
        <v>3173</v>
      </c>
      <c r="AP662">
        <v>1.8321018114114001E-2</v>
      </c>
      <c r="AQ662">
        <f>(Table2[[#This Row],[Sharpe Ratio]]-AVERAGE(Table2[Sharpe Ratio]))/_xlfn.STDEV.P(Table2[Sharpe Ratio])</f>
        <v>-0.4375282687916458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696</v>
      </c>
      <c r="AT662">
        <f>_xlfn.RANK.AVG(Table2[[#This Row],[6M Return vs Nifty Z-Score]],Table2[6M Return vs Nifty Z-Score])</f>
        <v>628</v>
      </c>
      <c r="AU662">
        <f>_xlfn.RANK.AVG(Table2[[#This Row],[Sharpe Ratio Z-Score]],Table2[Sharpe Ratio Z-Score])</f>
        <v>451</v>
      </c>
      <c r="AV662">
        <f>(Table2[[#This Row],[Rank 1Y]]+Table2[[#This Row],[Rank 6M]]+Table2[[#This Row],[Rank Sharpe]])/3</f>
        <v>591.66666666666663</v>
      </c>
    </row>
    <row r="663" spans="1:48" x14ac:dyDescent="0.3">
      <c r="A663" t="s">
        <v>758</v>
      </c>
      <c r="B663" t="s">
        <v>759</v>
      </c>
      <c r="C663" t="s">
        <v>3135</v>
      </c>
      <c r="D663" t="s">
        <v>108</v>
      </c>
      <c r="E663">
        <v>22255.416959760001</v>
      </c>
      <c r="F663">
        <v>275.3</v>
      </c>
      <c r="G663">
        <v>-40.148475322857003</v>
      </c>
      <c r="H663">
        <f>(Table2[[#This Row],[1Y Return vs Nifty]]-AVERAGE(Table2[1Y Return vs Nifty]))/_xlfn.STDEV.P(Table2[1Y Return vs Nifty])</f>
        <v>-1.0613588499577356</v>
      </c>
      <c r="I663">
        <v>-6.43474839366759</v>
      </c>
      <c r="J663">
        <f>(Table2[[#This Row],[1M Return vs Nifty]]-AVERAGE(Table2[1M Return vs Nifty]))/_xlfn.STDEV.P(Table2[1M Return vs Nifty])</f>
        <v>-0.72863037627072402</v>
      </c>
      <c r="K663">
        <v>-3.3515065498502499</v>
      </c>
      <c r="L663">
        <f>(Table2[[#This Row],[6M Return vs Nifty]]-AVERAGE(Table2[6M Return vs Nifty]))/_xlfn.STDEV.P(Table2[6M Return vs Nifty])</f>
        <v>-0.24349440532736871</v>
      </c>
      <c r="M663">
        <v>-2.15203683049775</v>
      </c>
      <c r="N663">
        <f>(Table2[[#This Row],[1W Return vs Nifty]]-AVERAGE(Table2[1W Return vs Nifty]))/_xlfn.STDEV.P(Table2[1W Return vs Nifty])</f>
        <v>-0.32920686678407191</v>
      </c>
      <c r="O663">
        <v>271.88</v>
      </c>
      <c r="P663">
        <v>281.02319078819801</v>
      </c>
      <c r="Q663">
        <v>289.88753393371297</v>
      </c>
      <c r="R663">
        <v>59.3780605620953</v>
      </c>
      <c r="S663" s="1">
        <f>(Table2[[#This Row],[Close Price]]-Table2[[#This Row],[20D EMA]])/Table2[[#This Row],[20D EMA]]</f>
        <v>1.2579079005443637E-2</v>
      </c>
      <c r="T663" s="1">
        <f>(Table2[[#This Row],[Close Price]]-Table2[[#This Row],[50D EMA]])/Table2[[#This Row],[50D EMA]]</f>
        <v>-2.0365546246008785E-2</v>
      </c>
      <c r="U663" s="1">
        <f>(Table2[[#This Row],[Close Price]]-Table2[[#This Row],[200D EMA]])/Table2[[#This Row],[200D EMA]]</f>
        <v>-5.0321356478366587E-2</v>
      </c>
      <c r="V663">
        <v>0.76833210567541999</v>
      </c>
      <c r="W663">
        <v>265.14999999999998</v>
      </c>
      <c r="X663">
        <v>277.45</v>
      </c>
      <c r="Y663">
        <v>264</v>
      </c>
      <c r="Z663">
        <v>277.45</v>
      </c>
      <c r="AA663">
        <v>252.75</v>
      </c>
      <c r="AB663">
        <v>289.64999999999998</v>
      </c>
      <c r="AC663" s="1">
        <f>(Table2[[#This Row],[Close Price]]/Table2[[#This Row],[Day Low]])-1</f>
        <v>3.8280218744107142E-2</v>
      </c>
      <c r="AD663" s="1">
        <f>(Table2[[#This Row],[Day High]]/Table2[[#This Row],[Close Price]])-1</f>
        <v>7.8096621867054239E-3</v>
      </c>
      <c r="AE663" s="1">
        <f>(Table2[[#This Row],[Close Price]]/Table2[[#This Row],[Current Week Low]])-1</f>
        <v>4.2803030303030454E-2</v>
      </c>
      <c r="AF663" s="1">
        <f>(Table2[[#This Row],[Current Week High]]/Table2[[#This Row],[Close Price]])-1</f>
        <v>7.8096621867054239E-3</v>
      </c>
      <c r="AG663" s="1">
        <f>(Table2[[#This Row],[Close Price]]/Table2[[#This Row],[Current Month Low]])-1</f>
        <v>8.9218595450049509E-2</v>
      </c>
      <c r="AH663" s="1">
        <f>(Table2[[#This Row],[Current Month High]]/Table2[[#This Row],[Close Price]])-1</f>
        <v>5.2124954594987116E-2</v>
      </c>
      <c r="AI663">
        <v>29.785688339992699</v>
      </c>
      <c r="AJ663">
        <v>9.3110978757196801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0</v>
      </c>
      <c r="AM663" t="s">
        <v>3174</v>
      </c>
      <c r="AN663">
        <v>-3.62</v>
      </c>
      <c r="AO663" t="s">
        <v>3173</v>
      </c>
      <c r="AP663">
        <v>-0.113007922871961</v>
      </c>
      <c r="AQ663">
        <f>(Table2[[#This Row],[Sharpe Ratio]]-AVERAGE(Table2[Sharpe Ratio]))/_xlfn.STDEV.P(Table2[Sharpe Ratio])</f>
        <v>-1.9602543210355705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672</v>
      </c>
      <c r="AT663">
        <f>_xlfn.RANK.AVG(Table2[[#This Row],[6M Return vs Nifty Z-Score]],Table2[6M Return vs Nifty Z-Score])</f>
        <v>387</v>
      </c>
      <c r="AU663">
        <f>_xlfn.RANK.AVG(Table2[[#This Row],[Sharpe Ratio Z-Score]],Table2[Sharpe Ratio Z-Score])</f>
        <v>720</v>
      </c>
      <c r="AV663">
        <f>(Table2[[#This Row],[Rank 1Y]]+Table2[[#This Row],[Rank 6M]]+Table2[[#This Row],[Rank Sharpe]])/3</f>
        <v>593</v>
      </c>
    </row>
    <row r="664" spans="1:48" x14ac:dyDescent="0.3">
      <c r="A664" t="s">
        <v>1472</v>
      </c>
      <c r="B664" t="s">
        <v>1473</v>
      </c>
      <c r="C664" t="s">
        <v>3135</v>
      </c>
      <c r="D664" t="s">
        <v>440</v>
      </c>
      <c r="E664">
        <v>7033.2371098499998</v>
      </c>
      <c r="F664">
        <v>495.25</v>
      </c>
      <c r="G664">
        <v>-40.831812978832303</v>
      </c>
      <c r="H664">
        <f>(Table2[[#This Row],[1Y Return vs Nifty]]-AVERAGE(Table2[1Y Return vs Nifty]))/_xlfn.STDEV.P(Table2[1Y Return vs Nifty])</f>
        <v>-1.0747968482888717</v>
      </c>
      <c r="I664">
        <v>7.64893380936351</v>
      </c>
      <c r="J664">
        <f>(Table2[[#This Row],[1M Return vs Nifty]]-AVERAGE(Table2[1M Return vs Nifty]))/_xlfn.STDEV.P(Table2[1M Return vs Nifty])</f>
        <v>0.60705836728956586</v>
      </c>
      <c r="K664">
        <v>-8.7181816717260698</v>
      </c>
      <c r="L664">
        <f>(Table2[[#This Row],[6M Return vs Nifty]]-AVERAGE(Table2[6M Return vs Nifty]))/_xlfn.STDEV.P(Table2[6M Return vs Nifty])</f>
        <v>-0.42004333907941549</v>
      </c>
      <c r="M664">
        <v>4.0924408758870596</v>
      </c>
      <c r="N664">
        <f>(Table2[[#This Row],[1W Return vs Nifty]]-AVERAGE(Table2[1W Return vs Nifty]))/_xlfn.STDEV.P(Table2[1W Return vs Nifty])</f>
        <v>1.0021319912928919</v>
      </c>
      <c r="O664">
        <v>484.72</v>
      </c>
      <c r="P664">
        <v>491.98802578247802</v>
      </c>
      <c r="Q664">
        <v>512.92303837979</v>
      </c>
      <c r="R664">
        <v>61.110400084695002</v>
      </c>
      <c r="S664" s="1">
        <f>(Table2[[#This Row],[Close Price]]-Table2[[#This Row],[20D EMA]])/Table2[[#This Row],[20D EMA]]</f>
        <v>2.1723881828684545E-2</v>
      </c>
      <c r="T664" s="1">
        <f>(Table2[[#This Row],[Close Price]]-Table2[[#This Row],[50D EMA]])/Table2[[#This Row],[50D EMA]]</f>
        <v>6.6301902619154262E-3</v>
      </c>
      <c r="U664" s="1">
        <f>(Table2[[#This Row],[Close Price]]-Table2[[#This Row],[200D EMA]])/Table2[[#This Row],[200D EMA]]</f>
        <v>-3.4455536322983669E-2</v>
      </c>
      <c r="V664">
        <v>0.64364623139182797</v>
      </c>
      <c r="W664">
        <v>491.2</v>
      </c>
      <c r="X664">
        <v>498.2</v>
      </c>
      <c r="Y664">
        <v>491.2</v>
      </c>
      <c r="Z664">
        <v>507.3</v>
      </c>
      <c r="AA664">
        <v>456.95</v>
      </c>
      <c r="AB664">
        <v>509.4</v>
      </c>
      <c r="AC664" s="1">
        <f>(Table2[[#This Row],[Close Price]]/Table2[[#This Row],[Day Low]])-1</f>
        <v>8.245114006514731E-3</v>
      </c>
      <c r="AD664" s="1">
        <f>(Table2[[#This Row],[Day High]]/Table2[[#This Row],[Close Price]])-1</f>
        <v>5.9565875820293268E-3</v>
      </c>
      <c r="AE664" s="1">
        <f>(Table2[[#This Row],[Close Price]]/Table2[[#This Row],[Current Week Low]])-1</f>
        <v>8.245114006514731E-3</v>
      </c>
      <c r="AF664" s="1">
        <f>(Table2[[#This Row],[Current Week High]]/Table2[[#This Row],[Close Price]])-1</f>
        <v>2.4331145885916117E-2</v>
      </c>
      <c r="AG664" s="1">
        <f>(Table2[[#This Row],[Close Price]]/Table2[[#This Row],[Current Month Low]])-1</f>
        <v>8.3816610132399605E-2</v>
      </c>
      <c r="AH664" s="1">
        <f>(Table2[[#This Row],[Current Month High]]/Table2[[#This Row],[Close Price]])-1</f>
        <v>2.857142857142847E-2</v>
      </c>
      <c r="AI664">
        <v>34.8409893992932</v>
      </c>
      <c r="AJ664">
        <v>15.577596266044299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0.06</v>
      </c>
      <c r="AM664" t="s">
        <v>3172</v>
      </c>
      <c r="AN664">
        <v>2.2200000000000002</v>
      </c>
      <c r="AO664" t="s">
        <v>3172</v>
      </c>
      <c r="AP664">
        <v>-4.0789388909812999E-2</v>
      </c>
      <c r="AQ664">
        <f>(Table2[[#This Row],[Sharpe Ratio]]-AVERAGE(Table2[Sharpe Ratio]))/_xlfn.STDEV.P(Table2[Sharpe Ratio])</f>
        <v>-1.1228985768002948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676</v>
      </c>
      <c r="AT664">
        <f>_xlfn.RANK.AVG(Table2[[#This Row],[6M Return vs Nifty Z-Score]],Table2[6M Return vs Nifty Z-Score])</f>
        <v>466</v>
      </c>
      <c r="AU664">
        <f>_xlfn.RANK.AVG(Table2[[#This Row],[Sharpe Ratio Z-Score]],Table2[Sharpe Ratio Z-Score])</f>
        <v>640</v>
      </c>
      <c r="AV664">
        <f>(Table2[[#This Row],[Rank 1Y]]+Table2[[#This Row],[Rank 6M]]+Table2[[#This Row],[Rank Sharpe]])/3</f>
        <v>594</v>
      </c>
    </row>
    <row r="665" spans="1:48" x14ac:dyDescent="0.3">
      <c r="A665" t="s">
        <v>1200</v>
      </c>
      <c r="B665" t="s">
        <v>1201</v>
      </c>
      <c r="C665" t="s">
        <v>3141</v>
      </c>
      <c r="D665" t="s">
        <v>498</v>
      </c>
      <c r="E665">
        <v>9937.2662645399996</v>
      </c>
      <c r="F665">
        <v>1943.3</v>
      </c>
      <c r="G665">
        <v>-31.659887215802801</v>
      </c>
      <c r="H665">
        <f>(Table2[[#This Row],[1Y Return vs Nifty]]-AVERAGE(Table2[1Y Return vs Nifty]))/_xlfn.STDEV.P(Table2[1Y Return vs Nifty])</f>
        <v>-0.89442873595210892</v>
      </c>
      <c r="I665">
        <v>-3.4553330098259898</v>
      </c>
      <c r="J665">
        <f>(Table2[[#This Row],[1M Return vs Nifty]]-AVERAGE(Table2[1M Return vs Nifty]))/_xlfn.STDEV.P(Table2[1M Return vs Nifty])</f>
        <v>-0.44606424525343219</v>
      </c>
      <c r="K665">
        <v>-5.66972007460976</v>
      </c>
      <c r="L665">
        <f>(Table2[[#This Row],[6M Return vs Nifty]]-AVERAGE(Table2[6M Return vs Nifty]))/_xlfn.STDEV.P(Table2[6M Return vs Nifty])</f>
        <v>-0.31975729002064041</v>
      </c>
      <c r="M665">
        <v>-2.9027604173221002</v>
      </c>
      <c r="N665">
        <f>(Table2[[#This Row],[1W Return vs Nifty]]-AVERAGE(Table2[1W Return vs Nifty]))/_xlfn.STDEV.P(Table2[1W Return vs Nifty])</f>
        <v>-0.48926308442293776</v>
      </c>
      <c r="O665">
        <v>2012.53</v>
      </c>
      <c r="P665">
        <v>2094.7887606701802</v>
      </c>
      <c r="Q665">
        <v>2148.56628290759</v>
      </c>
      <c r="R665">
        <v>37.762007519932801</v>
      </c>
      <c r="S665" s="1">
        <f>(Table2[[#This Row],[Close Price]]-Table2[[#This Row],[20D EMA]])/Table2[[#This Row],[20D EMA]]</f>
        <v>-3.4399487212612989E-2</v>
      </c>
      <c r="T665" s="1">
        <f>(Table2[[#This Row],[Close Price]]-Table2[[#This Row],[50D EMA]])/Table2[[#This Row],[50D EMA]]</f>
        <v>-7.2316962700198384E-2</v>
      </c>
      <c r="U665" s="1">
        <f>(Table2[[#This Row],[Close Price]]-Table2[[#This Row],[200D EMA]])/Table2[[#This Row],[200D EMA]]</f>
        <v>-9.5536397708805787E-2</v>
      </c>
      <c r="V665">
        <v>0.24663798550220101</v>
      </c>
      <c r="W665">
        <v>1924.35</v>
      </c>
      <c r="X665">
        <v>1962.85</v>
      </c>
      <c r="Y665">
        <v>1924.35</v>
      </c>
      <c r="Z665">
        <v>1962.85</v>
      </c>
      <c r="AA665">
        <v>1903.55</v>
      </c>
      <c r="AB665">
        <v>2270</v>
      </c>
      <c r="AC665" s="1">
        <f>(Table2[[#This Row],[Close Price]]/Table2[[#This Row],[Day Low]])-1</f>
        <v>9.8474809675994646E-3</v>
      </c>
      <c r="AD665" s="1">
        <f>(Table2[[#This Row],[Day High]]/Table2[[#This Row],[Close Price]])-1</f>
        <v>1.0060206864611621E-2</v>
      </c>
      <c r="AE665" s="1">
        <f>(Table2[[#This Row],[Close Price]]/Table2[[#This Row],[Current Week Low]])-1</f>
        <v>9.8474809675994646E-3</v>
      </c>
      <c r="AF665" s="1">
        <f>(Table2[[#This Row],[Current Week High]]/Table2[[#This Row],[Close Price]])-1</f>
        <v>1.0060206864611621E-2</v>
      </c>
      <c r="AG665" s="1">
        <f>(Table2[[#This Row],[Close Price]]/Table2[[#This Row],[Current Month Low]])-1</f>
        <v>2.0882036195529308E-2</v>
      </c>
      <c r="AH665" s="1">
        <f>(Table2[[#This Row],[Current Month High]]/Table2[[#This Row],[Close Price]])-1</f>
        <v>0.16811609118509763</v>
      </c>
      <c r="AI665">
        <v>40.739978387279301</v>
      </c>
      <c r="AJ665">
        <v>7.4834070796459997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-0.01</v>
      </c>
      <c r="AM665" t="s">
        <v>3173</v>
      </c>
      <c r="AN665">
        <v>-8.91</v>
      </c>
      <c r="AO665" t="s">
        <v>3173</v>
      </c>
      <c r="AP665">
        <v>-0.12137264141741</v>
      </c>
      <c r="AQ665">
        <f>(Table2[[#This Row],[Sharpe Ratio]]-AVERAGE(Table2[Sharpe Ratio]))/_xlfn.STDEV.P(Table2[Sharpe Ratio])</f>
        <v>-2.0572411295273381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632</v>
      </c>
      <c r="AT665">
        <f>_xlfn.RANK.AVG(Table2[[#This Row],[6M Return vs Nifty Z-Score]],Table2[6M Return vs Nifty Z-Score])</f>
        <v>427</v>
      </c>
      <c r="AU665">
        <f>_xlfn.RANK.AVG(Table2[[#This Row],[Sharpe Ratio Z-Score]],Table2[Sharpe Ratio Z-Score])</f>
        <v>727</v>
      </c>
      <c r="AV665">
        <f>(Table2[[#This Row],[Rank 1Y]]+Table2[[#This Row],[Rank 6M]]+Table2[[#This Row],[Rank Sharpe]])/3</f>
        <v>595.33333333333337</v>
      </c>
    </row>
    <row r="666" spans="1:48" x14ac:dyDescent="0.3">
      <c r="A666" t="s">
        <v>1120</v>
      </c>
      <c r="B666" t="s">
        <v>1121</v>
      </c>
      <c r="C666" t="s">
        <v>3136</v>
      </c>
      <c r="D666" t="s">
        <v>69</v>
      </c>
      <c r="E666">
        <v>10988.973384589999</v>
      </c>
      <c r="F666">
        <v>532.15</v>
      </c>
      <c r="G666">
        <v>-50.598997477958903</v>
      </c>
      <c r="H666">
        <f>(Table2[[#This Row],[1Y Return vs Nifty]]-AVERAGE(Table2[1Y Return vs Nifty]))/_xlfn.STDEV.P(Table2[1Y Return vs Nifty])</f>
        <v>-1.2668708659453845</v>
      </c>
      <c r="I666">
        <v>-9.2145512577181794</v>
      </c>
      <c r="J666">
        <f>(Table2[[#This Row],[1M Return vs Nifty]]-AVERAGE(Table2[1M Return vs Nifty]))/_xlfn.STDEV.P(Table2[1M Return vs Nifty])</f>
        <v>-0.99226536471358473</v>
      </c>
      <c r="K666">
        <v>-26.177490358879499</v>
      </c>
      <c r="L666">
        <f>(Table2[[#This Row],[6M Return vs Nifty]]-AVERAGE(Table2[6M Return vs Nifty]))/_xlfn.STDEV.P(Table2[6M Return vs Nifty])</f>
        <v>-0.99440684399889767</v>
      </c>
      <c r="M666">
        <v>-3.0093377935165</v>
      </c>
      <c r="N666">
        <f>(Table2[[#This Row],[1W Return vs Nifty]]-AVERAGE(Table2[1W Return vs Nifty]))/_xlfn.STDEV.P(Table2[1W Return vs Nifty])</f>
        <v>-0.51198565770947724</v>
      </c>
      <c r="O666">
        <v>546.88</v>
      </c>
      <c r="P666">
        <v>572.12175849982702</v>
      </c>
      <c r="Q666">
        <v>615.88943564503199</v>
      </c>
      <c r="R666">
        <v>46.073122993920599</v>
      </c>
      <c r="S666" s="1">
        <f>(Table2[[#This Row],[Close Price]]-Table2[[#This Row],[20D EMA]])/Table2[[#This Row],[20D EMA]]</f>
        <v>-2.6934610883557669E-2</v>
      </c>
      <c r="T666" s="1">
        <f>(Table2[[#This Row],[Close Price]]-Table2[[#This Row],[50D EMA]])/Table2[[#This Row],[50D EMA]]</f>
        <v>-6.9865824723460729E-2</v>
      </c>
      <c r="U666" s="1">
        <f>(Table2[[#This Row],[Close Price]]-Table2[[#This Row],[200D EMA]])/Table2[[#This Row],[200D EMA]]</f>
        <v>-0.13596504631928003</v>
      </c>
      <c r="V666">
        <v>0.70487688958518502</v>
      </c>
      <c r="W666">
        <v>513.20000000000005</v>
      </c>
      <c r="X666">
        <v>536</v>
      </c>
      <c r="Y666">
        <v>512.25</v>
      </c>
      <c r="Z666">
        <v>536</v>
      </c>
      <c r="AA666">
        <v>490</v>
      </c>
      <c r="AB666">
        <v>602.75</v>
      </c>
      <c r="AC666" s="1">
        <f>(Table2[[#This Row],[Close Price]]/Table2[[#This Row],[Day Low]])-1</f>
        <v>3.6925175370225993E-2</v>
      </c>
      <c r="AD666" s="1">
        <f>(Table2[[#This Row],[Day High]]/Table2[[#This Row],[Close Price]])-1</f>
        <v>7.2348022174200111E-3</v>
      </c>
      <c r="AE666" s="1">
        <f>(Table2[[#This Row],[Close Price]]/Table2[[#This Row],[Current Week Low]])-1</f>
        <v>3.8848218643240617E-2</v>
      </c>
      <c r="AF666" s="1">
        <f>(Table2[[#This Row],[Current Week High]]/Table2[[#This Row],[Close Price]])-1</f>
        <v>7.2348022174200111E-3</v>
      </c>
      <c r="AG666" s="1">
        <f>(Table2[[#This Row],[Close Price]]/Table2[[#This Row],[Current Month Low]])-1</f>
        <v>8.6020408163265172E-2</v>
      </c>
      <c r="AH666" s="1">
        <f>(Table2[[#This Row],[Current Month High]]/Table2[[#This Row],[Close Price]])-1</f>
        <v>0.13266936014281683</v>
      </c>
      <c r="AI666">
        <v>54.843559146857103</v>
      </c>
      <c r="AJ666">
        <v>8.6020408163265092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-0.05</v>
      </c>
      <c r="AM666" t="s">
        <v>3173</v>
      </c>
      <c r="AN666">
        <v>-10.83</v>
      </c>
      <c r="AO666" t="s">
        <v>3173</v>
      </c>
      <c r="AP666">
        <v>3.8114144456984002E-2</v>
      </c>
      <c r="AQ666">
        <f>(Table2[[#This Row],[Sharpe Ratio]]-AVERAGE(Table2[Sharpe Ratio]))/_xlfn.STDEV.P(Table2[Sharpe Ratio])</f>
        <v>-0.20803194519881785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710</v>
      </c>
      <c r="AT666">
        <f>_xlfn.RANK.AVG(Table2[[#This Row],[6M Return vs Nifty Z-Score]],Table2[6M Return vs Nifty Z-Score])</f>
        <v>672</v>
      </c>
      <c r="AU666">
        <f>_xlfn.RANK.AVG(Table2[[#This Row],[Sharpe Ratio Z-Score]],Table2[Sharpe Ratio Z-Score])</f>
        <v>407</v>
      </c>
      <c r="AV666">
        <f>(Table2[[#This Row],[Rank 1Y]]+Table2[[#This Row],[Rank 6M]]+Table2[[#This Row],[Rank Sharpe]])/3</f>
        <v>596.33333333333337</v>
      </c>
    </row>
    <row r="667" spans="1:48" x14ac:dyDescent="0.3">
      <c r="A667" t="s">
        <v>2135</v>
      </c>
      <c r="B667" t="s">
        <v>2136</v>
      </c>
      <c r="C667" t="s">
        <v>3139</v>
      </c>
      <c r="D667" t="s">
        <v>460</v>
      </c>
      <c r="E667">
        <v>2804.9197751299998</v>
      </c>
      <c r="F667">
        <v>389.3</v>
      </c>
      <c r="G667">
        <v>-13.6700447992057</v>
      </c>
      <c r="H667">
        <f>(Table2[[#This Row],[1Y Return vs Nifty]]-AVERAGE(Table2[1Y Return vs Nifty]))/_xlfn.STDEV.P(Table2[1Y Return vs Nifty])</f>
        <v>-0.54065418502882689</v>
      </c>
      <c r="I667">
        <v>-5.4984211554658096</v>
      </c>
      <c r="J667">
        <f>(Table2[[#This Row],[1M Return vs Nifty]]-AVERAGE(Table2[1M Return vs Nifty]))/_xlfn.STDEV.P(Table2[1M Return vs Nifty])</f>
        <v>-0.6398296113623928</v>
      </c>
      <c r="K667">
        <v>-16.832273821937299</v>
      </c>
      <c r="L667">
        <f>(Table2[[#This Row],[6M Return vs Nifty]]-AVERAGE(Table2[6M Return vs Nifty]))/_xlfn.STDEV.P(Table2[6M Return vs Nifty])</f>
        <v>-0.68697477892869974</v>
      </c>
      <c r="M667">
        <v>-3.3082278162240399</v>
      </c>
      <c r="N667">
        <f>(Table2[[#This Row],[1W Return vs Nifty]]-AVERAGE(Table2[1W Return vs Nifty]))/_xlfn.STDEV.P(Table2[1W Return vs Nifty])</f>
        <v>-0.57570978648892468</v>
      </c>
      <c r="O667">
        <v>407.57</v>
      </c>
      <c r="P667">
        <v>436.83551463583802</v>
      </c>
      <c r="Q667">
        <v>451.932518740906</v>
      </c>
      <c r="R667">
        <v>33.202226548392098</v>
      </c>
      <c r="S667" s="1">
        <f>(Table2[[#This Row],[Close Price]]-Table2[[#This Row],[20D EMA]])/Table2[[#This Row],[20D EMA]]</f>
        <v>-4.4826655543832916E-2</v>
      </c>
      <c r="T667" s="1">
        <f>(Table2[[#This Row],[Close Price]]-Table2[[#This Row],[50D EMA]])/Table2[[#This Row],[50D EMA]]</f>
        <v>-0.10881788005598708</v>
      </c>
      <c r="U667" s="1">
        <f>(Table2[[#This Row],[Close Price]]-Table2[[#This Row],[200D EMA]])/Table2[[#This Row],[200D EMA]]</f>
        <v>-0.13858820984026901</v>
      </c>
      <c r="V667">
        <v>0.94228089859970299</v>
      </c>
      <c r="W667">
        <v>388</v>
      </c>
      <c r="X667">
        <v>396.4</v>
      </c>
      <c r="Y667">
        <v>388</v>
      </c>
      <c r="Z667">
        <v>400.4</v>
      </c>
      <c r="AA667">
        <v>386.4</v>
      </c>
      <c r="AB667">
        <v>425.6</v>
      </c>
      <c r="AC667" s="1">
        <f>(Table2[[#This Row],[Close Price]]/Table2[[#This Row],[Day Low]])-1</f>
        <v>3.3505154639175139E-3</v>
      </c>
      <c r="AD667" s="1">
        <f>(Table2[[#This Row],[Day High]]/Table2[[#This Row],[Close Price]])-1</f>
        <v>1.8237862830721818E-2</v>
      </c>
      <c r="AE667" s="1">
        <f>(Table2[[#This Row],[Close Price]]/Table2[[#This Row],[Current Week Low]])-1</f>
        <v>3.3505154639175139E-3</v>
      </c>
      <c r="AF667" s="1">
        <f>(Table2[[#This Row],[Current Week High]]/Table2[[#This Row],[Close Price]])-1</f>
        <v>2.8512715129719979E-2</v>
      </c>
      <c r="AG667" s="1">
        <f>(Table2[[#This Row],[Close Price]]/Table2[[#This Row],[Current Month Low]])-1</f>
        <v>7.5051759834370291E-3</v>
      </c>
      <c r="AH667" s="1">
        <f>(Table2[[#This Row],[Current Month High]]/Table2[[#This Row],[Close Price]])-1</f>
        <v>9.3244284613408723E-2</v>
      </c>
      <c r="AI667">
        <v>42.486514256357502</v>
      </c>
      <c r="AJ667">
        <v>9.3539325842696606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-0.12</v>
      </c>
      <c r="AM667" t="s">
        <v>3173</v>
      </c>
      <c r="AN667">
        <v>-5.28</v>
      </c>
      <c r="AO667" t="s">
        <v>3173</v>
      </c>
      <c r="AP667">
        <v>-0.11320377551929001</v>
      </c>
      <c r="AQ667">
        <f>(Table2[[#This Row],[Sharpe Ratio]]-AVERAGE(Table2[Sharpe Ratio]))/_xlfn.STDEV.P(Table2[Sharpe Ratio])</f>
        <v>-1.9625251832404249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503</v>
      </c>
      <c r="AT667">
        <f>_xlfn.RANK.AVG(Table2[[#This Row],[6M Return vs Nifty Z-Score]],Table2[6M Return vs Nifty Z-Score])</f>
        <v>565</v>
      </c>
      <c r="AU667">
        <f>_xlfn.RANK.AVG(Table2[[#This Row],[Sharpe Ratio Z-Score]],Table2[Sharpe Ratio Z-Score])</f>
        <v>721</v>
      </c>
      <c r="AV667">
        <f>(Table2[[#This Row],[Rank 1Y]]+Table2[[#This Row],[Rank 6M]]+Table2[[#This Row],[Rank Sharpe]])/3</f>
        <v>596.33333333333337</v>
      </c>
    </row>
    <row r="668" spans="1:48" x14ac:dyDescent="0.3">
      <c r="A668" t="s">
        <v>637</v>
      </c>
      <c r="B668" t="s">
        <v>638</v>
      </c>
      <c r="C668" t="s">
        <v>3131</v>
      </c>
      <c r="D668" t="s">
        <v>51</v>
      </c>
      <c r="E668">
        <v>28676.68490538</v>
      </c>
      <c r="F668">
        <v>1740.6</v>
      </c>
      <c r="G668">
        <v>-22.851776683556</v>
      </c>
      <c r="H668">
        <f>(Table2[[#This Row],[1Y Return vs Nifty]]-AVERAGE(Table2[1Y Return vs Nifty]))/_xlfn.STDEV.P(Table2[1Y Return vs Nifty])</f>
        <v>-0.72121513708515061</v>
      </c>
      <c r="I668">
        <v>9.4599504676410309</v>
      </c>
      <c r="J668">
        <f>(Table2[[#This Row],[1M Return vs Nifty]]-AVERAGE(Table2[1M Return vs Nifty]))/_xlfn.STDEV.P(Table2[1M Return vs Nifty])</f>
        <v>0.77881420003200352</v>
      </c>
      <c r="K668">
        <v>-12.1303022286992</v>
      </c>
      <c r="L668">
        <f>(Table2[[#This Row],[6M Return vs Nifty]]-AVERAGE(Table2[6M Return vs Nifty]))/_xlfn.STDEV.P(Table2[6M Return vs Nifty])</f>
        <v>-0.53229277331691904</v>
      </c>
      <c r="M668">
        <v>-2.6200166589371099</v>
      </c>
      <c r="N668">
        <f>(Table2[[#This Row],[1W Return vs Nifty]]-AVERAGE(Table2[1W Return vs Nifty]))/_xlfn.STDEV.P(Table2[1W Return vs Nifty])</f>
        <v>-0.42898138111382433</v>
      </c>
      <c r="O668">
        <v>1747.11</v>
      </c>
      <c r="P668">
        <v>1760.48605953282</v>
      </c>
      <c r="Q668">
        <v>1799.3809801607599</v>
      </c>
      <c r="R668">
        <v>46.692258149009902</v>
      </c>
      <c r="S668" s="1">
        <f>(Table2[[#This Row],[Close Price]]-Table2[[#This Row],[20D EMA]])/Table2[[#This Row],[20D EMA]]</f>
        <v>-3.726153476312305E-3</v>
      </c>
      <c r="T668" s="1">
        <f>(Table2[[#This Row],[Close Price]]-Table2[[#This Row],[50D EMA]])/Table2[[#This Row],[50D EMA]]</f>
        <v>-1.1295777904709616E-2</v>
      </c>
      <c r="U668" s="1">
        <f>(Table2[[#This Row],[Close Price]]-Table2[[#This Row],[200D EMA]])/Table2[[#This Row],[200D EMA]]</f>
        <v>-3.266733438268777E-2</v>
      </c>
      <c r="V668">
        <v>0.28787880395042698</v>
      </c>
      <c r="W668">
        <v>1733.05</v>
      </c>
      <c r="X668">
        <v>1791.7</v>
      </c>
      <c r="Y668">
        <v>1733.05</v>
      </c>
      <c r="Z668">
        <v>1791.7</v>
      </c>
      <c r="AA668">
        <v>1600</v>
      </c>
      <c r="AB668">
        <v>1871.7</v>
      </c>
      <c r="AC668" s="1">
        <f>(Table2[[#This Row],[Close Price]]/Table2[[#This Row],[Day Low]])-1</f>
        <v>4.3564813479126663E-3</v>
      </c>
      <c r="AD668" s="1">
        <f>(Table2[[#This Row],[Day High]]/Table2[[#This Row],[Close Price]])-1</f>
        <v>2.9357692749626629E-2</v>
      </c>
      <c r="AE668" s="1">
        <f>(Table2[[#This Row],[Close Price]]/Table2[[#This Row],[Current Week Low]])-1</f>
        <v>4.3564813479126663E-3</v>
      </c>
      <c r="AF668" s="1">
        <f>(Table2[[#This Row],[Current Week High]]/Table2[[#This Row],[Close Price]])-1</f>
        <v>2.9357692749626629E-2</v>
      </c>
      <c r="AG668" s="1">
        <f>(Table2[[#This Row],[Close Price]]/Table2[[#This Row],[Current Month Low]])-1</f>
        <v>8.7874999999999925E-2</v>
      </c>
      <c r="AH668" s="1">
        <f>(Table2[[#This Row],[Current Month High]]/Table2[[#This Row],[Close Price]])-1</f>
        <v>7.5318855567045873E-2</v>
      </c>
      <c r="AI668">
        <v>27.596805699184099</v>
      </c>
      <c r="AJ668">
        <v>9.7685564734817305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-0.03</v>
      </c>
      <c r="AM668" t="s">
        <v>3173</v>
      </c>
      <c r="AN668">
        <v>-6.24</v>
      </c>
      <c r="AO668" t="s">
        <v>3173</v>
      </c>
      <c r="AP668">
        <v>-0.11023247005190399</v>
      </c>
      <c r="AQ668">
        <f>(Table2[[#This Row],[Sharpe Ratio]]-AVERAGE(Table2[Sharpe Ratio]))/_xlfn.STDEV.P(Table2[Sharpe Ratio])</f>
        <v>-1.9280736433864392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567</v>
      </c>
      <c r="AT668">
        <f>_xlfn.RANK.AVG(Table2[[#This Row],[6M Return vs Nifty Z-Score]],Table2[6M Return vs Nifty Z-Score])</f>
        <v>505</v>
      </c>
      <c r="AU668">
        <f>_xlfn.RANK.AVG(Table2[[#This Row],[Sharpe Ratio Z-Score]],Table2[Sharpe Ratio Z-Score])</f>
        <v>719</v>
      </c>
      <c r="AV668">
        <f>(Table2[[#This Row],[Rank 1Y]]+Table2[[#This Row],[Rank 6M]]+Table2[[#This Row],[Rank Sharpe]])/3</f>
        <v>597</v>
      </c>
    </row>
    <row r="669" spans="1:48" x14ac:dyDescent="0.3">
      <c r="A669" t="s">
        <v>1033</v>
      </c>
      <c r="B669" t="s">
        <v>1034</v>
      </c>
      <c r="C669" t="s">
        <v>3137</v>
      </c>
      <c r="D669" t="s">
        <v>117</v>
      </c>
      <c r="E669">
        <v>13149.628448949999</v>
      </c>
      <c r="F669">
        <v>44.87</v>
      </c>
      <c r="G669">
        <v>-20.945697285149201</v>
      </c>
      <c r="H669">
        <f>(Table2[[#This Row],[1Y Return vs Nifty]]-AVERAGE(Table2[1Y Return vs Nifty]))/_xlfn.STDEV.P(Table2[1Y Return vs Nifty])</f>
        <v>-0.68373163013828775</v>
      </c>
      <c r="I669">
        <v>1.2943853843219899</v>
      </c>
      <c r="J669">
        <f>(Table2[[#This Row],[1M Return vs Nifty]]-AVERAGE(Table2[1M Return vs Nifty]))/_xlfn.STDEV.P(Table2[1M Return vs Nifty])</f>
        <v>4.3964583244517552E-3</v>
      </c>
      <c r="K669">
        <v>-34.895159670459201</v>
      </c>
      <c r="L669">
        <f>(Table2[[#This Row],[6M Return vs Nifty]]-AVERAGE(Table2[6M Return vs Nifty]))/_xlfn.STDEV.P(Table2[6M Return vs Nifty])</f>
        <v>-1.281194321684779</v>
      </c>
      <c r="M669">
        <v>-2.8969216324081701</v>
      </c>
      <c r="N669">
        <f>(Table2[[#This Row],[1W Return vs Nifty]]-AVERAGE(Table2[1W Return vs Nifty]))/_xlfn.STDEV.P(Table2[1W Return vs Nifty])</f>
        <v>-0.48801824032141738</v>
      </c>
      <c r="O669">
        <v>45.96</v>
      </c>
      <c r="P669">
        <v>48.429222816315999</v>
      </c>
      <c r="Q669">
        <v>52.779886677067601</v>
      </c>
      <c r="R669">
        <v>43.673581264478202</v>
      </c>
      <c r="S669" s="1">
        <f>(Table2[[#This Row],[Close Price]]-Table2[[#This Row],[20D EMA]])/Table2[[#This Row],[20D EMA]]</f>
        <v>-2.3716275021758125E-2</v>
      </c>
      <c r="T669" s="1">
        <f>(Table2[[#This Row],[Close Price]]-Table2[[#This Row],[50D EMA]])/Table2[[#This Row],[50D EMA]]</f>
        <v>-7.3493287922780481E-2</v>
      </c>
      <c r="U669" s="1">
        <f>(Table2[[#This Row],[Close Price]]-Table2[[#This Row],[200D EMA]])/Table2[[#This Row],[200D EMA]]</f>
        <v>-0.14986554869782207</v>
      </c>
      <c r="V669">
        <v>0.78252389553049795</v>
      </c>
      <c r="W669">
        <v>44.24</v>
      </c>
      <c r="X669">
        <v>45.15</v>
      </c>
      <c r="Y669">
        <v>44.05</v>
      </c>
      <c r="Z669">
        <v>45.6</v>
      </c>
      <c r="AA669">
        <v>43.06</v>
      </c>
      <c r="AB669">
        <v>50.39</v>
      </c>
      <c r="AC669" s="1">
        <f>(Table2[[#This Row],[Close Price]]/Table2[[#This Row],[Day Low]])-1</f>
        <v>1.4240506329113778E-2</v>
      </c>
      <c r="AD669" s="1">
        <f>(Table2[[#This Row],[Day High]]/Table2[[#This Row],[Close Price]])-1</f>
        <v>6.2402496099844829E-3</v>
      </c>
      <c r="AE669" s="1">
        <f>(Table2[[#This Row],[Close Price]]/Table2[[#This Row],[Current Week Low]])-1</f>
        <v>1.8615209988649184E-2</v>
      </c>
      <c r="AF669" s="1">
        <f>(Table2[[#This Row],[Current Week High]]/Table2[[#This Row],[Close Price]])-1</f>
        <v>1.626922219745941E-2</v>
      </c>
      <c r="AG669" s="1">
        <f>(Table2[[#This Row],[Close Price]]/Table2[[#This Row],[Current Month Low]])-1</f>
        <v>4.2034370645610553E-2</v>
      </c>
      <c r="AH669" s="1">
        <f>(Table2[[#This Row],[Current Month High]]/Table2[[#This Row],[Close Price]])-1</f>
        <v>0.1230220637396926</v>
      </c>
      <c r="AI669">
        <v>64.252284377089296</v>
      </c>
      <c r="AJ669">
        <v>8.2509047044631902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-0.15</v>
      </c>
      <c r="AM669" t="s">
        <v>3173</v>
      </c>
      <c r="AN669">
        <v>-9.59</v>
      </c>
      <c r="AO669" t="s">
        <v>3173</v>
      </c>
      <c r="AQ669">
        <f>(Table2[[#This Row],[Sharpe Ratio]]-AVERAGE(Table2[Sharpe Ratio]))/_xlfn.STDEV.P(Table2[Sharpe Ratio])</f>
        <v>-0.64995586758689006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553</v>
      </c>
      <c r="AT669">
        <f>_xlfn.RANK.AVG(Table2[[#This Row],[6M Return vs Nifty Z-Score]],Table2[6M Return vs Nifty Z-Score])</f>
        <v>706</v>
      </c>
      <c r="AU669">
        <f>_xlfn.RANK.AVG(Table2[[#This Row],[Sharpe Ratio Z-Score]],Table2[Sharpe Ratio Z-Score])</f>
        <v>532</v>
      </c>
      <c r="AV669">
        <f>(Table2[[#This Row],[Rank 1Y]]+Table2[[#This Row],[Rank 6M]]+Table2[[#This Row],[Rank Sharpe]])/3</f>
        <v>597</v>
      </c>
    </row>
    <row r="670" spans="1:48" x14ac:dyDescent="0.3">
      <c r="A670" t="s">
        <v>507</v>
      </c>
      <c r="B670" t="s">
        <v>508</v>
      </c>
      <c r="C670" t="s">
        <v>3126</v>
      </c>
      <c r="D670" t="s">
        <v>247</v>
      </c>
      <c r="E670">
        <v>41814.561636999999</v>
      </c>
      <c r="F670">
        <v>6713.75</v>
      </c>
      <c r="G670">
        <v>-42.9315753866275</v>
      </c>
      <c r="H670">
        <f>(Table2[[#This Row],[1Y Return vs Nifty]]-AVERAGE(Table2[1Y Return vs Nifty]))/_xlfn.STDEV.P(Table2[1Y Return vs Nifty])</f>
        <v>-1.1160891779080573</v>
      </c>
      <c r="I670">
        <v>-3.9693893500556698</v>
      </c>
      <c r="J670">
        <f>(Table2[[#This Row],[1M Return vs Nifty]]-AVERAGE(Table2[1M Return vs Nifty]))/_xlfn.STDEV.P(Table2[1M Return vs Nifty])</f>
        <v>-0.49481706836476375</v>
      </c>
      <c r="K670">
        <v>-13.632044656087301</v>
      </c>
      <c r="L670">
        <f>(Table2[[#This Row],[6M Return vs Nifty]]-AVERAGE(Table2[6M Return vs Nifty]))/_xlfn.STDEV.P(Table2[6M Return vs Nifty])</f>
        <v>-0.58169599194009292</v>
      </c>
      <c r="M670">
        <v>1.03802530646302</v>
      </c>
      <c r="N670">
        <f>(Table2[[#This Row],[1W Return vs Nifty]]-AVERAGE(Table2[1W Return vs Nifty]))/_xlfn.STDEV.P(Table2[1W Return vs Nifty])</f>
        <v>0.35092266242754061</v>
      </c>
      <c r="O670">
        <v>6803.19</v>
      </c>
      <c r="P670">
        <v>7077.1656345976198</v>
      </c>
      <c r="Q670">
        <v>7327.1802298453904</v>
      </c>
      <c r="R670">
        <v>49.701934503550802</v>
      </c>
      <c r="S670" s="1">
        <f>(Table2[[#This Row],[Close Price]]-Table2[[#This Row],[20D EMA]])/Table2[[#This Row],[20D EMA]]</f>
        <v>-1.3146773792882399E-2</v>
      </c>
      <c r="T670" s="1">
        <f>(Table2[[#This Row],[Close Price]]-Table2[[#This Row],[50D EMA]])/Table2[[#This Row],[50D EMA]]</f>
        <v>-5.1350449228009659E-2</v>
      </c>
      <c r="U670" s="1">
        <f>(Table2[[#This Row],[Close Price]]-Table2[[#This Row],[200D EMA]])/Table2[[#This Row],[200D EMA]]</f>
        <v>-8.371982271525677E-2</v>
      </c>
      <c r="V670">
        <v>0.57921679279456995</v>
      </c>
      <c r="W670">
        <v>6689</v>
      </c>
      <c r="X670">
        <v>6879</v>
      </c>
      <c r="Y670">
        <v>6610.15</v>
      </c>
      <c r="Z670">
        <v>6879</v>
      </c>
      <c r="AA670">
        <v>6286</v>
      </c>
      <c r="AB670">
        <v>7390</v>
      </c>
      <c r="AC670" s="1">
        <f>(Table2[[#This Row],[Close Price]]/Table2[[#This Row],[Day Low]])-1</f>
        <v>3.700104649424496E-3</v>
      </c>
      <c r="AD670" s="1">
        <f>(Table2[[#This Row],[Day High]]/Table2[[#This Row],[Close Price]])-1</f>
        <v>2.4613665983988176E-2</v>
      </c>
      <c r="AE670" s="1">
        <f>(Table2[[#This Row],[Close Price]]/Table2[[#This Row],[Current Week Low]])-1</f>
        <v>1.5672866727683976E-2</v>
      </c>
      <c r="AF670" s="1">
        <f>(Table2[[#This Row],[Current Week High]]/Table2[[#This Row],[Close Price]])-1</f>
        <v>2.4613665983988176E-2</v>
      </c>
      <c r="AG670" s="1">
        <f>(Table2[[#This Row],[Close Price]]/Table2[[#This Row],[Current Month Low]])-1</f>
        <v>6.8048043270760417E-2</v>
      </c>
      <c r="AH670" s="1">
        <f>(Table2[[#This Row],[Current Month High]]/Table2[[#This Row],[Close Price]])-1</f>
        <v>0.10072612176503437</v>
      </c>
      <c r="AI670">
        <v>37.032210016756601</v>
      </c>
      <c r="AJ670">
        <v>6.8048043270760399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-0.16</v>
      </c>
      <c r="AM670" t="s">
        <v>3173</v>
      </c>
      <c r="AN670">
        <v>-7.17</v>
      </c>
      <c r="AO670" t="s">
        <v>3173</v>
      </c>
      <c r="AP670">
        <v>-1.4183256909524E-2</v>
      </c>
      <c r="AQ670">
        <f>(Table2[[#This Row],[Sharpe Ratio]]-AVERAGE(Table2[Sharpe Ratio]))/_xlfn.STDEV.P(Table2[Sharpe Ratio])</f>
        <v>-0.81440716552350267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685</v>
      </c>
      <c r="AT670">
        <f>_xlfn.RANK.AVG(Table2[[#This Row],[6M Return vs Nifty Z-Score]],Table2[6M Return vs Nifty Z-Score])</f>
        <v>523</v>
      </c>
      <c r="AU670">
        <f>_xlfn.RANK.AVG(Table2[[#This Row],[Sharpe Ratio Z-Score]],Table2[Sharpe Ratio Z-Score])</f>
        <v>589</v>
      </c>
      <c r="AV670">
        <f>(Table2[[#This Row],[Rank 1Y]]+Table2[[#This Row],[Rank 6M]]+Table2[[#This Row],[Rank Sharpe]])/3</f>
        <v>599</v>
      </c>
    </row>
    <row r="671" spans="1:48" x14ac:dyDescent="0.3">
      <c r="A671" t="s">
        <v>591</v>
      </c>
      <c r="B671" t="s">
        <v>592</v>
      </c>
      <c r="C671" t="s">
        <v>3125</v>
      </c>
      <c r="D671" t="s">
        <v>190</v>
      </c>
      <c r="E671">
        <v>32722.624591874999</v>
      </c>
      <c r="F671">
        <v>475.35</v>
      </c>
      <c r="G671">
        <v>-13.289201773980601</v>
      </c>
      <c r="H671">
        <f>(Table2[[#This Row],[1Y Return vs Nifty]]-AVERAGE(Table2[1Y Return vs Nifty]))/_xlfn.STDEV.P(Table2[1Y Return vs Nifty])</f>
        <v>-0.53316481591145359</v>
      </c>
      <c r="I671">
        <v>-12.094392369932599</v>
      </c>
      <c r="J671">
        <f>(Table2[[#This Row],[1M Return vs Nifty]]-AVERAGE(Table2[1M Return vs Nifty]))/_xlfn.STDEV.P(Table2[1M Return vs Nifty])</f>
        <v>-1.2653879260845793</v>
      </c>
      <c r="K671">
        <v>-19.648711630413299</v>
      </c>
      <c r="L671">
        <f>(Table2[[#This Row],[6M Return vs Nifty]]-AVERAGE(Table2[6M Return vs Nifty]))/_xlfn.STDEV.P(Table2[6M Return vs Nifty])</f>
        <v>-0.77962787992199922</v>
      </c>
      <c r="M671">
        <v>0.26725994843825301</v>
      </c>
      <c r="N671">
        <f>(Table2[[#This Row],[1W Return vs Nifty]]-AVERAGE(Table2[1W Return vs Nifty]))/_xlfn.STDEV.P(Table2[1W Return vs Nifty])</f>
        <v>0.18659348713898685</v>
      </c>
      <c r="O671">
        <v>498.12</v>
      </c>
      <c r="P671">
        <v>543.97392471464298</v>
      </c>
      <c r="Q671">
        <v>564.95942347399</v>
      </c>
      <c r="R671">
        <v>40.860538842096403</v>
      </c>
      <c r="S671" s="1">
        <f>(Table2[[#This Row],[Close Price]]-Table2[[#This Row],[20D EMA]])/Table2[[#This Row],[20D EMA]]</f>
        <v>-4.5711876656227377E-2</v>
      </c>
      <c r="T671" s="1">
        <f>(Table2[[#This Row],[Close Price]]-Table2[[#This Row],[50D EMA]])/Table2[[#This Row],[50D EMA]]</f>
        <v>-0.12615296725967443</v>
      </c>
      <c r="U671" s="1">
        <f>(Table2[[#This Row],[Close Price]]-Table2[[#This Row],[200D EMA]])/Table2[[#This Row],[200D EMA]]</f>
        <v>-0.15861214053740885</v>
      </c>
      <c r="V671">
        <v>0.580592099067895</v>
      </c>
      <c r="W671">
        <v>464.9</v>
      </c>
      <c r="X671">
        <v>476.45</v>
      </c>
      <c r="Y671">
        <v>462.5</v>
      </c>
      <c r="Z671">
        <v>476.45</v>
      </c>
      <c r="AA671">
        <v>442.5</v>
      </c>
      <c r="AB671">
        <v>553</v>
      </c>
      <c r="AC671" s="1">
        <f>(Table2[[#This Row],[Close Price]]/Table2[[#This Row],[Day Low]])-1</f>
        <v>2.2477952247795363E-2</v>
      </c>
      <c r="AD671" s="1">
        <f>(Table2[[#This Row],[Day High]]/Table2[[#This Row],[Close Price]])-1</f>
        <v>2.3140843588933535E-3</v>
      </c>
      <c r="AE671" s="1">
        <f>(Table2[[#This Row],[Close Price]]/Table2[[#This Row],[Current Week Low]])-1</f>
        <v>2.7783783783783766E-2</v>
      </c>
      <c r="AF671" s="1">
        <f>(Table2[[#This Row],[Current Week High]]/Table2[[#This Row],[Close Price]])-1</f>
        <v>2.3140843588933535E-3</v>
      </c>
      <c r="AG671" s="1">
        <f>(Table2[[#This Row],[Close Price]]/Table2[[#This Row],[Current Month Low]])-1</f>
        <v>7.4237288135593271E-2</v>
      </c>
      <c r="AH671" s="1">
        <f>(Table2[[#This Row],[Current Month High]]/Table2[[#This Row],[Close Price]])-1</f>
        <v>0.16335331860734192</v>
      </c>
      <c r="AI671">
        <v>45.145682128957603</v>
      </c>
      <c r="AJ671">
        <v>12.084414053289301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-0.18</v>
      </c>
      <c r="AM671" t="s">
        <v>3173</v>
      </c>
      <c r="AN671">
        <v>-9.9499999999999993</v>
      </c>
      <c r="AO671" t="s">
        <v>3173</v>
      </c>
      <c r="AP671">
        <v>-8.5717030357104998E-2</v>
      </c>
      <c r="AQ671">
        <f>(Table2[[#This Row],[Sharpe Ratio]]-AVERAGE(Table2[Sharpe Ratio]))/_xlfn.STDEV.P(Table2[Sharpe Ratio])</f>
        <v>-1.6438232837536491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499</v>
      </c>
      <c r="AT671">
        <f>_xlfn.RANK.AVG(Table2[[#This Row],[6M Return vs Nifty Z-Score]],Table2[6M Return vs Nifty Z-Score])</f>
        <v>600</v>
      </c>
      <c r="AU671">
        <f>_xlfn.RANK.AVG(Table2[[#This Row],[Sharpe Ratio Z-Score]],Table2[Sharpe Ratio Z-Score])</f>
        <v>698</v>
      </c>
      <c r="AV671">
        <f>(Table2[[#This Row],[Rank 1Y]]+Table2[[#This Row],[Rank 6M]]+Table2[[#This Row],[Rank Sharpe]])/3</f>
        <v>599</v>
      </c>
    </row>
    <row r="672" spans="1:48" x14ac:dyDescent="0.3">
      <c r="A672" t="s">
        <v>400</v>
      </c>
      <c r="B672" t="s">
        <v>401</v>
      </c>
      <c r="C672" t="s">
        <v>3135</v>
      </c>
      <c r="D672" t="s">
        <v>108</v>
      </c>
      <c r="E672">
        <v>56768.438606055002</v>
      </c>
      <c r="F672">
        <v>486.95</v>
      </c>
      <c r="G672">
        <v>-39.3610639577794</v>
      </c>
      <c r="H672">
        <f>(Table2[[#This Row],[1Y Return vs Nifty]]-AVERAGE(Table2[1Y Return vs Nifty]))/_xlfn.STDEV.P(Table2[1Y Return vs Nifty])</f>
        <v>-1.0458742172621642</v>
      </c>
      <c r="I672">
        <v>-11.927026891246401</v>
      </c>
      <c r="J672">
        <f>(Table2[[#This Row],[1M Return vs Nifty]]-AVERAGE(Table2[1M Return vs Nifty]))/_xlfn.STDEV.P(Table2[1M Return vs Nifty])</f>
        <v>-1.2495150753116742</v>
      </c>
      <c r="K672">
        <v>-5.2666856768597201</v>
      </c>
      <c r="L672">
        <f>(Table2[[#This Row],[6M Return vs Nifty]]-AVERAGE(Table2[6M Return vs Nifty]))/_xlfn.STDEV.P(Table2[6M Return vs Nifty])</f>
        <v>-0.30649856062632286</v>
      </c>
      <c r="M672">
        <v>-3.90376002817028</v>
      </c>
      <c r="N672">
        <f>(Table2[[#This Row],[1W Return vs Nifty]]-AVERAGE(Table2[1W Return vs Nifty]))/_xlfn.STDEV.P(Table2[1W Return vs Nifty])</f>
        <v>-0.702678800116739</v>
      </c>
      <c r="O672">
        <v>502.95</v>
      </c>
      <c r="P672">
        <v>532.47485065923797</v>
      </c>
      <c r="Q672">
        <v>545.53453809474604</v>
      </c>
      <c r="R672">
        <v>43.865833072190703</v>
      </c>
      <c r="S672" s="1">
        <f>(Table2[[#This Row],[Close Price]]-Table2[[#This Row],[20D EMA]])/Table2[[#This Row],[20D EMA]]</f>
        <v>-3.1812307386420123E-2</v>
      </c>
      <c r="T672" s="1">
        <f>(Table2[[#This Row],[Close Price]]-Table2[[#This Row],[50D EMA]])/Table2[[#This Row],[50D EMA]]</f>
        <v>-8.5496715202371162E-2</v>
      </c>
      <c r="U672" s="1">
        <f>(Table2[[#This Row],[Close Price]]-Table2[[#This Row],[200D EMA]])/Table2[[#This Row],[200D EMA]]</f>
        <v>-0.10738923753452866</v>
      </c>
      <c r="V672">
        <v>0.50929147644994099</v>
      </c>
      <c r="W672">
        <v>478.45</v>
      </c>
      <c r="X672">
        <v>489.6</v>
      </c>
      <c r="Y672">
        <v>474.55</v>
      </c>
      <c r="Z672">
        <v>489.6</v>
      </c>
      <c r="AA672">
        <v>463.75</v>
      </c>
      <c r="AB672">
        <v>542.75</v>
      </c>
      <c r="AC672" s="1">
        <f>(Table2[[#This Row],[Close Price]]/Table2[[#This Row],[Day Low]])-1</f>
        <v>1.7765701745218854E-2</v>
      </c>
      <c r="AD672" s="1">
        <f>(Table2[[#This Row],[Day High]]/Table2[[#This Row],[Close Price]])-1</f>
        <v>5.44203717014069E-3</v>
      </c>
      <c r="AE672" s="1">
        <f>(Table2[[#This Row],[Close Price]]/Table2[[#This Row],[Current Week Low]])-1</f>
        <v>2.6130017911705883E-2</v>
      </c>
      <c r="AF672" s="1">
        <f>(Table2[[#This Row],[Current Week High]]/Table2[[#This Row],[Close Price]])-1</f>
        <v>5.44203717014069E-3</v>
      </c>
      <c r="AG672" s="1">
        <f>(Table2[[#This Row],[Close Price]]/Table2[[#This Row],[Current Month Low]])-1</f>
        <v>5.0026954177897487E-2</v>
      </c>
      <c r="AH672" s="1">
        <f>(Table2[[#This Row],[Current Month High]]/Table2[[#This Row],[Close Price]])-1</f>
        <v>0.11459082041277346</v>
      </c>
      <c r="AI672">
        <v>29.2740527774925</v>
      </c>
      <c r="AJ672">
        <v>10.922551252847301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-0.08</v>
      </c>
      <c r="AM672" t="s">
        <v>3173</v>
      </c>
      <c r="AN672">
        <v>-7.27</v>
      </c>
      <c r="AO672" t="s">
        <v>3173</v>
      </c>
      <c r="AP672">
        <v>-9.9509820136836999E-2</v>
      </c>
      <c r="AQ672">
        <f>(Table2[[#This Row],[Sharpe Ratio]]-AVERAGE(Table2[Sharpe Ratio]))/_xlfn.STDEV.P(Table2[Sharpe Ratio])</f>
        <v>-1.8037472134908774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668</v>
      </c>
      <c r="AT672">
        <f>_xlfn.RANK.AVG(Table2[[#This Row],[6M Return vs Nifty Z-Score]],Table2[6M Return vs Nifty Z-Score])</f>
        <v>421</v>
      </c>
      <c r="AU672">
        <f>_xlfn.RANK.AVG(Table2[[#This Row],[Sharpe Ratio Z-Score]],Table2[Sharpe Ratio Z-Score])</f>
        <v>709</v>
      </c>
      <c r="AV672">
        <f>(Table2[[#This Row],[Rank 1Y]]+Table2[[#This Row],[Rank 6M]]+Table2[[#This Row],[Rank Sharpe]])/3</f>
        <v>599.33333333333337</v>
      </c>
    </row>
    <row r="673" spans="1:48" x14ac:dyDescent="0.3">
      <c r="A673" t="s">
        <v>1684</v>
      </c>
      <c r="B673" t="s">
        <v>1685</v>
      </c>
      <c r="C673" t="s">
        <v>3127</v>
      </c>
      <c r="D673" t="s">
        <v>24</v>
      </c>
      <c r="E673">
        <v>5180.0681368149999</v>
      </c>
      <c r="F673">
        <v>306.35000000000002</v>
      </c>
      <c r="G673">
        <v>-45.026805173575703</v>
      </c>
      <c r="H673">
        <f>(Table2[[#This Row],[1Y Return vs Nifty]]-AVERAGE(Table2[1Y Return vs Nifty]))/_xlfn.STDEV.P(Table2[1Y Return vs Nifty])</f>
        <v>-1.1572923724549327</v>
      </c>
      <c r="I673">
        <v>-1.37544518906233</v>
      </c>
      <c r="J673">
        <f>(Table2[[#This Row],[1M Return vs Nifty]]-AVERAGE(Table2[1M Return vs Nifty]))/_xlfn.STDEV.P(Table2[1M Return vs Nifty])</f>
        <v>-0.24880881801407997</v>
      </c>
      <c r="K673">
        <v>-13.3792411874559</v>
      </c>
      <c r="L673">
        <f>(Table2[[#This Row],[6M Return vs Nifty]]-AVERAGE(Table2[6M Return vs Nifty]))/_xlfn.STDEV.P(Table2[6M Return vs Nifty])</f>
        <v>-0.57337944923495288</v>
      </c>
      <c r="M673">
        <v>-2.5598675631106902</v>
      </c>
      <c r="N673">
        <f>(Table2[[#This Row],[1W Return vs Nifty]]-AVERAGE(Table2[1W Return vs Nifty]))/_xlfn.STDEV.P(Table2[1W Return vs Nifty])</f>
        <v>-0.41615743773261427</v>
      </c>
      <c r="O673">
        <v>308.25</v>
      </c>
      <c r="P673">
        <v>313.18483194094102</v>
      </c>
      <c r="Q673">
        <v>332.18527536171899</v>
      </c>
      <c r="R673">
        <v>47.671445095452</v>
      </c>
      <c r="S673" s="1">
        <f>(Table2[[#This Row],[Close Price]]-Table2[[#This Row],[20D EMA]])/Table2[[#This Row],[20D EMA]]</f>
        <v>-6.1638280616382072E-3</v>
      </c>
      <c r="T673" s="1">
        <f>(Table2[[#This Row],[Close Price]]-Table2[[#This Row],[50D EMA]])/Table2[[#This Row],[50D EMA]]</f>
        <v>-2.1823636536235199E-2</v>
      </c>
      <c r="U673" s="1">
        <f>(Table2[[#This Row],[Close Price]]-Table2[[#This Row],[200D EMA]])/Table2[[#This Row],[200D EMA]]</f>
        <v>-7.7773692207117689E-2</v>
      </c>
      <c r="V673">
        <v>0.61415211804617897</v>
      </c>
      <c r="W673">
        <v>303</v>
      </c>
      <c r="X673">
        <v>309</v>
      </c>
      <c r="Y673">
        <v>302.05</v>
      </c>
      <c r="Z673">
        <v>311.64999999999998</v>
      </c>
      <c r="AA673">
        <v>297.05</v>
      </c>
      <c r="AB673">
        <v>322.89999999999998</v>
      </c>
      <c r="AC673" s="1">
        <f>(Table2[[#This Row],[Close Price]]/Table2[[#This Row],[Day Low]])-1</f>
        <v>1.105610561056114E-2</v>
      </c>
      <c r="AD673" s="1">
        <f>(Table2[[#This Row],[Day High]]/Table2[[#This Row],[Close Price]])-1</f>
        <v>8.6502366574179312E-3</v>
      </c>
      <c r="AE673" s="1">
        <f>(Table2[[#This Row],[Close Price]]/Table2[[#This Row],[Current Week Low]])-1</f>
        <v>1.4236053633504442E-2</v>
      </c>
      <c r="AF673" s="1">
        <f>(Table2[[#This Row],[Current Week High]]/Table2[[#This Row],[Close Price]])-1</f>
        <v>1.7300473314835862E-2</v>
      </c>
      <c r="AG673" s="1">
        <f>(Table2[[#This Row],[Close Price]]/Table2[[#This Row],[Current Month Low]])-1</f>
        <v>3.1307860629523621E-2</v>
      </c>
      <c r="AH673" s="1">
        <f>(Table2[[#This Row],[Current Month High]]/Table2[[#This Row],[Close Price]])-1</f>
        <v>5.4023176105761239E-2</v>
      </c>
      <c r="AI673">
        <v>37.832544475273302</v>
      </c>
      <c r="AJ673">
        <v>4.8964218455743902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-0.05</v>
      </c>
      <c r="AM673" t="s">
        <v>3173</v>
      </c>
      <c r="AN673">
        <v>-1.86</v>
      </c>
      <c r="AO673" t="s">
        <v>3173</v>
      </c>
      <c r="AP673">
        <v>-1.3903999045079E-2</v>
      </c>
      <c r="AQ673">
        <f>(Table2[[#This Row],[Sharpe Ratio]]-AVERAGE(Table2[Sharpe Ratio]))/_xlfn.STDEV.P(Table2[Sharpe Ratio])</f>
        <v>-0.81116924079578034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691</v>
      </c>
      <c r="AT673">
        <f>_xlfn.RANK.AVG(Table2[[#This Row],[6M Return vs Nifty Z-Score]],Table2[6M Return vs Nifty Z-Score])</f>
        <v>519</v>
      </c>
      <c r="AU673">
        <f>_xlfn.RANK.AVG(Table2[[#This Row],[Sharpe Ratio Z-Score]],Table2[Sharpe Ratio Z-Score])</f>
        <v>588</v>
      </c>
      <c r="AV673">
        <f>(Table2[[#This Row],[Rank 1Y]]+Table2[[#This Row],[Rank 6M]]+Table2[[#This Row],[Rank Sharpe]])/3</f>
        <v>599.33333333333337</v>
      </c>
    </row>
    <row r="674" spans="1:48" x14ac:dyDescent="0.3">
      <c r="A674" t="s">
        <v>485</v>
      </c>
      <c r="B674" t="s">
        <v>486</v>
      </c>
      <c r="C674" t="s">
        <v>3127</v>
      </c>
      <c r="D674" t="s">
        <v>54</v>
      </c>
      <c r="E674">
        <v>44022.95300496</v>
      </c>
      <c r="F674">
        <v>591.6</v>
      </c>
      <c r="G674">
        <v>-41.334534806613398</v>
      </c>
      <c r="H674">
        <f>(Table2[[#This Row],[1Y Return vs Nifty]]-AVERAGE(Table2[1Y Return vs Nifty]))/_xlfn.STDEV.P(Table2[1Y Return vs Nifty])</f>
        <v>-1.0846829931890907</v>
      </c>
      <c r="I674">
        <v>-2.0293673543463902</v>
      </c>
      <c r="J674">
        <f>(Table2[[#This Row],[1M Return vs Nifty]]-AVERAGE(Table2[1M Return vs Nifty]))/_xlfn.STDEV.P(Table2[1M Return vs Nifty])</f>
        <v>-0.31082643973707713</v>
      </c>
      <c r="K674">
        <v>-12.1659754622848</v>
      </c>
      <c r="L674">
        <f>(Table2[[#This Row],[6M Return vs Nifty]]-AVERAGE(Table2[6M Return vs Nifty]))/_xlfn.STDEV.P(Table2[6M Return vs Nifty])</f>
        <v>-0.53346632513624814</v>
      </c>
      <c r="M674">
        <v>0.37213919499622999</v>
      </c>
      <c r="N674">
        <f>(Table2[[#This Row],[1W Return vs Nifty]]-AVERAGE(Table2[1W Return vs Nifty]))/_xlfn.STDEV.P(Table2[1W Return vs Nifty])</f>
        <v>0.20895401477858455</v>
      </c>
      <c r="O674">
        <v>604.07000000000005</v>
      </c>
      <c r="P674">
        <v>635.18894172413104</v>
      </c>
      <c r="Q674">
        <v>655.52796759013495</v>
      </c>
      <c r="R674">
        <v>45.501805543421099</v>
      </c>
      <c r="S674" s="1">
        <f>(Table2[[#This Row],[Close Price]]-Table2[[#This Row],[20D EMA]])/Table2[[#This Row],[20D EMA]]</f>
        <v>-2.0643302928468599E-2</v>
      </c>
      <c r="T674" s="1">
        <f>(Table2[[#This Row],[Close Price]]-Table2[[#This Row],[50D EMA]])/Table2[[#This Row],[50D EMA]]</f>
        <v>-6.8623584040702859E-2</v>
      </c>
      <c r="U674" s="1">
        <f>(Table2[[#This Row],[Close Price]]-Table2[[#This Row],[200D EMA]])/Table2[[#This Row],[200D EMA]]</f>
        <v>-9.7521342720354412E-2</v>
      </c>
      <c r="V674">
        <v>0.89510445919333603</v>
      </c>
      <c r="W674">
        <v>587.15</v>
      </c>
      <c r="X674">
        <v>596.9</v>
      </c>
      <c r="Y674">
        <v>587.15</v>
      </c>
      <c r="Z674">
        <v>604.4</v>
      </c>
      <c r="AA674">
        <v>557.25</v>
      </c>
      <c r="AB674">
        <v>628.4</v>
      </c>
      <c r="AC674" s="1">
        <f>(Table2[[#This Row],[Close Price]]/Table2[[#This Row],[Day Low]])-1</f>
        <v>7.5789832240484856E-3</v>
      </c>
      <c r="AD674" s="1">
        <f>(Table2[[#This Row],[Day High]]/Table2[[#This Row],[Close Price]])-1</f>
        <v>8.9587559161594665E-3</v>
      </c>
      <c r="AE674" s="1">
        <f>(Table2[[#This Row],[Close Price]]/Table2[[#This Row],[Current Week Low]])-1</f>
        <v>7.5789832240484856E-3</v>
      </c>
      <c r="AF674" s="1">
        <f>(Table2[[#This Row],[Current Week High]]/Table2[[#This Row],[Close Price]])-1</f>
        <v>2.1636240703177823E-2</v>
      </c>
      <c r="AG674" s="1">
        <f>(Table2[[#This Row],[Close Price]]/Table2[[#This Row],[Current Month Low]])-1</f>
        <v>6.1641991924629824E-2</v>
      </c>
      <c r="AH674" s="1">
        <f>(Table2[[#This Row],[Current Month High]]/Table2[[#This Row],[Close Price]])-1</f>
        <v>6.2204192021636073E-2</v>
      </c>
      <c r="AI674">
        <v>37.491548343475301</v>
      </c>
      <c r="AJ674">
        <v>6.8448618385407096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-0.17</v>
      </c>
      <c r="AM674" t="s">
        <v>3173</v>
      </c>
      <c r="AN674">
        <v>-2.98</v>
      </c>
      <c r="AO674" t="s">
        <v>3173</v>
      </c>
      <c r="AP674">
        <v>-2.6782073708095998E-2</v>
      </c>
      <c r="AQ674">
        <f>(Table2[[#This Row],[Sharpe Ratio]]-AVERAGE(Table2[Sharpe Ratio]))/_xlfn.STDEV.P(Table2[Sharpe Ratio])</f>
        <v>-0.9604872787307519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678</v>
      </c>
      <c r="AT674">
        <f>_xlfn.RANK.AVG(Table2[[#This Row],[6M Return vs Nifty Z-Score]],Table2[6M Return vs Nifty Z-Score])</f>
        <v>506</v>
      </c>
      <c r="AU674">
        <f>_xlfn.RANK.AVG(Table2[[#This Row],[Sharpe Ratio Z-Score]],Table2[Sharpe Ratio Z-Score])</f>
        <v>615</v>
      </c>
      <c r="AV674">
        <f>(Table2[[#This Row],[Rank 1Y]]+Table2[[#This Row],[Rank 6M]]+Table2[[#This Row],[Rank Sharpe]])/3</f>
        <v>599.66666666666663</v>
      </c>
    </row>
    <row r="675" spans="1:48" x14ac:dyDescent="0.3">
      <c r="A675" t="s">
        <v>272</v>
      </c>
      <c r="B675" t="s">
        <v>273</v>
      </c>
      <c r="C675" t="s">
        <v>3129</v>
      </c>
      <c r="D675" t="s">
        <v>197</v>
      </c>
      <c r="E675">
        <v>93108.569733305005</v>
      </c>
      <c r="F675">
        <v>525.35</v>
      </c>
      <c r="G675">
        <v>-24.5313956114706</v>
      </c>
      <c r="H675">
        <f>(Table2[[#This Row],[1Y Return vs Nifty]]-AVERAGE(Table2[1Y Return vs Nifty]))/_xlfn.STDEV.P(Table2[1Y Return vs Nifty])</f>
        <v>-0.7542452447528547</v>
      </c>
      <c r="I675">
        <v>-3.5540658473009299</v>
      </c>
      <c r="J675">
        <f>(Table2[[#This Row],[1M Return vs Nifty]]-AVERAGE(Table2[1M Return vs Nifty]))/_xlfn.STDEV.P(Table2[1M Return vs Nifty])</f>
        <v>-0.45542801374337044</v>
      </c>
      <c r="K675">
        <v>-12.8010511543602</v>
      </c>
      <c r="L675">
        <f>(Table2[[#This Row],[6M Return vs Nifty]]-AVERAGE(Table2[6M Return vs Nifty]))/_xlfn.STDEV.P(Table2[6M Return vs Nifty])</f>
        <v>-0.55435857848520154</v>
      </c>
      <c r="M675">
        <v>-0.79956295821440904</v>
      </c>
      <c r="N675">
        <f>(Table2[[#This Row],[1W Return vs Nifty]]-AVERAGE(Table2[1W Return vs Nifty]))/_xlfn.STDEV.P(Table2[1W Return vs Nifty])</f>
        <v>-4.0855926101944634E-2</v>
      </c>
      <c r="O675">
        <v>528.20000000000005</v>
      </c>
      <c r="P675">
        <v>558.54989257315594</v>
      </c>
      <c r="Q675">
        <v>576.66912639948896</v>
      </c>
      <c r="R675">
        <v>55.586996808238197</v>
      </c>
      <c r="S675" s="1">
        <f>(Table2[[#This Row],[Close Price]]-Table2[[#This Row],[20D EMA]])/Table2[[#This Row],[20D EMA]]</f>
        <v>-5.3956834532374529E-3</v>
      </c>
      <c r="T675" s="1">
        <f>(Table2[[#This Row],[Close Price]]-Table2[[#This Row],[50D EMA]])/Table2[[#This Row],[50D EMA]]</f>
        <v>-5.9439439546231002E-2</v>
      </c>
      <c r="U675" s="1">
        <f>(Table2[[#This Row],[Close Price]]-Table2[[#This Row],[200D EMA]])/Table2[[#This Row],[200D EMA]]</f>
        <v>-8.8992325148229773E-2</v>
      </c>
      <c r="V675">
        <v>0.91419213682099298</v>
      </c>
      <c r="W675">
        <v>519.4</v>
      </c>
      <c r="X675">
        <v>529.9</v>
      </c>
      <c r="Y675">
        <v>515.20000000000005</v>
      </c>
      <c r="Z675">
        <v>529.9</v>
      </c>
      <c r="AA675">
        <v>499</v>
      </c>
      <c r="AB675">
        <v>545.4</v>
      </c>
      <c r="AC675" s="1">
        <f>(Table2[[#This Row],[Close Price]]/Table2[[#This Row],[Day Low]])-1</f>
        <v>1.1455525606469008E-2</v>
      </c>
      <c r="AD675" s="1">
        <f>(Table2[[#This Row],[Day High]]/Table2[[#This Row],[Close Price]])-1</f>
        <v>8.6608927381743861E-3</v>
      </c>
      <c r="AE675" s="1">
        <f>(Table2[[#This Row],[Close Price]]/Table2[[#This Row],[Current Week Low]])-1</f>
        <v>1.9701086956521729E-2</v>
      </c>
      <c r="AF675" s="1">
        <f>(Table2[[#This Row],[Current Week High]]/Table2[[#This Row],[Close Price]])-1</f>
        <v>8.6608927381743861E-3</v>
      </c>
      <c r="AG675" s="1">
        <f>(Table2[[#This Row],[Close Price]]/Table2[[#This Row],[Current Month Low]])-1</f>
        <v>5.280561122244487E-2</v>
      </c>
      <c r="AH675" s="1">
        <f>(Table2[[#This Row],[Current Month High]]/Table2[[#This Row],[Close Price]])-1</f>
        <v>3.8165032835252521E-2</v>
      </c>
      <c r="AI675">
        <v>27.914723517654799</v>
      </c>
      <c r="AJ675">
        <v>7.3896156991005704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-0.1</v>
      </c>
      <c r="AM675" t="s">
        <v>3173</v>
      </c>
      <c r="AN675">
        <v>-2.64</v>
      </c>
      <c r="AO675" t="s">
        <v>3173</v>
      </c>
      <c r="AP675">
        <v>-0.101190118518517</v>
      </c>
      <c r="AQ675">
        <f>(Table2[[#This Row],[Sharpe Ratio]]-AVERAGE(Table2[Sharpe Ratio]))/_xlfn.STDEV.P(Table2[Sharpe Ratio])</f>
        <v>-1.8232298507688156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581</v>
      </c>
      <c r="AT675">
        <f>_xlfn.RANK.AVG(Table2[[#This Row],[6M Return vs Nifty Z-Score]],Table2[6M Return vs Nifty Z-Score])</f>
        <v>510</v>
      </c>
      <c r="AU675">
        <f>_xlfn.RANK.AVG(Table2[[#This Row],[Sharpe Ratio Z-Score]],Table2[Sharpe Ratio Z-Score])</f>
        <v>710</v>
      </c>
      <c r="AV675">
        <f>(Table2[[#This Row],[Rank 1Y]]+Table2[[#This Row],[Rank 6M]]+Table2[[#This Row],[Rank Sharpe]])/3</f>
        <v>600.33333333333337</v>
      </c>
    </row>
    <row r="676" spans="1:48" x14ac:dyDescent="0.3">
      <c r="A676" t="s">
        <v>365</v>
      </c>
      <c r="B676" t="s">
        <v>366</v>
      </c>
      <c r="C676" t="s">
        <v>3138</v>
      </c>
      <c r="D676" t="s">
        <v>102</v>
      </c>
      <c r="E676">
        <v>65196</v>
      </c>
      <c r="F676">
        <v>814.95</v>
      </c>
      <c r="G676">
        <v>-5.6800894853872297</v>
      </c>
      <c r="H676">
        <f>(Table2[[#This Row],[1Y Return vs Nifty]]-AVERAGE(Table2[1Y Return vs Nifty]))/_xlfn.STDEV.P(Table2[1Y Return vs Nifty])</f>
        <v>-0.38352980408175363</v>
      </c>
      <c r="I676">
        <v>-0.53459769734665497</v>
      </c>
      <c r="J676">
        <f>(Table2[[#This Row],[1M Return vs Nifty]]-AVERAGE(Table2[1M Return vs Nifty]))/_xlfn.STDEV.P(Table2[1M Return vs Nifty])</f>
        <v>-0.16906330021946409</v>
      </c>
      <c r="K676">
        <v>-31.3877834741957</v>
      </c>
      <c r="L676">
        <f>(Table2[[#This Row],[6M Return vs Nifty]]-AVERAGE(Table2[6M Return vs Nifty]))/_xlfn.STDEV.P(Table2[6M Return vs Nifty])</f>
        <v>-1.1658112374370424</v>
      </c>
      <c r="M676">
        <v>-0.979728204036174</v>
      </c>
      <c r="N676">
        <f>(Table2[[#This Row],[1W Return vs Nifty]]-AVERAGE(Table2[1W Return vs Nifty]))/_xlfn.STDEV.P(Table2[1W Return vs Nifty])</f>
        <v>-7.9267624231998443E-2</v>
      </c>
      <c r="O676">
        <v>821.55</v>
      </c>
      <c r="P676">
        <v>855.08561632287694</v>
      </c>
      <c r="Q676">
        <v>898.07870860395599</v>
      </c>
      <c r="R676">
        <v>49.992897018500699</v>
      </c>
      <c r="S676" s="1">
        <f>(Table2[[#This Row],[Close Price]]-Table2[[#This Row],[20D EMA]])/Table2[[#This Row],[20D EMA]]</f>
        <v>-8.0335950337775044E-3</v>
      </c>
      <c r="T676" s="1">
        <f>(Table2[[#This Row],[Close Price]]-Table2[[#This Row],[50D EMA]])/Table2[[#This Row],[50D EMA]]</f>
        <v>-4.6937541173329538E-2</v>
      </c>
      <c r="U676" s="1">
        <f>(Table2[[#This Row],[Close Price]]-Table2[[#This Row],[200D EMA]])/Table2[[#This Row],[200D EMA]]</f>
        <v>-9.2562831974023443E-2</v>
      </c>
      <c r="V676">
        <v>0.65763067511961404</v>
      </c>
      <c r="W676">
        <v>812</v>
      </c>
      <c r="X676">
        <v>822</v>
      </c>
      <c r="Y676">
        <v>810.4</v>
      </c>
      <c r="Z676">
        <v>826.6</v>
      </c>
      <c r="AA676">
        <v>783</v>
      </c>
      <c r="AB676">
        <v>863.3</v>
      </c>
      <c r="AC676" s="1">
        <f>(Table2[[#This Row],[Close Price]]/Table2[[#This Row],[Day Low]])-1</f>
        <v>3.6330049261084074E-3</v>
      </c>
      <c r="AD676" s="1">
        <f>(Table2[[#This Row],[Day High]]/Table2[[#This Row],[Close Price]])-1</f>
        <v>8.6508374746916417E-3</v>
      </c>
      <c r="AE676" s="1">
        <f>(Table2[[#This Row],[Close Price]]/Table2[[#This Row],[Current Week Low]])-1</f>
        <v>5.6145113524186385E-3</v>
      </c>
      <c r="AF676" s="1">
        <f>(Table2[[#This Row],[Current Week High]]/Table2[[#This Row],[Close Price]])-1</f>
        <v>1.429535554328476E-2</v>
      </c>
      <c r="AG676" s="1">
        <f>(Table2[[#This Row],[Close Price]]/Table2[[#This Row],[Current Month Low]])-1</f>
        <v>4.0804597701149525E-2</v>
      </c>
      <c r="AH676" s="1">
        <f>(Table2[[#This Row],[Current Month High]]/Table2[[#This Row],[Close Price]])-1</f>
        <v>5.9328793177495509E-2</v>
      </c>
      <c r="AI676">
        <v>39.750904963494598</v>
      </c>
      <c r="AJ676">
        <v>17.631351039260899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-0.14000000000000001</v>
      </c>
      <c r="AM676" t="s">
        <v>3173</v>
      </c>
      <c r="AN676">
        <v>-4.95</v>
      </c>
      <c r="AO676" t="s">
        <v>3173</v>
      </c>
      <c r="AP676">
        <v>-5.1705137857216997E-2</v>
      </c>
      <c r="AQ676">
        <f>(Table2[[#This Row],[Sharpe Ratio]]-AVERAGE(Table2[Sharpe Ratio]))/_xlfn.STDEV.P(Table2[Sharpe Ratio])</f>
        <v>-1.2494639414271875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443</v>
      </c>
      <c r="AT676">
        <f>_xlfn.RANK.AVG(Table2[[#This Row],[6M Return vs Nifty Z-Score]],Table2[6M Return vs Nifty Z-Score])</f>
        <v>695</v>
      </c>
      <c r="AU676">
        <f>_xlfn.RANK.AVG(Table2[[#This Row],[Sharpe Ratio Z-Score]],Table2[Sharpe Ratio Z-Score])</f>
        <v>664</v>
      </c>
      <c r="AV676">
        <f>(Table2[[#This Row],[Rank 1Y]]+Table2[[#This Row],[Rank 6M]]+Table2[[#This Row],[Rank Sharpe]])/3</f>
        <v>600.66666666666663</v>
      </c>
    </row>
    <row r="677" spans="1:48" x14ac:dyDescent="0.3">
      <c r="A677" t="s">
        <v>1260</v>
      </c>
      <c r="B677" t="s">
        <v>1261</v>
      </c>
      <c r="C677" t="s">
        <v>3126</v>
      </c>
      <c r="D677" t="s">
        <v>21</v>
      </c>
      <c r="E677">
        <v>9182.3524699000009</v>
      </c>
      <c r="F677">
        <v>445.75</v>
      </c>
      <c r="G677">
        <v>-29.498940637116199</v>
      </c>
      <c r="H677">
        <f>(Table2[[#This Row],[1Y Return vs Nifty]]-AVERAGE(Table2[1Y Return vs Nifty]))/_xlfn.STDEV.P(Table2[1Y Return vs Nifty])</f>
        <v>-0.85193320498854952</v>
      </c>
      <c r="I677">
        <v>-1.0370486777388199</v>
      </c>
      <c r="J677">
        <f>(Table2[[#This Row],[1M Return vs Nifty]]-AVERAGE(Table2[1M Return vs Nifty]))/_xlfn.STDEV.P(Table2[1M Return vs Nifty])</f>
        <v>-0.21671547732952473</v>
      </c>
      <c r="K677">
        <v>-12.039268281441201</v>
      </c>
      <c r="L677">
        <f>(Table2[[#This Row],[6M Return vs Nifty]]-AVERAGE(Table2[6M Return vs Nifty]))/_xlfn.STDEV.P(Table2[6M Return vs Nifty])</f>
        <v>-0.52929800542830086</v>
      </c>
      <c r="M677">
        <v>-5.5782191240777399</v>
      </c>
      <c r="N677">
        <f>(Table2[[#This Row],[1W Return vs Nifty]]-AVERAGE(Table2[1W Return vs Nifty]))/_xlfn.STDEV.P(Table2[1W Return vs Nifty])</f>
        <v>-1.0596778263703923</v>
      </c>
      <c r="O677">
        <v>456.88</v>
      </c>
      <c r="P677">
        <v>465.96154503634301</v>
      </c>
      <c r="Q677">
        <v>475.55361811942402</v>
      </c>
      <c r="R677">
        <v>40.476325233032298</v>
      </c>
      <c r="S677" s="1">
        <f>(Table2[[#This Row],[Close Price]]-Table2[[#This Row],[20D EMA]])/Table2[[#This Row],[20D EMA]]</f>
        <v>-2.436088250744177E-2</v>
      </c>
      <c r="T677" s="1">
        <f>(Table2[[#This Row],[Close Price]]-Table2[[#This Row],[50D EMA]])/Table2[[#This Row],[50D EMA]]</f>
        <v>-4.3375993687991138E-2</v>
      </c>
      <c r="U677" s="1">
        <f>(Table2[[#This Row],[Close Price]]-Table2[[#This Row],[200D EMA]])/Table2[[#This Row],[200D EMA]]</f>
        <v>-6.267141492326854E-2</v>
      </c>
      <c r="V677">
        <v>0.77046034030182398</v>
      </c>
      <c r="W677">
        <v>442.05</v>
      </c>
      <c r="X677">
        <v>448.9</v>
      </c>
      <c r="Y677">
        <v>442.05</v>
      </c>
      <c r="Z677">
        <v>457.2</v>
      </c>
      <c r="AA677">
        <v>434</v>
      </c>
      <c r="AB677">
        <v>510</v>
      </c>
      <c r="AC677" s="1">
        <f>(Table2[[#This Row],[Close Price]]/Table2[[#This Row],[Day Low]])-1</f>
        <v>8.3700938807826919E-3</v>
      </c>
      <c r="AD677" s="1">
        <f>(Table2[[#This Row],[Day High]]/Table2[[#This Row],[Close Price]])-1</f>
        <v>7.0667414469993695E-3</v>
      </c>
      <c r="AE677" s="1">
        <f>(Table2[[#This Row],[Close Price]]/Table2[[#This Row],[Current Week Low]])-1</f>
        <v>8.3700938807826919E-3</v>
      </c>
      <c r="AF677" s="1">
        <f>(Table2[[#This Row],[Current Week High]]/Table2[[#This Row],[Close Price]])-1</f>
        <v>2.568704430734714E-2</v>
      </c>
      <c r="AG677" s="1">
        <f>(Table2[[#This Row],[Close Price]]/Table2[[#This Row],[Current Month Low]])-1</f>
        <v>2.7073732718893906E-2</v>
      </c>
      <c r="AH677" s="1">
        <f>(Table2[[#This Row],[Current Month High]]/Table2[[#This Row],[Close Price]])-1</f>
        <v>0.14413909141895687</v>
      </c>
      <c r="AI677">
        <v>28.9960740325294</v>
      </c>
      <c r="AJ677">
        <v>3.66279069767441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0</v>
      </c>
      <c r="AM677">
        <v>0</v>
      </c>
      <c r="AN677">
        <v>-4.97</v>
      </c>
      <c r="AO677" t="s">
        <v>3173</v>
      </c>
      <c r="AP677">
        <v>-7.2734540295542993E-2</v>
      </c>
      <c r="AQ677">
        <f>(Table2[[#This Row],[Sharpe Ratio]]-AVERAGE(Table2[Sharpe Ratio]))/_xlfn.STDEV.P(Table2[Sharpe Ratio])</f>
        <v>-1.4932945755244829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617</v>
      </c>
      <c r="AT677">
        <f>_xlfn.RANK.AVG(Table2[[#This Row],[6M Return vs Nifty Z-Score]],Table2[6M Return vs Nifty Z-Score])</f>
        <v>502</v>
      </c>
      <c r="AU677">
        <f>_xlfn.RANK.AVG(Table2[[#This Row],[Sharpe Ratio Z-Score]],Table2[Sharpe Ratio Z-Score])</f>
        <v>689</v>
      </c>
      <c r="AV677">
        <f>(Table2[[#This Row],[Rank 1Y]]+Table2[[#This Row],[Rank 6M]]+Table2[[#This Row],[Rank Sharpe]])/3</f>
        <v>602.66666666666663</v>
      </c>
    </row>
    <row r="678" spans="1:48" x14ac:dyDescent="0.3">
      <c r="A678" t="s">
        <v>1532</v>
      </c>
      <c r="B678" t="s">
        <v>1533</v>
      </c>
      <c r="C678" t="s">
        <v>3127</v>
      </c>
      <c r="D678" t="s">
        <v>24</v>
      </c>
      <c r="E678">
        <v>6472.9233669519999</v>
      </c>
      <c r="F678">
        <v>33.46</v>
      </c>
      <c r="G678">
        <v>-60.264198853078703</v>
      </c>
      <c r="H678">
        <f>(Table2[[#This Row],[1Y Return vs Nifty]]-AVERAGE(Table2[1Y Return vs Nifty]))/_xlfn.STDEV.P(Table2[1Y Return vs Nifty])</f>
        <v>-1.456939361093041</v>
      </c>
      <c r="I678">
        <v>-8.0801398868252008</v>
      </c>
      <c r="J678">
        <f>(Table2[[#This Row],[1M Return vs Nifty]]-AVERAGE(Table2[1M Return vs Nifty]))/_xlfn.STDEV.P(Table2[1M Return vs Nifty])</f>
        <v>-0.88467840863029257</v>
      </c>
      <c r="K678">
        <v>-42.7894923495383</v>
      </c>
      <c r="L678">
        <f>(Table2[[#This Row],[6M Return vs Nifty]]-AVERAGE(Table2[6M Return vs Nifty]))/_xlfn.STDEV.P(Table2[6M Return vs Nifty])</f>
        <v>-1.5408962759719242</v>
      </c>
      <c r="M678">
        <v>-6.3933945554934404</v>
      </c>
      <c r="N678">
        <f>(Table2[[#This Row],[1W Return vs Nifty]]-AVERAGE(Table2[1W Return vs Nifty]))/_xlfn.STDEV.P(Table2[1W Return vs Nifty])</f>
        <v>-1.2334753445973707</v>
      </c>
      <c r="O678">
        <v>35.33</v>
      </c>
      <c r="P678">
        <v>37.940708678994199</v>
      </c>
      <c r="Q678">
        <v>43.828592518939899</v>
      </c>
      <c r="R678">
        <v>35.327350913894001</v>
      </c>
      <c r="S678" s="1">
        <f>(Table2[[#This Row],[Close Price]]-Table2[[#This Row],[20D EMA]])/Table2[[#This Row],[20D EMA]]</f>
        <v>-5.2929521652986061E-2</v>
      </c>
      <c r="T678" s="1">
        <f>(Table2[[#This Row],[Close Price]]-Table2[[#This Row],[50D EMA]])/Table2[[#This Row],[50D EMA]]</f>
        <v>-0.11809765381306474</v>
      </c>
      <c r="U678" s="1">
        <f>(Table2[[#This Row],[Close Price]]-Table2[[#This Row],[200D EMA]])/Table2[[#This Row],[200D EMA]]</f>
        <v>-0.23657142342545587</v>
      </c>
      <c r="V678">
        <v>1.08949184261242</v>
      </c>
      <c r="W678">
        <v>32.96</v>
      </c>
      <c r="X678">
        <v>34.35</v>
      </c>
      <c r="Y678">
        <v>32.229999999999997</v>
      </c>
      <c r="Z678">
        <v>34.35</v>
      </c>
      <c r="AA678">
        <v>32.01</v>
      </c>
      <c r="AB678">
        <v>40.1</v>
      </c>
      <c r="AC678" s="1">
        <f>(Table2[[#This Row],[Close Price]]/Table2[[#This Row],[Day Low]])-1</f>
        <v>1.5169902912621325E-2</v>
      </c>
      <c r="AD678" s="1">
        <f>(Table2[[#This Row],[Day High]]/Table2[[#This Row],[Close Price]])-1</f>
        <v>2.6598924088463871E-2</v>
      </c>
      <c r="AE678" s="1">
        <f>(Table2[[#This Row],[Close Price]]/Table2[[#This Row],[Current Week Low]])-1</f>
        <v>3.8163201985727646E-2</v>
      </c>
      <c r="AF678" s="1">
        <f>(Table2[[#This Row],[Current Week High]]/Table2[[#This Row],[Close Price]])-1</f>
        <v>2.6598924088463871E-2</v>
      </c>
      <c r="AG678" s="1">
        <f>(Table2[[#This Row],[Close Price]]/Table2[[#This Row],[Current Month Low]])-1</f>
        <v>4.5298344267416635E-2</v>
      </c>
      <c r="AH678" s="1">
        <f>(Table2[[#This Row],[Current Month High]]/Table2[[#This Row],[Close Price]])-1</f>
        <v>0.19844590555887631</v>
      </c>
      <c r="AI678">
        <v>88.284518828451795</v>
      </c>
      <c r="AJ678">
        <v>4.5298344267416599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-0.25</v>
      </c>
      <c r="AM678" t="s">
        <v>3173</v>
      </c>
      <c r="AN678">
        <v>-12.71</v>
      </c>
      <c r="AO678" t="s">
        <v>3173</v>
      </c>
      <c r="AP678">
        <v>5.3798098824388997E-2</v>
      </c>
      <c r="AQ678">
        <f>(Table2[[#This Row],[Sharpe Ratio]]-AVERAGE(Table2[Sharpe Ratio]))/_xlfn.STDEV.P(Table2[Sharpe Ratio])</f>
        <v>-2.6180437540770471E-2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724</v>
      </c>
      <c r="AT678">
        <f>_xlfn.RANK.AVG(Table2[[#This Row],[6M Return vs Nifty Z-Score]],Table2[6M Return vs Nifty Z-Score])</f>
        <v>725</v>
      </c>
      <c r="AU678">
        <f>_xlfn.RANK.AVG(Table2[[#This Row],[Sharpe Ratio Z-Score]],Table2[Sharpe Ratio Z-Score])</f>
        <v>360</v>
      </c>
      <c r="AV678">
        <f>(Table2[[#This Row],[Rank 1Y]]+Table2[[#This Row],[Rank 6M]]+Table2[[#This Row],[Rank Sharpe]])/3</f>
        <v>603</v>
      </c>
    </row>
    <row r="679" spans="1:48" x14ac:dyDescent="0.3">
      <c r="A679" t="s">
        <v>855</v>
      </c>
      <c r="B679" t="s">
        <v>856</v>
      </c>
      <c r="C679" t="s">
        <v>3135</v>
      </c>
      <c r="D679" t="s">
        <v>597</v>
      </c>
      <c r="E679">
        <v>17556.219326300001</v>
      </c>
      <c r="F679">
        <v>1365.95</v>
      </c>
      <c r="G679">
        <v>-40.506798202164902</v>
      </c>
      <c r="H679">
        <f>(Table2[[#This Row],[1Y Return vs Nifty]]-AVERAGE(Table2[1Y Return vs Nifty]))/_xlfn.STDEV.P(Table2[1Y Return vs Nifty])</f>
        <v>-1.0684053550230463</v>
      </c>
      <c r="I679">
        <v>-3.60032281042754</v>
      </c>
      <c r="J679">
        <f>(Table2[[#This Row],[1M Return vs Nifty]]-AVERAGE(Table2[1M Return vs Nifty]))/_xlfn.STDEV.P(Table2[1M Return vs Nifty])</f>
        <v>-0.45981499891307254</v>
      </c>
      <c r="K679">
        <v>-4.6265540643637904</v>
      </c>
      <c r="L679">
        <f>(Table2[[#This Row],[6M Return vs Nifty]]-AVERAGE(Table2[6M Return vs Nifty]))/_xlfn.STDEV.P(Table2[6M Return vs Nifty])</f>
        <v>-0.28543998132338327</v>
      </c>
      <c r="M679">
        <v>-0.59896728814511202</v>
      </c>
      <c r="N679">
        <f>(Table2[[#This Row],[1W Return vs Nifty]]-AVERAGE(Table2[1W Return vs Nifty]))/_xlfn.STDEV.P(Table2[1W Return vs Nifty])</f>
        <v>1.9115915164109923E-3</v>
      </c>
      <c r="O679">
        <v>1335.93</v>
      </c>
      <c r="P679">
        <v>1373.3520320545499</v>
      </c>
      <c r="Q679">
        <v>1438.97038751125</v>
      </c>
      <c r="R679">
        <v>67.984465877683107</v>
      </c>
      <c r="S679" s="1">
        <f>(Table2[[#This Row],[Close Price]]-Table2[[#This Row],[20D EMA]])/Table2[[#This Row],[20D EMA]]</f>
        <v>2.2471237265425568E-2</v>
      </c>
      <c r="T679" s="1">
        <f>(Table2[[#This Row],[Close Price]]-Table2[[#This Row],[50D EMA]])/Table2[[#This Row],[50D EMA]]</f>
        <v>-5.3897557813172934E-3</v>
      </c>
      <c r="U679" s="1">
        <f>(Table2[[#This Row],[Close Price]]-Table2[[#This Row],[200D EMA]])/Table2[[#This Row],[200D EMA]]</f>
        <v>-5.0744885471577558E-2</v>
      </c>
      <c r="V679">
        <v>0.936315759131647</v>
      </c>
      <c r="W679">
        <v>1322.4</v>
      </c>
      <c r="X679">
        <v>1399</v>
      </c>
      <c r="Y679">
        <v>1308.05</v>
      </c>
      <c r="Z679">
        <v>1399</v>
      </c>
      <c r="AA679">
        <v>1275.55</v>
      </c>
      <c r="AB679">
        <v>1399</v>
      </c>
      <c r="AC679" s="1">
        <f>(Table2[[#This Row],[Close Price]]/Table2[[#This Row],[Day Low]])-1</f>
        <v>3.2932546884452574E-2</v>
      </c>
      <c r="AD679" s="1">
        <f>(Table2[[#This Row],[Day High]]/Table2[[#This Row],[Close Price]])-1</f>
        <v>2.419561477360066E-2</v>
      </c>
      <c r="AE679" s="1">
        <f>(Table2[[#This Row],[Close Price]]/Table2[[#This Row],[Current Week Low]])-1</f>
        <v>4.4264362983066574E-2</v>
      </c>
      <c r="AF679" s="1">
        <f>(Table2[[#This Row],[Current Week High]]/Table2[[#This Row],[Close Price]])-1</f>
        <v>2.419561477360066E-2</v>
      </c>
      <c r="AG679" s="1">
        <f>(Table2[[#This Row],[Close Price]]/Table2[[#This Row],[Current Month Low]])-1</f>
        <v>7.0871388812669078E-2</v>
      </c>
      <c r="AH679" s="1">
        <f>(Table2[[#This Row],[Current Month High]]/Table2[[#This Row],[Close Price]])-1</f>
        <v>2.419561477360066E-2</v>
      </c>
      <c r="AI679">
        <v>26.230828361213799</v>
      </c>
      <c r="AJ679">
        <v>7.6398739164696696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0.01</v>
      </c>
      <c r="AM679" t="s">
        <v>3172</v>
      </c>
      <c r="AN679">
        <v>0.56000000000000005</v>
      </c>
      <c r="AO679" t="s">
        <v>3172</v>
      </c>
      <c r="AP679">
        <v>-0.13882501797881699</v>
      </c>
      <c r="AQ679">
        <f>(Table2[[#This Row],[Sharpe Ratio]]-AVERAGE(Table2[Sharpe Ratio]))/_xlfn.STDEV.P(Table2[Sharpe Ratio])</f>
        <v>-2.2595970479112646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673</v>
      </c>
      <c r="AT679">
        <f>_xlfn.RANK.AVG(Table2[[#This Row],[6M Return vs Nifty Z-Score]],Table2[6M Return vs Nifty Z-Score])</f>
        <v>407</v>
      </c>
      <c r="AU679">
        <f>_xlfn.RANK.AVG(Table2[[#This Row],[Sharpe Ratio Z-Score]],Table2[Sharpe Ratio Z-Score])</f>
        <v>732</v>
      </c>
      <c r="AV679">
        <f>(Table2[[#This Row],[Rank 1Y]]+Table2[[#This Row],[Rank 6M]]+Table2[[#This Row],[Rank Sharpe]])/3</f>
        <v>604</v>
      </c>
    </row>
    <row r="680" spans="1:48" x14ac:dyDescent="0.3">
      <c r="A680" t="s">
        <v>1364</v>
      </c>
      <c r="B680" t="s">
        <v>1365</v>
      </c>
      <c r="C680" t="s">
        <v>3141</v>
      </c>
      <c r="D680" t="s">
        <v>498</v>
      </c>
      <c r="E680">
        <v>8049.8081263800004</v>
      </c>
      <c r="F680">
        <v>732.65</v>
      </c>
      <c r="G680">
        <v>-45.968658414681101</v>
      </c>
      <c r="H680">
        <f>(Table2[[#This Row],[1Y Return vs Nifty]]-AVERAGE(Table2[1Y Return vs Nifty]))/_xlfn.STDEV.P(Table2[1Y Return vs Nifty])</f>
        <v>-1.1758141415561616</v>
      </c>
      <c r="I680">
        <v>5.3081038001419296</v>
      </c>
      <c r="J680">
        <f>(Table2[[#This Row],[1M Return vs Nifty]]-AVERAGE(Table2[1M Return vs Nifty]))/_xlfn.STDEV.P(Table2[1M Return vs Nifty])</f>
        <v>0.38505532512829921</v>
      </c>
      <c r="K680">
        <v>-9.3614803207526904</v>
      </c>
      <c r="L680">
        <f>(Table2[[#This Row],[6M Return vs Nifty]]-AVERAGE(Table2[6M Return vs Nifty]))/_xlfn.STDEV.P(Table2[6M Return vs Nifty])</f>
        <v>-0.44120610522242815</v>
      </c>
      <c r="M680">
        <v>-1.3274024444263399</v>
      </c>
      <c r="N680">
        <f>(Table2[[#This Row],[1W Return vs Nifty]]-AVERAGE(Table2[1W Return vs Nifty]))/_xlfn.STDEV.P(Table2[1W Return vs Nifty])</f>
        <v>-0.15339267486842637</v>
      </c>
      <c r="O680">
        <v>729.32</v>
      </c>
      <c r="P680">
        <v>736.97589253160902</v>
      </c>
      <c r="Q680">
        <v>795.03190466655406</v>
      </c>
      <c r="R680">
        <v>53.524052210816997</v>
      </c>
      <c r="S680" s="1">
        <f>(Table2[[#This Row],[Close Price]]-Table2[[#This Row],[20D EMA]])/Table2[[#This Row],[20D EMA]]</f>
        <v>4.5658969999450546E-3</v>
      </c>
      <c r="T680" s="1">
        <f>(Table2[[#This Row],[Close Price]]-Table2[[#This Row],[50D EMA]])/Table2[[#This Row],[50D EMA]]</f>
        <v>-5.8697883817461563E-3</v>
      </c>
      <c r="U680" s="1">
        <f>(Table2[[#This Row],[Close Price]]-Table2[[#This Row],[200D EMA]])/Table2[[#This Row],[200D EMA]]</f>
        <v>-7.8464655695443822E-2</v>
      </c>
      <c r="V680">
        <v>1.097264203108</v>
      </c>
      <c r="W680">
        <v>724.2</v>
      </c>
      <c r="X680">
        <v>733</v>
      </c>
      <c r="Y680">
        <v>721.9</v>
      </c>
      <c r="Z680">
        <v>744.05</v>
      </c>
      <c r="AA680">
        <v>702</v>
      </c>
      <c r="AB680">
        <v>744.8</v>
      </c>
      <c r="AC680" s="1">
        <f>(Table2[[#This Row],[Close Price]]/Table2[[#This Row],[Day Low]])-1</f>
        <v>1.1668047500690282E-2</v>
      </c>
      <c r="AD680" s="1">
        <f>(Table2[[#This Row],[Day High]]/Table2[[#This Row],[Close Price]])-1</f>
        <v>4.7771787347294925E-4</v>
      </c>
      <c r="AE680" s="1">
        <f>(Table2[[#This Row],[Close Price]]/Table2[[#This Row],[Current Week Low]])-1</f>
        <v>1.4891259177171268E-2</v>
      </c>
      <c r="AF680" s="1">
        <f>(Table2[[#This Row],[Current Week High]]/Table2[[#This Row],[Close Price]])-1</f>
        <v>1.555995359312079E-2</v>
      </c>
      <c r="AG680" s="1">
        <f>(Table2[[#This Row],[Close Price]]/Table2[[#This Row],[Current Month Low]])-1</f>
        <v>4.366096866096858E-2</v>
      </c>
      <c r="AH680" s="1">
        <f>(Table2[[#This Row],[Current Month High]]/Table2[[#This Row],[Close Price]])-1</f>
        <v>1.6583634750563014E-2</v>
      </c>
      <c r="AI680">
        <v>50.999795263768497</v>
      </c>
      <c r="AJ680">
        <v>8.8956599286563698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0.08</v>
      </c>
      <c r="AM680" t="s">
        <v>3172</v>
      </c>
      <c r="AN680">
        <v>-0.46</v>
      </c>
      <c r="AO680" t="s">
        <v>3173</v>
      </c>
      <c r="AP680">
        <v>-4.3766202683542997E-2</v>
      </c>
      <c r="AQ680">
        <f>(Table2[[#This Row],[Sharpe Ratio]]-AVERAGE(Table2[Sharpe Ratio]))/_xlfn.STDEV.P(Table2[Sharpe Ratio])</f>
        <v>-1.1574139840814504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695</v>
      </c>
      <c r="AT680">
        <f>_xlfn.RANK.AVG(Table2[[#This Row],[6M Return vs Nifty Z-Score]],Table2[6M Return vs Nifty Z-Score])</f>
        <v>472</v>
      </c>
      <c r="AU680">
        <f>_xlfn.RANK.AVG(Table2[[#This Row],[Sharpe Ratio Z-Score]],Table2[Sharpe Ratio Z-Score])</f>
        <v>649</v>
      </c>
      <c r="AV680">
        <f>(Table2[[#This Row],[Rank 1Y]]+Table2[[#This Row],[Rank 6M]]+Table2[[#This Row],[Rank Sharpe]])/3</f>
        <v>605.33333333333337</v>
      </c>
    </row>
    <row r="681" spans="1:48" x14ac:dyDescent="0.3">
      <c r="A681" t="s">
        <v>1019</v>
      </c>
      <c r="B681" t="s">
        <v>1020</v>
      </c>
      <c r="C681" t="s">
        <v>3141</v>
      </c>
      <c r="D681" t="s">
        <v>498</v>
      </c>
      <c r="E681">
        <v>13730.935451395</v>
      </c>
      <c r="F681">
        <v>1292.1500000000001</v>
      </c>
      <c r="G681">
        <v>-26.290115270668199</v>
      </c>
      <c r="H681">
        <f>(Table2[[#This Row],[1Y Return vs Nifty]]-AVERAGE(Table2[1Y Return vs Nifty]))/_xlfn.STDEV.P(Table2[1Y Return vs Nifty])</f>
        <v>-0.78883088720731875</v>
      </c>
      <c r="I681">
        <v>-13.2384747026942</v>
      </c>
      <c r="J681">
        <f>(Table2[[#This Row],[1M Return vs Nifty]]-AVERAGE(Table2[1M Return vs Nifty]))/_xlfn.STDEV.P(Table2[1M Return vs Nifty])</f>
        <v>-1.3738920709201523</v>
      </c>
      <c r="K681">
        <v>-11.3128785216461</v>
      </c>
      <c r="L681">
        <f>(Table2[[#This Row],[6M Return vs Nifty]]-AVERAGE(Table2[6M Return vs Nifty]))/_xlfn.STDEV.P(Table2[6M Return vs Nifty])</f>
        <v>-0.50540176899366351</v>
      </c>
      <c r="M681">
        <v>-3.2298610470403402</v>
      </c>
      <c r="N681">
        <f>(Table2[[#This Row],[1W Return vs Nifty]]-AVERAGE(Table2[1W Return vs Nifty]))/_xlfn.STDEV.P(Table2[1W Return vs Nifty])</f>
        <v>-0.55900178785366161</v>
      </c>
      <c r="O681">
        <v>1383.07</v>
      </c>
      <c r="P681">
        <v>1457.4608268694001</v>
      </c>
      <c r="Q681">
        <v>1462.5002992725999</v>
      </c>
      <c r="R681">
        <v>27.178814779137699</v>
      </c>
      <c r="S681" s="1">
        <f>(Table2[[#This Row],[Close Price]]-Table2[[#This Row],[20D EMA]])/Table2[[#This Row],[20D EMA]]</f>
        <v>-6.5737815150353818E-2</v>
      </c>
      <c r="T681" s="1">
        <f>(Table2[[#This Row],[Close Price]]-Table2[[#This Row],[50D EMA]])/Table2[[#This Row],[50D EMA]]</f>
        <v>-0.11342385594299965</v>
      </c>
      <c r="U681" s="1">
        <f>(Table2[[#This Row],[Close Price]]-Table2[[#This Row],[200D EMA]])/Table2[[#This Row],[200D EMA]]</f>
        <v>-0.11647881327431286</v>
      </c>
      <c r="V681">
        <v>0.69247351519009603</v>
      </c>
      <c r="W681">
        <v>1288.05</v>
      </c>
      <c r="X681">
        <v>1310.8</v>
      </c>
      <c r="Y681">
        <v>1284.05</v>
      </c>
      <c r="Z681">
        <v>1329.95</v>
      </c>
      <c r="AA681">
        <v>1268</v>
      </c>
      <c r="AB681">
        <v>1585.2</v>
      </c>
      <c r="AC681" s="1">
        <f>(Table2[[#This Row],[Close Price]]/Table2[[#This Row],[Day Low]])-1</f>
        <v>3.1831062458755888E-3</v>
      </c>
      <c r="AD681" s="1">
        <f>(Table2[[#This Row],[Day High]]/Table2[[#This Row],[Close Price]])-1</f>
        <v>1.4433308826374613E-2</v>
      </c>
      <c r="AE681" s="1">
        <f>(Table2[[#This Row],[Close Price]]/Table2[[#This Row],[Current Week Low]])-1</f>
        <v>6.3081655698766781E-3</v>
      </c>
      <c r="AF681" s="1">
        <f>(Table2[[#This Row],[Current Week High]]/Table2[[#This Row],[Close Price]])-1</f>
        <v>2.9253569632008647E-2</v>
      </c>
      <c r="AG681" s="1">
        <f>(Table2[[#This Row],[Close Price]]/Table2[[#This Row],[Current Month Low]])-1</f>
        <v>1.9045741324921206E-2</v>
      </c>
      <c r="AH681" s="1">
        <f>(Table2[[#This Row],[Current Month High]]/Table2[[#This Row],[Close Price]])-1</f>
        <v>0.22679255504391893</v>
      </c>
      <c r="AI681">
        <v>30.7897689896683</v>
      </c>
      <c r="AJ681">
        <v>3.95414320193081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-0.03</v>
      </c>
      <c r="AM681" t="s">
        <v>3173</v>
      </c>
      <c r="AN681">
        <v>-16.34</v>
      </c>
      <c r="AO681" t="s">
        <v>3173</v>
      </c>
      <c r="AP681">
        <v>-0.15102971953151501</v>
      </c>
      <c r="AQ681">
        <f>(Table2[[#This Row],[Sharpe Ratio]]-AVERAGE(Table2[Sharpe Ratio]))/_xlfn.STDEV.P(Table2[Sharpe Ratio])</f>
        <v>-2.4011074939303616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595</v>
      </c>
      <c r="AT681">
        <f>_xlfn.RANK.AVG(Table2[[#This Row],[6M Return vs Nifty Z-Score]],Table2[6M Return vs Nifty Z-Score])</f>
        <v>493</v>
      </c>
      <c r="AU681">
        <f>_xlfn.RANK.AVG(Table2[[#This Row],[Sharpe Ratio Z-Score]],Table2[Sharpe Ratio Z-Score])</f>
        <v>735</v>
      </c>
      <c r="AV681">
        <f>(Table2[[#This Row],[Rank 1Y]]+Table2[[#This Row],[Rank 6M]]+Table2[[#This Row],[Rank Sharpe]])/3</f>
        <v>607.66666666666663</v>
      </c>
    </row>
    <row r="682" spans="1:48" x14ac:dyDescent="0.3">
      <c r="A682" t="s">
        <v>893</v>
      </c>
      <c r="B682" t="s">
        <v>894</v>
      </c>
      <c r="C682" t="s">
        <v>3136</v>
      </c>
      <c r="D682" t="s">
        <v>546</v>
      </c>
      <c r="E682">
        <v>16522.693036889999</v>
      </c>
      <c r="F682">
        <v>1461.3</v>
      </c>
      <c r="G682">
        <v>-34.170518248702102</v>
      </c>
      <c r="H682">
        <f>(Table2[[#This Row],[1Y Return vs Nifty]]-AVERAGE(Table2[1Y Return vs Nifty]))/_xlfn.STDEV.P(Table2[1Y Return vs Nifty])</f>
        <v>-0.94380089528678834</v>
      </c>
      <c r="I682">
        <v>-2.1524649041095998</v>
      </c>
      <c r="J682">
        <f>(Table2[[#This Row],[1M Return vs Nifty]]-AVERAGE(Table2[1M Return vs Nifty]))/_xlfn.STDEV.P(Table2[1M Return vs Nifty])</f>
        <v>-0.32250094425999126</v>
      </c>
      <c r="K682">
        <v>-24.5167346777075</v>
      </c>
      <c r="L682">
        <f>(Table2[[#This Row],[6M Return vs Nifty]]-AVERAGE(Table2[6M Return vs Nifty]))/_xlfn.STDEV.P(Table2[6M Return vs Nifty])</f>
        <v>-0.93977252422455548</v>
      </c>
      <c r="M682">
        <v>-7.93884910094798</v>
      </c>
      <c r="N682">
        <f>(Table2[[#This Row],[1W Return vs Nifty]]-AVERAGE(Table2[1W Return vs Nifty]))/_xlfn.STDEV.P(Table2[1W Return vs Nifty])</f>
        <v>-1.5629702657901452</v>
      </c>
      <c r="O682">
        <v>1530.85</v>
      </c>
      <c r="P682">
        <v>1587.7621646612999</v>
      </c>
      <c r="Q682">
        <v>1604.8512781366401</v>
      </c>
      <c r="R682">
        <v>26.447627640359201</v>
      </c>
      <c r="S682" s="1">
        <f>(Table2[[#This Row],[Close Price]]-Table2[[#This Row],[20D EMA]])/Table2[[#This Row],[20D EMA]]</f>
        <v>-4.5432276186432349E-2</v>
      </c>
      <c r="T682" s="1">
        <f>(Table2[[#This Row],[Close Price]]-Table2[[#This Row],[50D EMA]])/Table2[[#This Row],[50D EMA]]</f>
        <v>-7.9648052760015728E-2</v>
      </c>
      <c r="U682" s="1">
        <f>(Table2[[#This Row],[Close Price]]-Table2[[#This Row],[200D EMA]])/Table2[[#This Row],[200D EMA]]</f>
        <v>-8.9448337109040141E-2</v>
      </c>
      <c r="V682">
        <v>0.29776144650783198</v>
      </c>
      <c r="W682">
        <v>1455</v>
      </c>
      <c r="X682">
        <v>1493.55</v>
      </c>
      <c r="Y682">
        <v>1450.05</v>
      </c>
      <c r="Z682">
        <v>1510.95</v>
      </c>
      <c r="AA682">
        <v>1450.05</v>
      </c>
      <c r="AB682">
        <v>1612</v>
      </c>
      <c r="AC682" s="1">
        <f>(Table2[[#This Row],[Close Price]]/Table2[[#This Row],[Day Low]])-1</f>
        <v>4.3298969072165239E-3</v>
      </c>
      <c r="AD682" s="1">
        <f>(Table2[[#This Row],[Day High]]/Table2[[#This Row],[Close Price]])-1</f>
        <v>2.2069390268938616E-2</v>
      </c>
      <c r="AE682" s="1">
        <f>(Table2[[#This Row],[Close Price]]/Table2[[#This Row],[Current Week Low]])-1</f>
        <v>7.7583531602358757E-3</v>
      </c>
      <c r="AF682" s="1">
        <f>(Table2[[#This Row],[Current Week High]]/Table2[[#This Row],[Close Price]])-1</f>
        <v>3.397659618148241E-2</v>
      </c>
      <c r="AG682" s="1">
        <f>(Table2[[#This Row],[Close Price]]/Table2[[#This Row],[Current Month Low]])-1</f>
        <v>7.7583531602358757E-3</v>
      </c>
      <c r="AH682" s="1">
        <f>(Table2[[#This Row],[Current Month High]]/Table2[[#This Row],[Close Price]])-1</f>
        <v>0.10312735235749004</v>
      </c>
      <c r="AI682">
        <v>30.154656812427302</v>
      </c>
      <c r="AJ682">
        <v>11.5240784553155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-0.02</v>
      </c>
      <c r="AM682" t="s">
        <v>3173</v>
      </c>
      <c r="AN682">
        <v>-4.53</v>
      </c>
      <c r="AO682" t="s">
        <v>3173</v>
      </c>
      <c r="AQ682">
        <f>(Table2[[#This Row],[Sharpe Ratio]]-AVERAGE(Table2[Sharpe Ratio]))/_xlfn.STDEV.P(Table2[Sharpe Ratio])</f>
        <v>-0.64995586758689006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641</v>
      </c>
      <c r="AT682">
        <f>_xlfn.RANK.AVG(Table2[[#This Row],[6M Return vs Nifty Z-Score]],Table2[6M Return vs Nifty Z-Score])</f>
        <v>656</v>
      </c>
      <c r="AU682">
        <f>_xlfn.RANK.AVG(Table2[[#This Row],[Sharpe Ratio Z-Score]],Table2[Sharpe Ratio Z-Score])</f>
        <v>532</v>
      </c>
      <c r="AV682">
        <f>(Table2[[#This Row],[Rank 1Y]]+Table2[[#This Row],[Rank 6M]]+Table2[[#This Row],[Rank Sharpe]])/3</f>
        <v>609.66666666666663</v>
      </c>
    </row>
    <row r="683" spans="1:48" x14ac:dyDescent="0.3">
      <c r="A683" t="s">
        <v>528</v>
      </c>
      <c r="B683" t="s">
        <v>529</v>
      </c>
      <c r="C683" t="s">
        <v>3126</v>
      </c>
      <c r="D683" t="s">
        <v>21</v>
      </c>
      <c r="E683">
        <v>38250.4856937</v>
      </c>
      <c r="F683">
        <v>942.9</v>
      </c>
      <c r="G683">
        <v>-50.414519013299802</v>
      </c>
      <c r="H683">
        <f>(Table2[[#This Row],[1Y Return vs Nifty]]-AVERAGE(Table2[1Y Return vs Nifty]))/_xlfn.STDEV.P(Table2[1Y Return vs Nifty])</f>
        <v>-1.2632430528451664</v>
      </c>
      <c r="I683">
        <v>-7.4956868952811</v>
      </c>
      <c r="J683">
        <f>(Table2[[#This Row],[1M Return vs Nifty]]-AVERAGE(Table2[1M Return vs Nifty]))/_xlfn.STDEV.P(Table2[1M Return vs Nifty])</f>
        <v>-0.8292492054793168</v>
      </c>
      <c r="K683">
        <v>-18.952871607729598</v>
      </c>
      <c r="L683">
        <f>(Table2[[#This Row],[6M Return vs Nifty]]-AVERAGE(Table2[6M Return vs Nifty]))/_xlfn.STDEV.P(Table2[6M Return vs Nifty])</f>
        <v>-0.75673664628535853</v>
      </c>
      <c r="M683">
        <v>-2.9167260618420601</v>
      </c>
      <c r="N683">
        <f>(Table2[[#This Row],[1W Return vs Nifty]]-AVERAGE(Table2[1W Return vs Nifty]))/_xlfn.STDEV.P(Table2[1W Return vs Nifty])</f>
        <v>-0.49224059609032689</v>
      </c>
      <c r="O683">
        <v>979.41</v>
      </c>
      <c r="P683">
        <v>1012.00914190699</v>
      </c>
      <c r="Q683">
        <v>1060.05360712982</v>
      </c>
      <c r="R683">
        <v>30.280544863473501</v>
      </c>
      <c r="S683" s="1">
        <f>(Table2[[#This Row],[Close Price]]-Table2[[#This Row],[20D EMA]])/Table2[[#This Row],[20D EMA]]</f>
        <v>-3.7277544644224579E-2</v>
      </c>
      <c r="T683" s="1">
        <f>(Table2[[#This Row],[Close Price]]-Table2[[#This Row],[50D EMA]])/Table2[[#This Row],[50D EMA]]</f>
        <v>-6.8289049026536902E-2</v>
      </c>
      <c r="U683" s="1">
        <f>(Table2[[#This Row],[Close Price]]-Table2[[#This Row],[200D EMA]])/Table2[[#This Row],[200D EMA]]</f>
        <v>-0.1105166817431269</v>
      </c>
      <c r="V683">
        <v>0.27608675358103901</v>
      </c>
      <c r="W683">
        <v>940.05</v>
      </c>
      <c r="X683">
        <v>952.95</v>
      </c>
      <c r="Y683">
        <v>940.05</v>
      </c>
      <c r="Z683">
        <v>963</v>
      </c>
      <c r="AA683">
        <v>931</v>
      </c>
      <c r="AB683">
        <v>1038</v>
      </c>
      <c r="AC683" s="1">
        <f>(Table2[[#This Row],[Close Price]]/Table2[[#This Row],[Day Low]])-1</f>
        <v>3.0317536301260883E-3</v>
      </c>
      <c r="AD683" s="1">
        <f>(Table2[[#This Row],[Day High]]/Table2[[#This Row],[Close Price]])-1</f>
        <v>1.0658606426980688E-2</v>
      </c>
      <c r="AE683" s="1">
        <f>(Table2[[#This Row],[Close Price]]/Table2[[#This Row],[Current Week Low]])-1</f>
        <v>3.0317536301260883E-3</v>
      </c>
      <c r="AF683" s="1">
        <f>(Table2[[#This Row],[Current Week High]]/Table2[[#This Row],[Close Price]])-1</f>
        <v>2.1317212853961154E-2</v>
      </c>
      <c r="AG683" s="1">
        <f>(Table2[[#This Row],[Close Price]]/Table2[[#This Row],[Current Month Low]])-1</f>
        <v>1.2781954887218117E-2</v>
      </c>
      <c r="AH683" s="1">
        <f>(Table2[[#This Row],[Current Month High]]/Table2[[#This Row],[Close Price]])-1</f>
        <v>0.10085905186127908</v>
      </c>
      <c r="AI683">
        <v>48.478099480326598</v>
      </c>
      <c r="AJ683">
        <v>1.2781954887218101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-0.15</v>
      </c>
      <c r="AM683" t="s">
        <v>3173</v>
      </c>
      <c r="AN683">
        <v>-8.8000000000000007</v>
      </c>
      <c r="AO683" t="s">
        <v>3173</v>
      </c>
      <c r="AQ683">
        <f>(Table2[[#This Row],[Sharpe Ratio]]-AVERAGE(Table2[Sharpe Ratio]))/_xlfn.STDEV.P(Table2[Sharpe Ratio])</f>
        <v>-0.64995586758689006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708</v>
      </c>
      <c r="AT683">
        <f>_xlfn.RANK.AVG(Table2[[#This Row],[6M Return vs Nifty Z-Score]],Table2[6M Return vs Nifty Z-Score])</f>
        <v>593</v>
      </c>
      <c r="AU683">
        <f>_xlfn.RANK.AVG(Table2[[#This Row],[Sharpe Ratio Z-Score]],Table2[Sharpe Ratio Z-Score])</f>
        <v>532</v>
      </c>
      <c r="AV683">
        <f>(Table2[[#This Row],[Rank 1Y]]+Table2[[#This Row],[Rank 6M]]+Table2[[#This Row],[Rank Sharpe]])/3</f>
        <v>611</v>
      </c>
    </row>
    <row r="684" spans="1:48" x14ac:dyDescent="0.3">
      <c r="A684" t="s">
        <v>1999</v>
      </c>
      <c r="B684" t="s">
        <v>2000</v>
      </c>
      <c r="C684" t="s">
        <v>3129</v>
      </c>
      <c r="D684" t="s">
        <v>225</v>
      </c>
      <c r="E684">
        <v>3380.6056414499999</v>
      </c>
      <c r="F684">
        <v>400.5</v>
      </c>
      <c r="G684">
        <v>-36.139261653263503</v>
      </c>
      <c r="H684">
        <f>(Table2[[#This Row],[1Y Return vs Nifty]]-AVERAGE(Table2[1Y Return vs Nifty]))/_xlfn.STDEV.P(Table2[1Y Return vs Nifty])</f>
        <v>-0.98251670489217513</v>
      </c>
      <c r="I684">
        <v>-4.2142848650553901</v>
      </c>
      <c r="J684">
        <f>(Table2[[#This Row],[1M Return vs Nifty]]-AVERAGE(Table2[1M Return vs Nifty]))/_xlfn.STDEV.P(Table2[1M Return vs Nifty])</f>
        <v>-0.51804282552244274</v>
      </c>
      <c r="K684">
        <v>-24.448258957244398</v>
      </c>
      <c r="L684">
        <f>(Table2[[#This Row],[6M Return vs Nifty]]-AVERAGE(Table2[6M Return vs Nifty]))/_xlfn.STDEV.P(Table2[6M Return vs Nifty])</f>
        <v>-0.93751986030115453</v>
      </c>
      <c r="M684">
        <v>-1.70399840888304</v>
      </c>
      <c r="N684">
        <f>(Table2[[#This Row],[1W Return vs Nifty]]-AVERAGE(Table2[1W Return vs Nifty]))/_xlfn.STDEV.P(Table2[1W Return vs Nifty])</f>
        <v>-0.2336839121585414</v>
      </c>
      <c r="O684">
        <v>409.97</v>
      </c>
      <c r="P684">
        <v>432.02211884761698</v>
      </c>
      <c r="Q684">
        <v>475.71307201193002</v>
      </c>
      <c r="R684">
        <v>41.936874546291897</v>
      </c>
      <c r="S684" s="1">
        <f>(Table2[[#This Row],[Close Price]]-Table2[[#This Row],[20D EMA]])/Table2[[#This Row],[20D EMA]]</f>
        <v>-2.3099251164719434E-2</v>
      </c>
      <c r="T684" s="1">
        <f>(Table2[[#This Row],[Close Price]]-Table2[[#This Row],[50D EMA]])/Table2[[#This Row],[50D EMA]]</f>
        <v>-7.296413186366385E-2</v>
      </c>
      <c r="U684" s="1">
        <f>(Table2[[#This Row],[Close Price]]-Table2[[#This Row],[200D EMA]])/Table2[[#This Row],[200D EMA]]</f>
        <v>-0.15810596016172501</v>
      </c>
      <c r="V684">
        <v>0.84164814161454105</v>
      </c>
      <c r="W684">
        <v>397.7</v>
      </c>
      <c r="X684">
        <v>402</v>
      </c>
      <c r="Y684">
        <v>396</v>
      </c>
      <c r="Z684">
        <v>404.95</v>
      </c>
      <c r="AA684">
        <v>382.35</v>
      </c>
      <c r="AB684">
        <v>439</v>
      </c>
      <c r="AC684" s="1">
        <f>(Table2[[#This Row],[Close Price]]/Table2[[#This Row],[Day Low]])-1</f>
        <v>7.0404827759618094E-3</v>
      </c>
      <c r="AD684" s="1">
        <f>(Table2[[#This Row],[Day High]]/Table2[[#This Row],[Close Price]])-1</f>
        <v>3.7453183520599342E-3</v>
      </c>
      <c r="AE684" s="1">
        <f>(Table2[[#This Row],[Close Price]]/Table2[[#This Row],[Current Week Low]])-1</f>
        <v>1.1363636363636465E-2</v>
      </c>
      <c r="AF684" s="1">
        <f>(Table2[[#This Row],[Current Week High]]/Table2[[#This Row],[Close Price]])-1</f>
        <v>1.1111111111111072E-2</v>
      </c>
      <c r="AG684" s="1">
        <f>(Table2[[#This Row],[Close Price]]/Table2[[#This Row],[Current Month Low]])-1</f>
        <v>4.7469595919968466E-2</v>
      </c>
      <c r="AH684" s="1">
        <f>(Table2[[#This Row],[Current Month High]]/Table2[[#This Row],[Close Price]])-1</f>
        <v>9.6129837702871423E-2</v>
      </c>
      <c r="AI684">
        <v>74.531835205992493</v>
      </c>
      <c r="AJ684">
        <v>4.7469595919968404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-0.12</v>
      </c>
      <c r="AM684" t="s">
        <v>3173</v>
      </c>
      <c r="AN684">
        <v>-8.02</v>
      </c>
      <c r="AO684" t="s">
        <v>3173</v>
      </c>
      <c r="AQ684">
        <f>(Table2[[#This Row],[Sharpe Ratio]]-AVERAGE(Table2[Sharpe Ratio]))/_xlfn.STDEV.P(Table2[Sharpe Ratio])</f>
        <v>-0.64995586758689006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649</v>
      </c>
      <c r="AT684">
        <f>_xlfn.RANK.AVG(Table2[[#This Row],[6M Return vs Nifty Z-Score]],Table2[6M Return vs Nifty Z-Score])</f>
        <v>654</v>
      </c>
      <c r="AU684">
        <f>_xlfn.RANK.AVG(Table2[[#This Row],[Sharpe Ratio Z-Score]],Table2[Sharpe Ratio Z-Score])</f>
        <v>532</v>
      </c>
      <c r="AV684">
        <f>(Table2[[#This Row],[Rank 1Y]]+Table2[[#This Row],[Rank 6M]]+Table2[[#This Row],[Rank Sharpe]])/3</f>
        <v>611.66666666666663</v>
      </c>
    </row>
    <row r="685" spans="1:48" x14ac:dyDescent="0.3">
      <c r="A685" t="s">
        <v>2077</v>
      </c>
      <c r="B685" t="s">
        <v>2078</v>
      </c>
      <c r="C685" t="s">
        <v>3138</v>
      </c>
      <c r="D685" t="s">
        <v>1409</v>
      </c>
      <c r="E685">
        <v>3033.8465290099998</v>
      </c>
      <c r="F685">
        <v>113.3</v>
      </c>
      <c r="G685">
        <v>-38.3152543878968</v>
      </c>
      <c r="H685">
        <f>(Table2[[#This Row],[1Y Return vs Nifty]]-AVERAGE(Table2[1Y Return vs Nifty]))/_xlfn.STDEV.P(Table2[1Y Return vs Nifty])</f>
        <v>-1.0253081221086486</v>
      </c>
      <c r="I685">
        <v>-0.145545409764953</v>
      </c>
      <c r="J685">
        <f>(Table2[[#This Row],[1M Return vs Nifty]]-AVERAGE(Table2[1M Return vs Nifty]))/_xlfn.STDEV.P(Table2[1M Return vs Nifty])</f>
        <v>-0.13216579332546302</v>
      </c>
      <c r="K685">
        <v>-8.1785564102581496</v>
      </c>
      <c r="L685">
        <f>(Table2[[#This Row],[6M Return vs Nifty]]-AVERAGE(Table2[6M Return vs Nifty]))/_xlfn.STDEV.P(Table2[6M Return vs Nifty])</f>
        <v>-0.40229114384227754</v>
      </c>
      <c r="M685">
        <v>-5.13520253713311</v>
      </c>
      <c r="N685">
        <f>(Table2[[#This Row],[1W Return vs Nifty]]-AVERAGE(Table2[1W Return vs Nifty]))/_xlfn.STDEV.P(Table2[1W Return vs Nifty])</f>
        <v>-0.96522553993353655</v>
      </c>
      <c r="O685">
        <v>116.01</v>
      </c>
      <c r="P685">
        <v>120.237566557528</v>
      </c>
      <c r="Q685">
        <v>131.04225978001099</v>
      </c>
      <c r="R685">
        <v>39.571333723315497</v>
      </c>
      <c r="S685" s="1">
        <f>(Table2[[#This Row],[Close Price]]-Table2[[#This Row],[20D EMA]])/Table2[[#This Row],[20D EMA]]</f>
        <v>-2.3360055167658027E-2</v>
      </c>
      <c r="T685" s="1">
        <f>(Table2[[#This Row],[Close Price]]-Table2[[#This Row],[50D EMA]])/Table2[[#This Row],[50D EMA]]</f>
        <v>-5.7698827048439164E-2</v>
      </c>
      <c r="U685" s="1">
        <f>(Table2[[#This Row],[Close Price]]-Table2[[#This Row],[200D EMA]])/Table2[[#This Row],[200D EMA]]</f>
        <v>-0.13539342048737607</v>
      </c>
      <c r="V685">
        <v>0.489291459894379</v>
      </c>
      <c r="W685">
        <v>112.8</v>
      </c>
      <c r="X685">
        <v>114.9</v>
      </c>
      <c r="Y685">
        <v>112</v>
      </c>
      <c r="Z685">
        <v>115.65</v>
      </c>
      <c r="AA685">
        <v>111.42</v>
      </c>
      <c r="AB685">
        <v>124.8</v>
      </c>
      <c r="AC685" s="1">
        <f>(Table2[[#This Row],[Close Price]]/Table2[[#This Row],[Day Low]])-1</f>
        <v>4.4326241134751143E-3</v>
      </c>
      <c r="AD685" s="1">
        <f>(Table2[[#This Row],[Day High]]/Table2[[#This Row],[Close Price]])-1</f>
        <v>1.4121800529567574E-2</v>
      </c>
      <c r="AE685" s="1">
        <f>(Table2[[#This Row],[Close Price]]/Table2[[#This Row],[Current Week Low]])-1</f>
        <v>1.1607142857142927E-2</v>
      </c>
      <c r="AF685" s="1">
        <f>(Table2[[#This Row],[Current Week High]]/Table2[[#This Row],[Close Price]])-1</f>
        <v>2.0741394527802326E-2</v>
      </c>
      <c r="AG685" s="1">
        <f>(Table2[[#This Row],[Close Price]]/Table2[[#This Row],[Current Month Low]])-1</f>
        <v>1.6873092802010436E-2</v>
      </c>
      <c r="AH685" s="1">
        <f>(Table2[[#This Row],[Current Month High]]/Table2[[#This Row],[Close Price]])-1</f>
        <v>0.10150044130626656</v>
      </c>
      <c r="AI685">
        <v>41.0414827890556</v>
      </c>
      <c r="AJ685">
        <v>8.47295356629966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-0.14000000000000001</v>
      </c>
      <c r="AM685" t="s">
        <v>3173</v>
      </c>
      <c r="AN685">
        <v>-5.01</v>
      </c>
      <c r="AO685" t="s">
        <v>3173</v>
      </c>
      <c r="AP685">
        <v>-0.10893704217561601</v>
      </c>
      <c r="AQ685">
        <f>(Table2[[#This Row],[Sharpe Ratio]]-AVERAGE(Table2[Sharpe Ratio]))/_xlfn.STDEV.P(Table2[Sharpe Ratio])</f>
        <v>-1.9130534828550612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663</v>
      </c>
      <c r="AT685">
        <f>_xlfn.RANK.AVG(Table2[[#This Row],[6M Return vs Nifty Z-Score]],Table2[6M Return vs Nifty Z-Score])</f>
        <v>454</v>
      </c>
      <c r="AU685">
        <f>_xlfn.RANK.AVG(Table2[[#This Row],[Sharpe Ratio Z-Score]],Table2[Sharpe Ratio Z-Score])</f>
        <v>718</v>
      </c>
      <c r="AV685">
        <f>(Table2[[#This Row],[Rank 1Y]]+Table2[[#This Row],[Rank 6M]]+Table2[[#This Row],[Rank Sharpe]])/3</f>
        <v>611.66666666666663</v>
      </c>
    </row>
    <row r="686" spans="1:48" x14ac:dyDescent="0.3">
      <c r="A686" t="s">
        <v>1608</v>
      </c>
      <c r="B686" t="s">
        <v>1609</v>
      </c>
      <c r="C686" t="s">
        <v>3138</v>
      </c>
      <c r="D686" t="s">
        <v>915</v>
      </c>
      <c r="E686">
        <v>5783.9405771519996</v>
      </c>
      <c r="F686">
        <v>32.64</v>
      </c>
      <c r="G686">
        <v>-36.618967193762501</v>
      </c>
      <c r="H686">
        <f>(Table2[[#This Row],[1Y Return vs Nifty]]-AVERAGE(Table2[1Y Return vs Nifty]))/_xlfn.STDEV.P(Table2[1Y Return vs Nifty])</f>
        <v>-0.99195022900180685</v>
      </c>
      <c r="I686">
        <v>14.8625597046309</v>
      </c>
      <c r="J686">
        <f>(Table2[[#This Row],[1M Return vs Nifty]]-AVERAGE(Table2[1M Return vs Nifty]))/_xlfn.STDEV.P(Table2[1M Return vs Nifty])</f>
        <v>1.291194715274611</v>
      </c>
      <c r="K686">
        <v>-31.292437276692901</v>
      </c>
      <c r="L686">
        <f>(Table2[[#This Row],[6M Return vs Nifty]]-AVERAGE(Table2[6M Return vs Nifty]))/_xlfn.STDEV.P(Table2[6M Return vs Nifty])</f>
        <v>-1.1626746083092954</v>
      </c>
      <c r="M686">
        <v>7.3829229647597296</v>
      </c>
      <c r="N686">
        <f>(Table2[[#This Row],[1W Return vs Nifty]]-AVERAGE(Table2[1W Return vs Nifty]))/_xlfn.STDEV.P(Table2[1W Return vs Nifty])</f>
        <v>1.7036713149489358</v>
      </c>
      <c r="O686">
        <v>31.76</v>
      </c>
      <c r="P686">
        <v>33.644118658664198</v>
      </c>
      <c r="Q686">
        <v>39.045186945549297</v>
      </c>
      <c r="R686">
        <v>59.121649181850799</v>
      </c>
      <c r="S686" s="1">
        <f>(Table2[[#This Row],[Close Price]]-Table2[[#This Row],[20D EMA]])/Table2[[#This Row],[20D EMA]]</f>
        <v>2.7707808564231707E-2</v>
      </c>
      <c r="T686" s="1">
        <f>(Table2[[#This Row],[Close Price]]-Table2[[#This Row],[50D EMA]])/Table2[[#This Row],[50D EMA]]</f>
        <v>-2.9845295365037345E-2</v>
      </c>
      <c r="U686" s="1">
        <f>(Table2[[#This Row],[Close Price]]-Table2[[#This Row],[200D EMA]])/Table2[[#This Row],[200D EMA]]</f>
        <v>-0.16404549309705416</v>
      </c>
      <c r="V686">
        <v>0.33400358900914301</v>
      </c>
      <c r="W686">
        <v>32.5</v>
      </c>
      <c r="X686">
        <v>33.69</v>
      </c>
      <c r="Y686">
        <v>32.5</v>
      </c>
      <c r="Z686">
        <v>33.99</v>
      </c>
      <c r="AA686">
        <v>29.05</v>
      </c>
      <c r="AB686">
        <v>33.99</v>
      </c>
      <c r="AC686" s="1">
        <f>(Table2[[#This Row],[Close Price]]/Table2[[#This Row],[Day Low]])-1</f>
        <v>4.3076923076923457E-3</v>
      </c>
      <c r="AD686" s="1">
        <f>(Table2[[#This Row],[Day High]]/Table2[[#This Row],[Close Price]])-1</f>
        <v>3.2169117647058654E-2</v>
      </c>
      <c r="AE686" s="1">
        <f>(Table2[[#This Row],[Close Price]]/Table2[[#This Row],[Current Week Low]])-1</f>
        <v>4.3076923076923457E-3</v>
      </c>
      <c r="AF686" s="1">
        <f>(Table2[[#This Row],[Current Week High]]/Table2[[#This Row],[Close Price]])-1</f>
        <v>4.1360294117647189E-2</v>
      </c>
      <c r="AG686" s="1">
        <f>(Table2[[#This Row],[Close Price]]/Table2[[#This Row],[Current Month Low]])-1</f>
        <v>0.12358003442340793</v>
      </c>
      <c r="AH686" s="1">
        <f>(Table2[[#This Row],[Current Month High]]/Table2[[#This Row],[Close Price]])-1</f>
        <v>4.1360294117647189E-2</v>
      </c>
      <c r="AI686">
        <v>65.441176470588204</v>
      </c>
      <c r="AJ686">
        <v>14.889123548046401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-0.24</v>
      </c>
      <c r="AM686" t="s">
        <v>3173</v>
      </c>
      <c r="AN686">
        <v>-2.4500000000000002</v>
      </c>
      <c r="AO686" t="s">
        <v>3173</v>
      </c>
      <c r="AP686">
        <v>3.8208954502869999E-3</v>
      </c>
      <c r="AQ686">
        <f>(Table2[[#This Row],[Sharpe Ratio]]-AVERAGE(Table2[Sharpe Ratio]))/_xlfn.STDEV.P(Table2[Sharpe Ratio])</f>
        <v>-0.60565354548357531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652</v>
      </c>
      <c r="AT686">
        <f>_xlfn.RANK.AVG(Table2[[#This Row],[6M Return vs Nifty Z-Score]],Table2[6M Return vs Nifty Z-Score])</f>
        <v>694</v>
      </c>
      <c r="AU686">
        <f>_xlfn.RANK.AVG(Table2[[#This Row],[Sharpe Ratio Z-Score]],Table2[Sharpe Ratio Z-Score])</f>
        <v>501</v>
      </c>
      <c r="AV686">
        <f>(Table2[[#This Row],[Rank 1Y]]+Table2[[#This Row],[Rank 6M]]+Table2[[#This Row],[Rank Sharpe]])/3</f>
        <v>615.66666666666663</v>
      </c>
    </row>
    <row r="687" spans="1:48" x14ac:dyDescent="0.3">
      <c r="A687" t="s">
        <v>1651</v>
      </c>
      <c r="B687" t="s">
        <v>1652</v>
      </c>
      <c r="C687" t="s">
        <v>3136</v>
      </c>
      <c r="D687" t="s">
        <v>261</v>
      </c>
      <c r="E687">
        <v>5510.1821595599904</v>
      </c>
      <c r="F687">
        <v>1225.6500000000001</v>
      </c>
      <c r="G687">
        <v>-42.885725789883999</v>
      </c>
      <c r="H687">
        <f>(Table2[[#This Row],[1Y Return vs Nifty]]-AVERAGE(Table2[1Y Return vs Nifty]))/_xlfn.STDEV.P(Table2[1Y Return vs Nifty])</f>
        <v>-1.1151875346294602</v>
      </c>
      <c r="I687">
        <v>-12.5156609666161</v>
      </c>
      <c r="J687">
        <f>(Table2[[#This Row],[1M Return vs Nifty]]-AVERAGE(Table2[1M Return vs Nifty]))/_xlfn.STDEV.P(Table2[1M Return vs Nifty])</f>
        <v>-1.3053408101736912</v>
      </c>
      <c r="K687">
        <v>-9.9455961985571406</v>
      </c>
      <c r="L687">
        <f>(Table2[[#This Row],[6M Return vs Nifty]]-AVERAGE(Table2[6M Return vs Nifty]))/_xlfn.STDEV.P(Table2[6M Return vs Nifty])</f>
        <v>-0.46042192005602128</v>
      </c>
      <c r="M687">
        <v>-3.9572614080517599</v>
      </c>
      <c r="N687">
        <f>(Table2[[#This Row],[1W Return vs Nifty]]-AVERAGE(Table2[1W Return vs Nifty]))/_xlfn.STDEV.P(Table2[1W Return vs Nifty])</f>
        <v>-0.71408543320057916</v>
      </c>
      <c r="O687">
        <v>1280.6099999999999</v>
      </c>
      <c r="P687">
        <v>1337.94516742518</v>
      </c>
      <c r="Q687">
        <v>1394.1530041604201</v>
      </c>
      <c r="R687">
        <v>33.502597433652497</v>
      </c>
      <c r="S687" s="1">
        <f>(Table2[[#This Row],[Close Price]]-Table2[[#This Row],[20D EMA]])/Table2[[#This Row],[20D EMA]]</f>
        <v>-4.2917047344624683E-2</v>
      </c>
      <c r="T687" s="1">
        <f>(Table2[[#This Row],[Close Price]]-Table2[[#This Row],[50D EMA]])/Table2[[#This Row],[50D EMA]]</f>
        <v>-8.3931068446763998E-2</v>
      </c>
      <c r="U687" s="1">
        <f>(Table2[[#This Row],[Close Price]]-Table2[[#This Row],[200D EMA]])/Table2[[#This Row],[200D EMA]]</f>
        <v>-0.12086406847568</v>
      </c>
      <c r="V687">
        <v>1.27856827821622</v>
      </c>
      <c r="W687">
        <v>1197.3499999999999</v>
      </c>
      <c r="X687">
        <v>1250</v>
      </c>
      <c r="Y687">
        <v>1196.1500000000001</v>
      </c>
      <c r="Z687">
        <v>1250</v>
      </c>
      <c r="AA687">
        <v>1191</v>
      </c>
      <c r="AB687">
        <v>1410</v>
      </c>
      <c r="AC687" s="1">
        <f>(Table2[[#This Row],[Close Price]]/Table2[[#This Row],[Day Low]])-1</f>
        <v>2.3635528458679778E-2</v>
      </c>
      <c r="AD687" s="1">
        <f>(Table2[[#This Row],[Day High]]/Table2[[#This Row],[Close Price]])-1</f>
        <v>1.9867009341981712E-2</v>
      </c>
      <c r="AE687" s="1">
        <f>(Table2[[#This Row],[Close Price]]/Table2[[#This Row],[Current Week Low]])-1</f>
        <v>2.4662458721732117E-2</v>
      </c>
      <c r="AF687" s="1">
        <f>(Table2[[#This Row],[Current Week High]]/Table2[[#This Row],[Close Price]])-1</f>
        <v>1.9867009341981712E-2</v>
      </c>
      <c r="AG687" s="1">
        <f>(Table2[[#This Row],[Close Price]]/Table2[[#This Row],[Current Month Low]])-1</f>
        <v>2.9093198992443448E-2</v>
      </c>
      <c r="AH687" s="1">
        <f>(Table2[[#This Row],[Current Month High]]/Table2[[#This Row],[Close Price]])-1</f>
        <v>0.15040998653775528</v>
      </c>
      <c r="AI687">
        <v>35.715742667156199</v>
      </c>
      <c r="AJ687">
        <v>7.2215904120374397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-0.03</v>
      </c>
      <c r="AM687" t="s">
        <v>3173</v>
      </c>
      <c r="AN687">
        <v>-11.91</v>
      </c>
      <c r="AO687" t="s">
        <v>3173</v>
      </c>
      <c r="AP687">
        <v>-7.1247378836406E-2</v>
      </c>
      <c r="AQ687">
        <f>(Table2[[#This Row],[Sharpe Ratio]]-AVERAGE(Table2[Sharpe Ratio]))/_xlfn.STDEV.P(Table2[Sharpe Ratio])</f>
        <v>-1.4760513123052881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684</v>
      </c>
      <c r="AT687">
        <f>_xlfn.RANK.AVG(Table2[[#This Row],[6M Return vs Nifty Z-Score]],Table2[6M Return vs Nifty Z-Score])</f>
        <v>478</v>
      </c>
      <c r="AU687">
        <f>_xlfn.RANK.AVG(Table2[[#This Row],[Sharpe Ratio Z-Score]],Table2[Sharpe Ratio Z-Score])</f>
        <v>686</v>
      </c>
      <c r="AV687">
        <f>(Table2[[#This Row],[Rank 1Y]]+Table2[[#This Row],[Rank 6M]]+Table2[[#This Row],[Rank Sharpe]])/3</f>
        <v>616</v>
      </c>
    </row>
    <row r="688" spans="1:48" x14ac:dyDescent="0.3">
      <c r="A688" t="s">
        <v>2019</v>
      </c>
      <c r="B688" t="s">
        <v>2020</v>
      </c>
      <c r="C688" t="s">
        <v>3144</v>
      </c>
      <c r="D688" t="s">
        <v>2021</v>
      </c>
      <c r="E688">
        <v>3280.0036384999999</v>
      </c>
      <c r="F688">
        <v>18.53</v>
      </c>
      <c r="G688">
        <v>-30.5980891343373</v>
      </c>
      <c r="H688">
        <f>(Table2[[#This Row],[1Y Return vs Nifty]]-AVERAGE(Table2[1Y Return vs Nifty]))/_xlfn.STDEV.P(Table2[1Y Return vs Nifty])</f>
        <v>-0.8735482228968583</v>
      </c>
      <c r="I688">
        <v>1.1054906844365999</v>
      </c>
      <c r="J688">
        <f>(Table2[[#This Row],[1M Return vs Nifty]]-AVERAGE(Table2[1M Return vs Nifty]))/_xlfn.STDEV.P(Table2[1M Return vs Nifty])</f>
        <v>-1.3518212052078996E-2</v>
      </c>
      <c r="K688">
        <v>-17.151958383660102</v>
      </c>
      <c r="L688">
        <f>(Table2[[#This Row],[6M Return vs Nifty]]-AVERAGE(Table2[6M Return vs Nifty]))/_xlfn.STDEV.P(Table2[6M Return vs Nifty])</f>
        <v>-0.69749152667798842</v>
      </c>
      <c r="M688">
        <v>-2.70994941027188</v>
      </c>
      <c r="N688">
        <f>(Table2[[#This Row],[1W Return vs Nifty]]-AVERAGE(Table2[1W Return vs Nifty]))/_xlfn.STDEV.P(Table2[1W Return vs Nifty])</f>
        <v>-0.44815527716974762</v>
      </c>
      <c r="O688">
        <v>18.760000000000002</v>
      </c>
      <c r="P688">
        <v>19.566805506370901</v>
      </c>
      <c r="Q688">
        <v>20.628040686281501</v>
      </c>
      <c r="R688">
        <v>48.0506621649849</v>
      </c>
      <c r="S688" s="1">
        <f>(Table2[[#This Row],[Close Price]]-Table2[[#This Row],[20D EMA]])/Table2[[#This Row],[20D EMA]]</f>
        <v>-1.2260127931769744E-2</v>
      </c>
      <c r="T688" s="1">
        <f>(Table2[[#This Row],[Close Price]]-Table2[[#This Row],[50D EMA]])/Table2[[#This Row],[50D EMA]]</f>
        <v>-5.2987980385112883E-2</v>
      </c>
      <c r="U688" s="1">
        <f>(Table2[[#This Row],[Close Price]]-Table2[[#This Row],[200D EMA]])/Table2[[#This Row],[200D EMA]]</f>
        <v>-0.10170819023431459</v>
      </c>
      <c r="V688">
        <v>0.49464971123607399</v>
      </c>
      <c r="W688">
        <v>18.25</v>
      </c>
      <c r="X688">
        <v>18.59</v>
      </c>
      <c r="Y688">
        <v>18.21</v>
      </c>
      <c r="Z688">
        <v>18.59</v>
      </c>
      <c r="AA688">
        <v>17.920000000000002</v>
      </c>
      <c r="AB688">
        <v>20.05</v>
      </c>
      <c r="AC688" s="1">
        <f>(Table2[[#This Row],[Close Price]]/Table2[[#This Row],[Day Low]])-1</f>
        <v>1.5342465753424683E-2</v>
      </c>
      <c r="AD688" s="1">
        <f>(Table2[[#This Row],[Day High]]/Table2[[#This Row],[Close Price]])-1</f>
        <v>3.2379924446841457E-3</v>
      </c>
      <c r="AE688" s="1">
        <f>(Table2[[#This Row],[Close Price]]/Table2[[#This Row],[Current Week Low]])-1</f>
        <v>1.75727622185613E-2</v>
      </c>
      <c r="AF688" s="1">
        <f>(Table2[[#This Row],[Current Week High]]/Table2[[#This Row],[Close Price]])-1</f>
        <v>3.2379924446841457E-3</v>
      </c>
      <c r="AG688" s="1">
        <f>(Table2[[#This Row],[Close Price]]/Table2[[#This Row],[Current Month Low]])-1</f>
        <v>3.4040178571428603E-2</v>
      </c>
      <c r="AH688" s="1">
        <f>(Table2[[#This Row],[Current Month High]]/Table2[[#This Row],[Close Price]])-1</f>
        <v>8.2029141932002059E-2</v>
      </c>
      <c r="AI688">
        <v>50.8364813815434</v>
      </c>
      <c r="AJ688">
        <v>3.63534675615213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-0.11</v>
      </c>
      <c r="AM688" t="s">
        <v>3173</v>
      </c>
      <c r="AN688">
        <v>-5.41</v>
      </c>
      <c r="AO688" t="s">
        <v>3173</v>
      </c>
      <c r="AP688">
        <v>-4.6359196566359E-2</v>
      </c>
      <c r="AQ688">
        <f>(Table2[[#This Row],[Sharpe Ratio]]-AVERAGE(Table2[Sharpe Ratio]))/_xlfn.STDEV.P(Table2[Sharpe Ratio])</f>
        <v>-1.1874790962267749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625</v>
      </c>
      <c r="AT688">
        <f>_xlfn.RANK.AVG(Table2[[#This Row],[6M Return vs Nifty Z-Score]],Table2[6M Return vs Nifty Z-Score])</f>
        <v>572</v>
      </c>
      <c r="AU688">
        <f>_xlfn.RANK.AVG(Table2[[#This Row],[Sharpe Ratio Z-Score]],Table2[Sharpe Ratio Z-Score])</f>
        <v>655</v>
      </c>
      <c r="AV688">
        <f>(Table2[[#This Row],[Rank 1Y]]+Table2[[#This Row],[Rank 6M]]+Table2[[#This Row],[Rank Sharpe]])/3</f>
        <v>617.33333333333337</v>
      </c>
    </row>
    <row r="689" spans="1:48" x14ac:dyDescent="0.3">
      <c r="A689" t="s">
        <v>2282</v>
      </c>
      <c r="B689" t="s">
        <v>2283</v>
      </c>
      <c r="C689" t="s">
        <v>3129</v>
      </c>
      <c r="D689" t="s">
        <v>373</v>
      </c>
      <c r="E689">
        <v>2398.0872072799998</v>
      </c>
      <c r="F689">
        <v>1702.3</v>
      </c>
      <c r="G689">
        <v>-37.913144976021798</v>
      </c>
      <c r="H689">
        <f>(Table2[[#This Row],[1Y Return vs Nifty]]-AVERAGE(Table2[1Y Return vs Nifty]))/_xlfn.STDEV.P(Table2[1Y Return vs Nifty])</f>
        <v>-1.0174005444148684</v>
      </c>
      <c r="I689">
        <v>0.63332541521915697</v>
      </c>
      <c r="J689">
        <f>(Table2[[#This Row],[1M Return vs Nifty]]-AVERAGE(Table2[1M Return vs Nifty]))/_xlfn.STDEV.P(Table2[1M Return vs Nifty])</f>
        <v>-5.8298108822123981E-2</v>
      </c>
      <c r="K689">
        <v>-12.0391720994499</v>
      </c>
      <c r="L689">
        <f>(Table2[[#This Row],[6M Return vs Nifty]]-AVERAGE(Table2[6M Return vs Nifty]))/_xlfn.STDEV.P(Table2[6M Return vs Nifty])</f>
        <v>-0.52929484130384308</v>
      </c>
      <c r="M689">
        <v>-3.1353989424064701</v>
      </c>
      <c r="N689">
        <f>(Table2[[#This Row],[1W Return vs Nifty]]-AVERAGE(Table2[1W Return vs Nifty]))/_xlfn.STDEV.P(Table2[1W Return vs Nifty])</f>
        <v>-0.53886222191587063</v>
      </c>
      <c r="O689">
        <v>1750.75</v>
      </c>
      <c r="P689">
        <v>1857.5846316393199</v>
      </c>
      <c r="Q689">
        <v>1928.1764700918</v>
      </c>
      <c r="R689">
        <v>40.152196686547299</v>
      </c>
      <c r="S689" s="1">
        <f>(Table2[[#This Row],[Close Price]]-Table2[[#This Row],[20D EMA]])/Table2[[#This Row],[20D EMA]]</f>
        <v>-2.7673854062544651E-2</v>
      </c>
      <c r="T689" s="1">
        <f>(Table2[[#This Row],[Close Price]]-Table2[[#This Row],[50D EMA]])/Table2[[#This Row],[50D EMA]]</f>
        <v>-8.3594916212394135E-2</v>
      </c>
      <c r="U689" s="1">
        <f>(Table2[[#This Row],[Close Price]]-Table2[[#This Row],[200D EMA]])/Table2[[#This Row],[200D EMA]]</f>
        <v>-0.11714512317487522</v>
      </c>
      <c r="V689">
        <v>0.54873664504862096</v>
      </c>
      <c r="W689">
        <v>1685</v>
      </c>
      <c r="X689">
        <v>1711</v>
      </c>
      <c r="Y689">
        <v>1685</v>
      </c>
      <c r="Z689">
        <v>1725.4</v>
      </c>
      <c r="AA689">
        <v>1654.95</v>
      </c>
      <c r="AB689">
        <v>1930</v>
      </c>
      <c r="AC689" s="1">
        <f>(Table2[[#This Row],[Close Price]]/Table2[[#This Row],[Day Low]])-1</f>
        <v>1.0267062314539999E-2</v>
      </c>
      <c r="AD689" s="1">
        <f>(Table2[[#This Row],[Day High]]/Table2[[#This Row],[Close Price]])-1</f>
        <v>5.110732538330609E-3</v>
      </c>
      <c r="AE689" s="1">
        <f>(Table2[[#This Row],[Close Price]]/Table2[[#This Row],[Current Week Low]])-1</f>
        <v>1.0267062314539999E-2</v>
      </c>
      <c r="AF689" s="1">
        <f>(Table2[[#This Row],[Current Week High]]/Table2[[#This Row],[Close Price]])-1</f>
        <v>1.356987605005E-2</v>
      </c>
      <c r="AG689" s="1">
        <f>(Table2[[#This Row],[Close Price]]/Table2[[#This Row],[Current Month Low]])-1</f>
        <v>2.861113628810541E-2</v>
      </c>
      <c r="AH689" s="1">
        <f>(Table2[[#This Row],[Current Month High]]/Table2[[#This Row],[Close Price]])-1</f>
        <v>0.13376020677906375</v>
      </c>
      <c r="AI689">
        <v>50.381836339070603</v>
      </c>
      <c r="AJ689">
        <v>11.188765512736699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-0.26</v>
      </c>
      <c r="AM689" t="s">
        <v>3173</v>
      </c>
      <c r="AN689">
        <v>-10.08</v>
      </c>
      <c r="AO689" t="s">
        <v>3173</v>
      </c>
      <c r="AP689">
        <v>-7.4925243418942994E-2</v>
      </c>
      <c r="AQ689">
        <f>(Table2[[#This Row],[Sharpe Ratio]]-AVERAGE(Table2[Sharpe Ratio]))/_xlfn.STDEV.P(Table2[Sharpe Ratio])</f>
        <v>-1.5186952274576087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661</v>
      </c>
      <c r="AT689">
        <f>_xlfn.RANK.AVG(Table2[[#This Row],[6M Return vs Nifty Z-Score]],Table2[6M Return vs Nifty Z-Score])</f>
        <v>501</v>
      </c>
      <c r="AU689">
        <f>_xlfn.RANK.AVG(Table2[[#This Row],[Sharpe Ratio Z-Score]],Table2[Sharpe Ratio Z-Score])</f>
        <v>690</v>
      </c>
      <c r="AV689">
        <f>(Table2[[#This Row],[Rank 1Y]]+Table2[[#This Row],[Rank 6M]]+Table2[[#This Row],[Rank Sharpe]])/3</f>
        <v>617.33333333333337</v>
      </c>
    </row>
    <row r="690" spans="1:48" x14ac:dyDescent="0.3">
      <c r="A690" t="s">
        <v>2055</v>
      </c>
      <c r="B690" t="s">
        <v>2056</v>
      </c>
      <c r="C690" t="s">
        <v>3127</v>
      </c>
      <c r="D690" t="s">
        <v>2057</v>
      </c>
      <c r="E690">
        <v>3150.1207355799902</v>
      </c>
      <c r="F690">
        <v>188.02</v>
      </c>
      <c r="G690">
        <v>-51.920943518089302</v>
      </c>
      <c r="H690">
        <f>(Table2[[#This Row],[1Y Return vs Nifty]]-AVERAGE(Table2[1Y Return vs Nifty]))/_xlfn.STDEV.P(Table2[1Y Return vs Nifty])</f>
        <v>-1.2928672507864478</v>
      </c>
      <c r="I690">
        <v>-8.3311663247976302</v>
      </c>
      <c r="J690">
        <f>(Table2[[#This Row],[1M Return vs Nifty]]-AVERAGE(Table2[1M Return vs Nifty]))/_xlfn.STDEV.P(Table2[1M Return vs Nifty])</f>
        <v>-0.90848561918092896</v>
      </c>
      <c r="K690">
        <v>-20.4284630207612</v>
      </c>
      <c r="L690">
        <f>(Table2[[#This Row],[6M Return vs Nifty]]-AVERAGE(Table2[6M Return vs Nifty]))/_xlfn.STDEV.P(Table2[6M Return vs Nifty])</f>
        <v>-0.80527956805874645</v>
      </c>
      <c r="M690">
        <v>-1.5860359057687099</v>
      </c>
      <c r="N690">
        <f>(Table2[[#This Row],[1W Return vs Nifty]]-AVERAGE(Table2[1W Return vs Nifty]))/_xlfn.STDEV.P(Table2[1W Return vs Nifty])</f>
        <v>-0.20853400025613278</v>
      </c>
      <c r="O690">
        <v>195.8</v>
      </c>
      <c r="P690">
        <v>207.80617610090101</v>
      </c>
      <c r="Q690">
        <v>224.05932747794699</v>
      </c>
      <c r="R690">
        <v>38.136505287842397</v>
      </c>
      <c r="S690" s="1">
        <f>(Table2[[#This Row],[Close Price]]-Table2[[#This Row],[20D EMA]])/Table2[[#This Row],[20D EMA]]</f>
        <v>-3.9734422880490297E-2</v>
      </c>
      <c r="T690" s="1">
        <f>(Table2[[#This Row],[Close Price]]-Table2[[#This Row],[50D EMA]])/Table2[[#This Row],[50D EMA]]</f>
        <v>-9.5214571925397229E-2</v>
      </c>
      <c r="U690" s="1">
        <f>(Table2[[#This Row],[Close Price]]-Table2[[#This Row],[200D EMA]])/Table2[[#This Row],[200D EMA]]</f>
        <v>-0.1608472536430966</v>
      </c>
      <c r="V690">
        <v>1.0979718039886499</v>
      </c>
      <c r="W690">
        <v>185.65</v>
      </c>
      <c r="X690">
        <v>190.56</v>
      </c>
      <c r="Y690">
        <v>183</v>
      </c>
      <c r="Z690">
        <v>194.32</v>
      </c>
      <c r="AA690">
        <v>180.41</v>
      </c>
      <c r="AB690">
        <v>215</v>
      </c>
      <c r="AC690" s="1">
        <f>(Table2[[#This Row],[Close Price]]/Table2[[#This Row],[Day Low]])-1</f>
        <v>1.276595744680864E-2</v>
      </c>
      <c r="AD690" s="1">
        <f>(Table2[[#This Row],[Day High]]/Table2[[#This Row],[Close Price]])-1</f>
        <v>1.3509201148813821E-2</v>
      </c>
      <c r="AE690" s="1">
        <f>(Table2[[#This Row],[Close Price]]/Table2[[#This Row],[Current Week Low]])-1</f>
        <v>2.7431693989071082E-2</v>
      </c>
      <c r="AF690" s="1">
        <f>(Table2[[#This Row],[Current Week High]]/Table2[[#This Row],[Close Price]])-1</f>
        <v>3.3507073715562052E-2</v>
      </c>
      <c r="AG690" s="1">
        <f>(Table2[[#This Row],[Close Price]]/Table2[[#This Row],[Current Month Low]])-1</f>
        <v>4.2181697245163852E-2</v>
      </c>
      <c r="AH690" s="1">
        <f>(Table2[[#This Row],[Current Month High]]/Table2[[#This Row],[Close Price]])-1</f>
        <v>0.14349537283267733</v>
      </c>
      <c r="AI690">
        <v>49.452185937666201</v>
      </c>
      <c r="AJ690">
        <v>4.2181697245163798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-0.17</v>
      </c>
      <c r="AM690" t="s">
        <v>3173</v>
      </c>
      <c r="AN690">
        <v>-9.07</v>
      </c>
      <c r="AO690" t="s">
        <v>3173</v>
      </c>
      <c r="AQ690">
        <f>(Table2[[#This Row],[Sharpe Ratio]]-AVERAGE(Table2[Sharpe Ratio]))/_xlfn.STDEV.P(Table2[Sharpe Ratio])</f>
        <v>-0.64995586758689006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714</v>
      </c>
      <c r="AT690">
        <f>_xlfn.RANK.AVG(Table2[[#This Row],[6M Return vs Nifty Z-Score]],Table2[6M Return vs Nifty Z-Score])</f>
        <v>607</v>
      </c>
      <c r="AU690">
        <f>_xlfn.RANK.AVG(Table2[[#This Row],[Sharpe Ratio Z-Score]],Table2[Sharpe Ratio Z-Score])</f>
        <v>532</v>
      </c>
      <c r="AV690">
        <f>(Table2[[#This Row],[Rank 1Y]]+Table2[[#This Row],[Rank 6M]]+Table2[[#This Row],[Rank Sharpe]])/3</f>
        <v>617.66666666666663</v>
      </c>
    </row>
    <row r="691" spans="1:48" x14ac:dyDescent="0.3">
      <c r="A691" t="s">
        <v>2391</v>
      </c>
      <c r="B691" t="s">
        <v>2392</v>
      </c>
      <c r="C691" t="s">
        <v>3144</v>
      </c>
      <c r="D691" t="s">
        <v>2021</v>
      </c>
      <c r="E691">
        <v>2121.131551386</v>
      </c>
      <c r="F691">
        <v>44.49</v>
      </c>
      <c r="G691">
        <v>-40.780037511774502</v>
      </c>
      <c r="H691">
        <f>(Table2[[#This Row],[1Y Return vs Nifty]]-AVERAGE(Table2[1Y Return vs Nifty]))/_xlfn.STDEV.P(Table2[1Y Return vs Nifty])</f>
        <v>-1.0737786713541855</v>
      </c>
      <c r="I691">
        <v>1.44623365253433</v>
      </c>
      <c r="J691">
        <f>(Table2[[#This Row],[1M Return vs Nifty]]-AVERAGE(Table2[1M Return vs Nifty]))/_xlfn.STDEV.P(Table2[1M Return vs Nifty])</f>
        <v>1.8797665313962989E-2</v>
      </c>
      <c r="K691">
        <v>-19.832361314063</v>
      </c>
      <c r="L691">
        <f>(Table2[[#This Row],[6M Return vs Nifty]]-AVERAGE(Table2[6M Return vs Nifty]))/_xlfn.STDEV.P(Table2[6M Return vs Nifty])</f>
        <v>-0.78566945223557039</v>
      </c>
      <c r="M691">
        <v>-1.53545947237741</v>
      </c>
      <c r="N691">
        <f>(Table2[[#This Row],[1W Return vs Nifty]]-AVERAGE(Table2[1W Return vs Nifty]))/_xlfn.STDEV.P(Table2[1W Return vs Nifty])</f>
        <v>-0.19775097335735287</v>
      </c>
      <c r="O691">
        <v>45.33</v>
      </c>
      <c r="P691">
        <v>47.772962680339802</v>
      </c>
      <c r="Q691">
        <v>50.492102628365402</v>
      </c>
      <c r="R691">
        <v>47.873691766183498</v>
      </c>
      <c r="S691" s="1">
        <f>(Table2[[#This Row],[Close Price]]-Table2[[#This Row],[20D EMA]])/Table2[[#This Row],[20D EMA]]</f>
        <v>-1.8530774321641217E-2</v>
      </c>
      <c r="T691" s="1">
        <f>(Table2[[#This Row],[Close Price]]-Table2[[#This Row],[50D EMA]])/Table2[[#This Row],[50D EMA]]</f>
        <v>-6.8720098066910359E-2</v>
      </c>
      <c r="U691" s="1">
        <f>(Table2[[#This Row],[Close Price]]-Table2[[#This Row],[200D EMA]])/Table2[[#This Row],[200D EMA]]</f>
        <v>-0.11887210704102356</v>
      </c>
      <c r="V691">
        <v>0.42784909920988901</v>
      </c>
      <c r="W691">
        <v>43.91</v>
      </c>
      <c r="X691">
        <v>44.69</v>
      </c>
      <c r="Y691">
        <v>43.5</v>
      </c>
      <c r="Z691">
        <v>44.69</v>
      </c>
      <c r="AA691">
        <v>42.55</v>
      </c>
      <c r="AB691">
        <v>49.44</v>
      </c>
      <c r="AC691" s="1">
        <f>(Table2[[#This Row],[Close Price]]/Table2[[#This Row],[Day Low]])-1</f>
        <v>1.3208836255978351E-2</v>
      </c>
      <c r="AD691" s="1">
        <f>(Table2[[#This Row],[Day High]]/Table2[[#This Row],[Close Price]])-1</f>
        <v>4.4953922229713505E-3</v>
      </c>
      <c r="AE691" s="1">
        <f>(Table2[[#This Row],[Close Price]]/Table2[[#This Row],[Current Week Low]])-1</f>
        <v>2.2758620689655285E-2</v>
      </c>
      <c r="AF691" s="1">
        <f>(Table2[[#This Row],[Current Week High]]/Table2[[#This Row],[Close Price]])-1</f>
        <v>4.4953922229713505E-3</v>
      </c>
      <c r="AG691" s="1">
        <f>(Table2[[#This Row],[Close Price]]/Table2[[#This Row],[Current Month Low]])-1</f>
        <v>4.5593419506463118E-2</v>
      </c>
      <c r="AH691" s="1">
        <f>(Table2[[#This Row],[Current Month High]]/Table2[[#This Row],[Close Price]])-1</f>
        <v>0.11126095751854348</v>
      </c>
      <c r="AI691">
        <v>55.990110137109397</v>
      </c>
      <c r="AJ691">
        <v>5.5265654648956497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-0.08</v>
      </c>
      <c r="AM691" t="s">
        <v>3173</v>
      </c>
      <c r="AN691">
        <v>-8.94</v>
      </c>
      <c r="AO691" t="s">
        <v>3173</v>
      </c>
      <c r="AP691">
        <v>-8.794745776191E-3</v>
      </c>
      <c r="AQ691">
        <f>(Table2[[#This Row],[Sharpe Ratio]]-AVERAGE(Table2[Sharpe Ratio]))/_xlfn.STDEV.P(Table2[Sharpe Ratio])</f>
        <v>-0.75192873370242674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675</v>
      </c>
      <c r="AT691">
        <f>_xlfn.RANK.AVG(Table2[[#This Row],[6M Return vs Nifty Z-Score]],Table2[6M Return vs Nifty Z-Score])</f>
        <v>601</v>
      </c>
      <c r="AU691">
        <f>_xlfn.RANK.AVG(Table2[[#This Row],[Sharpe Ratio Z-Score]],Table2[Sharpe Ratio Z-Score])</f>
        <v>577</v>
      </c>
      <c r="AV691">
        <f>(Table2[[#This Row],[Rank 1Y]]+Table2[[#This Row],[Rank 6M]]+Table2[[#This Row],[Rank Sharpe]])/3</f>
        <v>617.66666666666663</v>
      </c>
    </row>
    <row r="692" spans="1:48" x14ac:dyDescent="0.3">
      <c r="A692" t="s">
        <v>463</v>
      </c>
      <c r="B692" t="s">
        <v>464</v>
      </c>
      <c r="C692" t="s">
        <v>3136</v>
      </c>
      <c r="D692" t="s">
        <v>465</v>
      </c>
      <c r="E692">
        <v>48440.213972639998</v>
      </c>
      <c r="F692">
        <v>1803.2</v>
      </c>
      <c r="G692">
        <v>-29.981165593434199</v>
      </c>
      <c r="H692">
        <f>(Table2[[#This Row],[1Y Return vs Nifty]]-AVERAGE(Table2[1Y Return vs Nifty]))/_xlfn.STDEV.P(Table2[1Y Return vs Nifty])</f>
        <v>-0.86141627401243437</v>
      </c>
      <c r="I692">
        <v>-1.5649438136937399</v>
      </c>
      <c r="J692">
        <f>(Table2[[#This Row],[1M Return vs Nifty]]-AVERAGE(Table2[1M Return vs Nifty]))/_xlfn.STDEV.P(Table2[1M Return vs Nifty])</f>
        <v>-0.26678076428434272</v>
      </c>
      <c r="K692">
        <v>-22.455708445257699</v>
      </c>
      <c r="L692">
        <f>(Table2[[#This Row],[6M Return vs Nifty]]-AVERAGE(Table2[6M Return vs Nifty]))/_xlfn.STDEV.P(Table2[6M Return vs Nifty])</f>
        <v>-0.87197039804576315</v>
      </c>
      <c r="M692">
        <v>1.0065597499536301</v>
      </c>
      <c r="N692">
        <f>(Table2[[#This Row],[1W Return vs Nifty]]-AVERAGE(Table2[1W Return vs Nifty]))/_xlfn.STDEV.P(Table2[1W Return vs Nifty])</f>
        <v>0.34421412409307994</v>
      </c>
      <c r="O692">
        <v>1772.05</v>
      </c>
      <c r="P692">
        <v>1837.0143113735301</v>
      </c>
      <c r="Q692">
        <v>1955.1403071068601</v>
      </c>
      <c r="R692">
        <v>64.240112717733695</v>
      </c>
      <c r="S692" s="1">
        <f>(Table2[[#This Row],[Close Price]]-Table2[[#This Row],[20D EMA]])/Table2[[#This Row],[20D EMA]]</f>
        <v>1.7578510764369004E-2</v>
      </c>
      <c r="T692" s="1">
        <f>(Table2[[#This Row],[Close Price]]-Table2[[#This Row],[50D EMA]])/Table2[[#This Row],[50D EMA]]</f>
        <v>-1.8407211726209776E-2</v>
      </c>
      <c r="U692" s="1">
        <f>(Table2[[#This Row],[Close Price]]-Table2[[#This Row],[200D EMA]])/Table2[[#This Row],[200D EMA]]</f>
        <v>-7.7713249813613286E-2</v>
      </c>
      <c r="V692">
        <v>1.0002442703157599</v>
      </c>
      <c r="W692">
        <v>1784.35</v>
      </c>
      <c r="X692">
        <v>1819.9</v>
      </c>
      <c r="Y692">
        <v>1772.55</v>
      </c>
      <c r="Z692">
        <v>1819.9</v>
      </c>
      <c r="AA692">
        <v>1695.5</v>
      </c>
      <c r="AB692">
        <v>1819.9</v>
      </c>
      <c r="AC692" s="1">
        <f>(Table2[[#This Row],[Close Price]]/Table2[[#This Row],[Day Low]])-1</f>
        <v>1.056407095020595E-2</v>
      </c>
      <c r="AD692" s="1">
        <f>(Table2[[#This Row],[Day High]]/Table2[[#This Row],[Close Price]])-1</f>
        <v>9.2613132209404814E-3</v>
      </c>
      <c r="AE692" s="1">
        <f>(Table2[[#This Row],[Close Price]]/Table2[[#This Row],[Current Week Low]])-1</f>
        <v>1.7291472737017255E-2</v>
      </c>
      <c r="AF692" s="1">
        <f>(Table2[[#This Row],[Current Week High]]/Table2[[#This Row],[Close Price]])-1</f>
        <v>9.2613132209404814E-3</v>
      </c>
      <c r="AG692" s="1">
        <f>(Table2[[#This Row],[Close Price]]/Table2[[#This Row],[Current Month Low]])-1</f>
        <v>6.3521085225597185E-2</v>
      </c>
      <c r="AH692" s="1">
        <f>(Table2[[#This Row],[Current Month High]]/Table2[[#This Row],[Close Price]])-1</f>
        <v>9.2613132209404814E-3</v>
      </c>
      <c r="AI692">
        <v>36.091393078970697</v>
      </c>
      <c r="AJ692">
        <v>6.3521085225597096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-0.01</v>
      </c>
      <c r="AM692" t="s">
        <v>3173</v>
      </c>
      <c r="AN692">
        <v>-0.14000000000000001</v>
      </c>
      <c r="AO692" t="s">
        <v>3173</v>
      </c>
      <c r="AP692">
        <v>-2.1396346558516001E-2</v>
      </c>
      <c r="AQ692">
        <f>(Table2[[#This Row],[Sharpe Ratio]]-AVERAGE(Table2[Sharpe Ratio]))/_xlfn.STDEV.P(Table2[Sharpe Ratio])</f>
        <v>-0.89804112650134771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620</v>
      </c>
      <c r="AT692">
        <f>_xlfn.RANK.AVG(Table2[[#This Row],[6M Return vs Nifty Z-Score]],Table2[6M Return vs Nifty Z-Score])</f>
        <v>627</v>
      </c>
      <c r="AU692">
        <f>_xlfn.RANK.AVG(Table2[[#This Row],[Sharpe Ratio Z-Score]],Table2[Sharpe Ratio Z-Score])</f>
        <v>608</v>
      </c>
      <c r="AV692">
        <f>(Table2[[#This Row],[Rank 1Y]]+Table2[[#This Row],[Rank 6M]]+Table2[[#This Row],[Rank Sharpe]])/3</f>
        <v>618.33333333333337</v>
      </c>
    </row>
    <row r="693" spans="1:48" x14ac:dyDescent="0.3">
      <c r="A693" t="s">
        <v>1013</v>
      </c>
      <c r="B693" t="s">
        <v>1014</v>
      </c>
      <c r="C693" t="s">
        <v>3138</v>
      </c>
      <c r="D693" t="s">
        <v>102</v>
      </c>
      <c r="E693">
        <v>13994.406595259999</v>
      </c>
      <c r="F693">
        <v>2334.15</v>
      </c>
      <c r="G693">
        <v>-33.069744578323203</v>
      </c>
      <c r="H693">
        <f>(Table2[[#This Row],[1Y Return vs Nifty]]-AVERAGE(Table2[1Y Return vs Nifty]))/_xlfn.STDEV.P(Table2[1Y Return vs Nifty])</f>
        <v>-0.92215391795989454</v>
      </c>
      <c r="I693">
        <v>-5.5601550273616001</v>
      </c>
      <c r="J693">
        <f>(Table2[[#This Row],[1M Return vs Nifty]]-AVERAGE(Table2[1M Return vs Nifty]))/_xlfn.STDEV.P(Table2[1M Return vs Nifty])</f>
        <v>-0.64568441812378463</v>
      </c>
      <c r="K693">
        <v>-13.809867255889699</v>
      </c>
      <c r="L693">
        <f>(Table2[[#This Row],[6M Return vs Nifty]]-AVERAGE(Table2[6M Return vs Nifty]))/_xlfn.STDEV.P(Table2[6M Return vs Nifty])</f>
        <v>-0.58754586913205487</v>
      </c>
      <c r="M693">
        <v>-0.16586065703913699</v>
      </c>
      <c r="N693">
        <f>(Table2[[#This Row],[1W Return vs Nifty]]-AVERAGE(Table2[1W Return vs Nifty]))/_xlfn.STDEV.P(Table2[1W Return vs Nifty])</f>
        <v>9.4251049641566886E-2</v>
      </c>
      <c r="O693">
        <v>2400.41</v>
      </c>
      <c r="P693">
        <v>2591.2246956732802</v>
      </c>
      <c r="Q693">
        <v>2713.2477761087898</v>
      </c>
      <c r="R693">
        <v>46.330883537535897</v>
      </c>
      <c r="S693" s="1">
        <f>(Table2[[#This Row],[Close Price]]-Table2[[#This Row],[20D EMA]])/Table2[[#This Row],[20D EMA]]</f>
        <v>-2.7603617715306873E-2</v>
      </c>
      <c r="T693" s="1">
        <f>(Table2[[#This Row],[Close Price]]-Table2[[#This Row],[50D EMA]])/Table2[[#This Row],[50D EMA]]</f>
        <v>-9.9209727393588354E-2</v>
      </c>
      <c r="U693" s="1">
        <f>(Table2[[#This Row],[Close Price]]-Table2[[#This Row],[200D EMA]])/Table2[[#This Row],[200D EMA]]</f>
        <v>-0.13972103080555129</v>
      </c>
      <c r="V693">
        <v>0.77443871197153502</v>
      </c>
      <c r="W693">
        <v>2309.6999999999998</v>
      </c>
      <c r="X693">
        <v>2355.65</v>
      </c>
      <c r="Y693">
        <v>2255.75</v>
      </c>
      <c r="Z693">
        <v>2355.65</v>
      </c>
      <c r="AA693">
        <v>2234.15</v>
      </c>
      <c r="AB693">
        <v>2578.85</v>
      </c>
      <c r="AC693" s="1">
        <f>(Table2[[#This Row],[Close Price]]/Table2[[#This Row],[Day Low]])-1</f>
        <v>1.0585790362384939E-2</v>
      </c>
      <c r="AD693" s="1">
        <f>(Table2[[#This Row],[Day High]]/Table2[[#This Row],[Close Price]])-1</f>
        <v>9.2110618426408664E-3</v>
      </c>
      <c r="AE693" s="1">
        <f>(Table2[[#This Row],[Close Price]]/Table2[[#This Row],[Current Week Low]])-1</f>
        <v>3.4755624515128147E-2</v>
      </c>
      <c r="AF693" s="1">
        <f>(Table2[[#This Row],[Current Week High]]/Table2[[#This Row],[Close Price]])-1</f>
        <v>9.2110618426408664E-3</v>
      </c>
      <c r="AG693" s="1">
        <f>(Table2[[#This Row],[Close Price]]/Table2[[#This Row],[Current Month Low]])-1</f>
        <v>4.475975203097371E-2</v>
      </c>
      <c r="AH693" s="1">
        <f>(Table2[[#This Row],[Current Month High]]/Table2[[#This Row],[Close Price]])-1</f>
        <v>0.10483473641368368</v>
      </c>
      <c r="AI693">
        <v>37.026326500010697</v>
      </c>
      <c r="AJ693">
        <v>4.6704035874439498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-0.25</v>
      </c>
      <c r="AM693" t="s">
        <v>3173</v>
      </c>
      <c r="AN693">
        <v>-5.22</v>
      </c>
      <c r="AO693" t="s">
        <v>3173</v>
      </c>
      <c r="AP693">
        <v>-9.497463094868E-2</v>
      </c>
      <c r="AQ693">
        <f>(Table2[[#This Row],[Sharpe Ratio]]-AVERAGE(Table2[Sharpe Ratio]))/_xlfn.STDEV.P(Table2[Sharpe Ratio])</f>
        <v>-1.7511628350834261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639</v>
      </c>
      <c r="AT693">
        <f>_xlfn.RANK.AVG(Table2[[#This Row],[6M Return vs Nifty Z-Score]],Table2[6M Return vs Nifty Z-Score])</f>
        <v>525</v>
      </c>
      <c r="AU693">
        <f>_xlfn.RANK.AVG(Table2[[#This Row],[Sharpe Ratio Z-Score]],Table2[Sharpe Ratio Z-Score])</f>
        <v>706</v>
      </c>
      <c r="AV693">
        <f>(Table2[[#This Row],[Rank 1Y]]+Table2[[#This Row],[Rank 6M]]+Table2[[#This Row],[Rank Sharpe]])/3</f>
        <v>623.33333333333337</v>
      </c>
    </row>
    <row r="694" spans="1:48" x14ac:dyDescent="0.3">
      <c r="A694" t="s">
        <v>534</v>
      </c>
      <c r="B694" t="s">
        <v>535</v>
      </c>
      <c r="C694" t="s">
        <v>3129</v>
      </c>
      <c r="D694" t="s">
        <v>120</v>
      </c>
      <c r="E694">
        <v>37749.165082225001</v>
      </c>
      <c r="F694">
        <v>290.45</v>
      </c>
      <c r="G694">
        <v>-36.877757310373703</v>
      </c>
      <c r="H694">
        <f>(Table2[[#This Row],[1Y Return vs Nifty]]-AVERAGE(Table2[1Y Return vs Nifty]))/_xlfn.STDEV.P(Table2[1Y Return vs Nifty])</f>
        <v>-0.99703939849909173</v>
      </c>
      <c r="I694">
        <v>-8.8296626558454001</v>
      </c>
      <c r="J694">
        <f>(Table2[[#This Row],[1M Return vs Nifty]]-AVERAGE(Table2[1M Return vs Nifty]))/_xlfn.STDEV.P(Table2[1M Return vs Nifty])</f>
        <v>-0.95576273950272272</v>
      </c>
      <c r="K694">
        <v>-20.239071505074001</v>
      </c>
      <c r="L694">
        <f>(Table2[[#This Row],[6M Return vs Nifty]]-AVERAGE(Table2[6M Return vs Nifty]))/_xlfn.STDEV.P(Table2[6M Return vs Nifty])</f>
        <v>-0.79904910517494665</v>
      </c>
      <c r="M694">
        <v>-11.926320739499801</v>
      </c>
      <c r="N694">
        <f>(Table2[[#This Row],[1W Return vs Nifty]]-AVERAGE(Table2[1W Return vs Nifty]))/_xlfn.STDEV.P(Table2[1W Return vs Nifty])</f>
        <v>-2.4131095708685963</v>
      </c>
      <c r="O694">
        <v>320.05</v>
      </c>
      <c r="P694">
        <v>332.18385465058498</v>
      </c>
      <c r="Q694">
        <v>348.22952367423699</v>
      </c>
      <c r="R694">
        <v>26.798069268518098</v>
      </c>
      <c r="S694" s="1">
        <f>(Table2[[#This Row],[Close Price]]-Table2[[#This Row],[20D EMA]])/Table2[[#This Row],[20D EMA]]</f>
        <v>-9.2485549132948042E-2</v>
      </c>
      <c r="T694" s="1">
        <f>(Table2[[#This Row],[Close Price]]-Table2[[#This Row],[50D EMA]])/Table2[[#This Row],[50D EMA]]</f>
        <v>-0.12563480755102827</v>
      </c>
      <c r="U694" s="1">
        <f>(Table2[[#This Row],[Close Price]]-Table2[[#This Row],[200D EMA]])/Table2[[#This Row],[200D EMA]]</f>
        <v>-0.16592367891324689</v>
      </c>
      <c r="V694">
        <v>1.6402654774446499</v>
      </c>
      <c r="W694">
        <v>288.95</v>
      </c>
      <c r="X694">
        <v>297.45</v>
      </c>
      <c r="Y694">
        <v>288.95</v>
      </c>
      <c r="Z694">
        <v>301.8</v>
      </c>
      <c r="AA694">
        <v>279</v>
      </c>
      <c r="AB694">
        <v>352.8</v>
      </c>
      <c r="AC694" s="1">
        <f>(Table2[[#This Row],[Close Price]]/Table2[[#This Row],[Day Low]])-1</f>
        <v>5.1912095518256152E-3</v>
      </c>
      <c r="AD694" s="1">
        <f>(Table2[[#This Row],[Day High]]/Table2[[#This Row],[Close Price]])-1</f>
        <v>2.4100533654673795E-2</v>
      </c>
      <c r="AE694" s="1">
        <f>(Table2[[#This Row],[Close Price]]/Table2[[#This Row],[Current Week Low]])-1</f>
        <v>5.1912095518256152E-3</v>
      </c>
      <c r="AF694" s="1">
        <f>(Table2[[#This Row],[Current Week High]]/Table2[[#This Row],[Close Price]])-1</f>
        <v>3.9077293854363981E-2</v>
      </c>
      <c r="AG694" s="1">
        <f>(Table2[[#This Row],[Close Price]]/Table2[[#This Row],[Current Month Low]])-1</f>
        <v>4.1039426523297395E-2</v>
      </c>
      <c r="AH694" s="1">
        <f>(Table2[[#This Row],[Current Month High]]/Table2[[#This Row],[Close Price]])-1</f>
        <v>0.21466689619555868</v>
      </c>
      <c r="AI694">
        <v>41.332415217765501</v>
      </c>
      <c r="AJ694">
        <v>4.1039426523297298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-0.13</v>
      </c>
      <c r="AM694" t="s">
        <v>3173</v>
      </c>
      <c r="AN694">
        <v>-15.47</v>
      </c>
      <c r="AO694" t="s">
        <v>3173</v>
      </c>
      <c r="AP694">
        <v>-2.380683831028E-2</v>
      </c>
      <c r="AQ694">
        <f>(Table2[[#This Row],[Sharpe Ratio]]-AVERAGE(Table2[Sharpe Ratio]))/_xlfn.STDEV.P(Table2[Sharpe Ratio])</f>
        <v>-0.92599017232148673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655</v>
      </c>
      <c r="AT694">
        <f>_xlfn.RANK.AVG(Table2[[#This Row],[6M Return vs Nifty Z-Score]],Table2[6M Return vs Nifty Z-Score])</f>
        <v>605</v>
      </c>
      <c r="AU694">
        <f>_xlfn.RANK.AVG(Table2[[#This Row],[Sharpe Ratio Z-Score]],Table2[Sharpe Ratio Z-Score])</f>
        <v>611</v>
      </c>
      <c r="AV694">
        <f>(Table2[[#This Row],[Rank 1Y]]+Table2[[#This Row],[Rank 6M]]+Table2[[#This Row],[Rank Sharpe]])/3</f>
        <v>623.66666666666663</v>
      </c>
    </row>
    <row r="695" spans="1:48" x14ac:dyDescent="0.3">
      <c r="A695" t="s">
        <v>2255</v>
      </c>
      <c r="B695" t="s">
        <v>2256</v>
      </c>
      <c r="C695" t="s">
        <v>3136</v>
      </c>
      <c r="D695" t="s">
        <v>83</v>
      </c>
      <c r="E695">
        <v>2450.29298436</v>
      </c>
      <c r="F695">
        <v>569.4</v>
      </c>
      <c r="G695">
        <v>-48.220710203138403</v>
      </c>
      <c r="H695">
        <f>(Table2[[#This Row],[1Y Return vs Nifty]]-AVERAGE(Table2[1Y Return vs Nifty]))/_xlfn.STDEV.P(Table2[1Y Return vs Nifty])</f>
        <v>-1.2201012782451641</v>
      </c>
      <c r="I695">
        <v>-5.7227749419286997</v>
      </c>
      <c r="J695">
        <f>(Table2[[#This Row],[1M Return vs Nifty]]-AVERAGE(Table2[1M Return vs Nifty]))/_xlfn.STDEV.P(Table2[1M Return vs Nifty])</f>
        <v>-0.66110720218229335</v>
      </c>
      <c r="K695">
        <v>-23.626699227728899</v>
      </c>
      <c r="L695">
        <f>(Table2[[#This Row],[6M Return vs Nifty]]-AVERAGE(Table2[6M Return vs Nifty]))/_xlfn.STDEV.P(Table2[6M Return vs Nifty])</f>
        <v>-0.91049279215083134</v>
      </c>
      <c r="M695">
        <v>-2.6821764516956299</v>
      </c>
      <c r="N695">
        <f>(Table2[[#This Row],[1W Return vs Nifty]]-AVERAGE(Table2[1W Return vs Nifty]))/_xlfn.STDEV.P(Table2[1W Return vs Nifty])</f>
        <v>-0.44223401030086001</v>
      </c>
      <c r="O695">
        <v>592.32000000000005</v>
      </c>
      <c r="P695">
        <v>630.29774883750395</v>
      </c>
      <c r="Q695">
        <v>722.34851599446802</v>
      </c>
      <c r="R695">
        <v>39.108871257211902</v>
      </c>
      <c r="S695" s="1">
        <f>(Table2[[#This Row],[Close Price]]-Table2[[#This Row],[20D EMA]])/Table2[[#This Row],[20D EMA]]</f>
        <v>-3.8695299837925565E-2</v>
      </c>
      <c r="T695" s="1">
        <f>(Table2[[#This Row],[Close Price]]-Table2[[#This Row],[50D EMA]])/Table2[[#This Row],[50D EMA]]</f>
        <v>-9.6617430333237511E-2</v>
      </c>
      <c r="U695" s="1">
        <f>(Table2[[#This Row],[Close Price]]-Table2[[#This Row],[200D EMA]])/Table2[[#This Row],[200D EMA]]</f>
        <v>-0.21173784206353843</v>
      </c>
      <c r="V695">
        <v>0.56775682969572805</v>
      </c>
      <c r="W695">
        <v>568.6</v>
      </c>
      <c r="X695">
        <v>580.75</v>
      </c>
      <c r="Y695">
        <v>568.6</v>
      </c>
      <c r="Z695">
        <v>587.4</v>
      </c>
      <c r="AA695">
        <v>560.04999999999995</v>
      </c>
      <c r="AB695">
        <v>636.45000000000005</v>
      </c>
      <c r="AC695" s="1">
        <f>(Table2[[#This Row],[Close Price]]/Table2[[#This Row],[Day Low]])-1</f>
        <v>1.40696447414701E-3</v>
      </c>
      <c r="AD695" s="1">
        <f>(Table2[[#This Row],[Day High]]/Table2[[#This Row],[Close Price]])-1</f>
        <v>1.9933263083948161E-2</v>
      </c>
      <c r="AE695" s="1">
        <f>(Table2[[#This Row],[Close Price]]/Table2[[#This Row],[Current Week Low]])-1</f>
        <v>1.40696447414701E-3</v>
      </c>
      <c r="AF695" s="1">
        <f>(Table2[[#This Row],[Current Week High]]/Table2[[#This Row],[Close Price]])-1</f>
        <v>3.1612223393045369E-2</v>
      </c>
      <c r="AG695" s="1">
        <f>(Table2[[#This Row],[Close Price]]/Table2[[#This Row],[Current Month Low]])-1</f>
        <v>1.6694937951968525E-2</v>
      </c>
      <c r="AH695" s="1">
        <f>(Table2[[#This Row],[Current Month High]]/Table2[[#This Row],[Close Price]])-1</f>
        <v>0.11775553213909395</v>
      </c>
      <c r="AI695">
        <v>55.602388479100803</v>
      </c>
      <c r="AJ695">
        <v>6.4299065420560604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-0.14000000000000001</v>
      </c>
      <c r="AM695" t="s">
        <v>3173</v>
      </c>
      <c r="AN695">
        <v>-6.8</v>
      </c>
      <c r="AO695" t="s">
        <v>3173</v>
      </c>
      <c r="AQ695">
        <f>(Table2[[#This Row],[Sharpe Ratio]]-AVERAGE(Table2[Sharpe Ratio]))/_xlfn.STDEV.P(Table2[Sharpe Ratio])</f>
        <v>-0.64995586758689006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703</v>
      </c>
      <c r="AT695">
        <f>_xlfn.RANK.AVG(Table2[[#This Row],[6M Return vs Nifty Z-Score]],Table2[6M Return vs Nifty Z-Score])</f>
        <v>639</v>
      </c>
      <c r="AU695">
        <f>_xlfn.RANK.AVG(Table2[[#This Row],[Sharpe Ratio Z-Score]],Table2[Sharpe Ratio Z-Score])</f>
        <v>532</v>
      </c>
      <c r="AV695">
        <f>(Table2[[#This Row],[Rank 1Y]]+Table2[[#This Row],[Rank 6M]]+Table2[[#This Row],[Rank Sharpe]])/3</f>
        <v>624.66666666666663</v>
      </c>
    </row>
    <row r="696" spans="1:48" x14ac:dyDescent="0.3">
      <c r="A696" t="s">
        <v>2154</v>
      </c>
      <c r="B696" t="s">
        <v>2155</v>
      </c>
      <c r="C696" t="s">
        <v>3140</v>
      </c>
      <c r="D696" t="s">
        <v>134</v>
      </c>
      <c r="E696">
        <v>2772.6408403199998</v>
      </c>
      <c r="F696">
        <v>364.8</v>
      </c>
      <c r="G696">
        <v>-53.997023807835703</v>
      </c>
      <c r="H696">
        <f>(Table2[[#This Row],[1Y Return vs Nifty]]-AVERAGE(Table2[1Y Return vs Nifty]))/_xlfn.STDEV.P(Table2[1Y Return vs Nifty])</f>
        <v>-1.3336938658938768</v>
      </c>
      <c r="I696">
        <v>0.72846744606608504</v>
      </c>
      <c r="J696">
        <f>(Table2[[#This Row],[1M Return vs Nifty]]-AVERAGE(Table2[1M Return vs Nifty]))/_xlfn.STDEV.P(Table2[1M Return vs Nifty])</f>
        <v>-4.9274890475549997E-2</v>
      </c>
      <c r="K696">
        <v>-29.326667466625999</v>
      </c>
      <c r="L696">
        <f>(Table2[[#This Row],[6M Return vs Nifty]]-AVERAGE(Table2[6M Return vs Nifty]))/_xlfn.STDEV.P(Table2[6M Return vs Nifty])</f>
        <v>-1.0980061579023386</v>
      </c>
      <c r="M696">
        <v>0.88346623398330903</v>
      </c>
      <c r="N696">
        <f>(Table2[[#This Row],[1W Return vs Nifty]]-AVERAGE(Table2[1W Return vs Nifty]))/_xlfn.STDEV.P(Table2[1W Return vs Nifty])</f>
        <v>0.31797026692932651</v>
      </c>
      <c r="O696">
        <v>365.3</v>
      </c>
      <c r="P696">
        <v>378.91606187746697</v>
      </c>
      <c r="Q696">
        <v>418.40916404575103</v>
      </c>
      <c r="R696">
        <v>52.886688363446602</v>
      </c>
      <c r="S696" s="1">
        <f>(Table2[[#This Row],[Close Price]]-Table2[[#This Row],[20D EMA]])/Table2[[#This Row],[20D EMA]]</f>
        <v>-1.368738023542294E-3</v>
      </c>
      <c r="T696" s="1">
        <f>(Table2[[#This Row],[Close Price]]-Table2[[#This Row],[50D EMA]])/Table2[[#This Row],[50D EMA]]</f>
        <v>-3.7253796546718523E-2</v>
      </c>
      <c r="U696" s="1">
        <f>(Table2[[#This Row],[Close Price]]-Table2[[#This Row],[200D EMA]])/Table2[[#This Row],[200D EMA]]</f>
        <v>-0.1281261708691665</v>
      </c>
      <c r="V696">
        <v>0.69385847993775995</v>
      </c>
      <c r="W696">
        <v>362.1</v>
      </c>
      <c r="X696">
        <v>368.9</v>
      </c>
      <c r="Y696">
        <v>362.1</v>
      </c>
      <c r="Z696">
        <v>386</v>
      </c>
      <c r="AA696">
        <v>347.1</v>
      </c>
      <c r="AB696">
        <v>393.7</v>
      </c>
      <c r="AC696" s="1">
        <f>(Table2[[#This Row],[Close Price]]/Table2[[#This Row],[Day Low]])-1</f>
        <v>7.4565037282519064E-3</v>
      </c>
      <c r="AD696" s="1">
        <f>(Table2[[#This Row],[Day High]]/Table2[[#This Row],[Close Price]])-1</f>
        <v>1.1239035087719174E-2</v>
      </c>
      <c r="AE696" s="1">
        <f>(Table2[[#This Row],[Close Price]]/Table2[[#This Row],[Current Week Low]])-1</f>
        <v>7.4565037282519064E-3</v>
      </c>
      <c r="AF696" s="1">
        <f>(Table2[[#This Row],[Current Week High]]/Table2[[#This Row],[Close Price]])-1</f>
        <v>5.8114035087719174E-2</v>
      </c>
      <c r="AG696" s="1">
        <f>(Table2[[#This Row],[Close Price]]/Table2[[#This Row],[Current Month Low]])-1</f>
        <v>5.0993949870354438E-2</v>
      </c>
      <c r="AH696" s="1">
        <f>(Table2[[#This Row],[Current Month High]]/Table2[[#This Row],[Close Price]])-1</f>
        <v>7.9221491228070207E-2</v>
      </c>
      <c r="AI696">
        <v>60.361842105263101</v>
      </c>
      <c r="AJ696">
        <v>5.7391304347826004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-0.12</v>
      </c>
      <c r="AM696" t="s">
        <v>3173</v>
      </c>
      <c r="AN696">
        <v>-0.82</v>
      </c>
      <c r="AO696" t="s">
        <v>3173</v>
      </c>
      <c r="AP696">
        <v>1.3164768280602999E-2</v>
      </c>
      <c r="AQ696">
        <f>(Table2[[#This Row],[Sharpe Ratio]]-AVERAGE(Table2[Sharpe Ratio]))/_xlfn.STDEV.P(Table2[Sharpe Ratio])</f>
        <v>-0.49731368923601005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716</v>
      </c>
      <c r="AT696">
        <f>_xlfn.RANK.AVG(Table2[[#This Row],[6M Return vs Nifty Z-Score]],Table2[6M Return vs Nifty Z-Score])</f>
        <v>689</v>
      </c>
      <c r="AU696">
        <f>_xlfn.RANK.AVG(Table2[[#This Row],[Sharpe Ratio Z-Score]],Table2[Sharpe Ratio Z-Score])</f>
        <v>471</v>
      </c>
      <c r="AV696">
        <f>(Table2[[#This Row],[Rank 1Y]]+Table2[[#This Row],[Rank 6M]]+Table2[[#This Row],[Rank Sharpe]])/3</f>
        <v>625.33333333333337</v>
      </c>
    </row>
    <row r="697" spans="1:48" x14ac:dyDescent="0.3">
      <c r="A697" t="s">
        <v>2268</v>
      </c>
      <c r="B697" t="s">
        <v>2269</v>
      </c>
      <c r="C697" t="s">
        <v>3125</v>
      </c>
      <c r="D697" t="s">
        <v>455</v>
      </c>
      <c r="E697">
        <v>2428.3497832869998</v>
      </c>
      <c r="F697">
        <v>73.09</v>
      </c>
      <c r="G697">
        <v>-49.137161816041598</v>
      </c>
      <c r="H697">
        <f>(Table2[[#This Row],[1Y Return vs Nifty]]-AVERAGE(Table2[1Y Return vs Nifty]))/_xlfn.STDEV.P(Table2[1Y Return vs Nifty])</f>
        <v>-1.2381235182564847</v>
      </c>
      <c r="I697">
        <v>-8.9724728474066904</v>
      </c>
      <c r="J697">
        <f>(Table2[[#This Row],[1M Return vs Nifty]]-AVERAGE(Table2[1M Return vs Nifty]))/_xlfn.STDEV.P(Table2[1M Return vs Nifty])</f>
        <v>-0.96930678022902184</v>
      </c>
      <c r="K697">
        <v>-20.2035734352751</v>
      </c>
      <c r="L697">
        <f>(Table2[[#This Row],[6M Return vs Nifty]]-AVERAGE(Table2[6M Return vs Nifty]))/_xlfn.STDEV.P(Table2[6M Return vs Nifty])</f>
        <v>-0.79788131576513022</v>
      </c>
      <c r="M697">
        <v>1.7863734622041501</v>
      </c>
      <c r="N697">
        <f>(Table2[[#This Row],[1W Return vs Nifty]]-AVERAGE(Table2[1W Return vs Nifty]))/_xlfn.STDEV.P(Table2[1W Return vs Nifty])</f>
        <v>0.51047243199268821</v>
      </c>
      <c r="O697">
        <v>73.58</v>
      </c>
      <c r="P697">
        <v>78.253763473228005</v>
      </c>
      <c r="Q697">
        <v>83.553094099286099</v>
      </c>
      <c r="R697">
        <v>53.710285735045503</v>
      </c>
      <c r="S697" s="1">
        <f>(Table2[[#This Row],[Close Price]]-Table2[[#This Row],[20D EMA]])/Table2[[#This Row],[20D EMA]]</f>
        <v>-6.6594183201956359E-3</v>
      </c>
      <c r="T697" s="1">
        <f>(Table2[[#This Row],[Close Price]]-Table2[[#This Row],[50D EMA]])/Table2[[#This Row],[50D EMA]]</f>
        <v>-6.5987413819331722E-2</v>
      </c>
      <c r="U697" s="1">
        <f>(Table2[[#This Row],[Close Price]]-Table2[[#This Row],[200D EMA]])/Table2[[#This Row],[200D EMA]]</f>
        <v>-0.12522688970503959</v>
      </c>
      <c r="V697">
        <v>0.49649613827397099</v>
      </c>
      <c r="W697">
        <v>71.41</v>
      </c>
      <c r="X697">
        <v>74.150000000000006</v>
      </c>
      <c r="Y697">
        <v>68.510000000000005</v>
      </c>
      <c r="Z697">
        <v>74.150000000000006</v>
      </c>
      <c r="AA697">
        <v>65.510000000000005</v>
      </c>
      <c r="AB697">
        <v>79.8</v>
      </c>
      <c r="AC697" s="1">
        <f>(Table2[[#This Row],[Close Price]]/Table2[[#This Row],[Day Low]])-1</f>
        <v>2.3526116790365537E-2</v>
      </c>
      <c r="AD697" s="1">
        <f>(Table2[[#This Row],[Day High]]/Table2[[#This Row],[Close Price]])-1</f>
        <v>1.4502667943631087E-2</v>
      </c>
      <c r="AE697" s="1">
        <f>(Table2[[#This Row],[Close Price]]/Table2[[#This Row],[Current Week Low]])-1</f>
        <v>6.6851554517588729E-2</v>
      </c>
      <c r="AF697" s="1">
        <f>(Table2[[#This Row],[Current Week High]]/Table2[[#This Row],[Close Price]])-1</f>
        <v>1.4502667943631087E-2</v>
      </c>
      <c r="AG697" s="1">
        <f>(Table2[[#This Row],[Close Price]]/Table2[[#This Row],[Current Month Low]])-1</f>
        <v>0.11570752556861552</v>
      </c>
      <c r="AH697" s="1">
        <f>(Table2[[#This Row],[Current Month High]]/Table2[[#This Row],[Close Price]])-1</f>
        <v>9.1804624435627202E-2</v>
      </c>
      <c r="AI697">
        <v>64.181146531673207</v>
      </c>
      <c r="AJ697">
        <v>16.850519584332499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-0.04</v>
      </c>
      <c r="AM697" t="s">
        <v>3173</v>
      </c>
      <c r="AN697">
        <v>-5.98</v>
      </c>
      <c r="AO697" t="s">
        <v>3173</v>
      </c>
      <c r="AP697">
        <v>-2.0950031313892E-2</v>
      </c>
      <c r="AQ697">
        <f>(Table2[[#This Row],[Sharpe Ratio]]-AVERAGE(Table2[Sharpe Ratio]))/_xlfn.STDEV.P(Table2[Sharpe Ratio])</f>
        <v>-0.89286621345172035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705</v>
      </c>
      <c r="AT697">
        <f>_xlfn.RANK.AVG(Table2[[#This Row],[6M Return vs Nifty Z-Score]],Table2[6M Return vs Nifty Z-Score])</f>
        <v>604</v>
      </c>
      <c r="AU697">
        <f>_xlfn.RANK.AVG(Table2[[#This Row],[Sharpe Ratio Z-Score]],Table2[Sharpe Ratio Z-Score])</f>
        <v>606</v>
      </c>
      <c r="AV697">
        <f>(Table2[[#This Row],[Rank 1Y]]+Table2[[#This Row],[Rank 6M]]+Table2[[#This Row],[Rank Sharpe]])/3</f>
        <v>638.33333333333337</v>
      </c>
    </row>
    <row r="698" spans="1:48" x14ac:dyDescent="0.3">
      <c r="A698" t="s">
        <v>1124</v>
      </c>
      <c r="B698" t="s">
        <v>1125</v>
      </c>
      <c r="C698" t="s">
        <v>3126</v>
      </c>
      <c r="D698" t="s">
        <v>21</v>
      </c>
      <c r="E698">
        <v>10888.42483473</v>
      </c>
      <c r="F698">
        <v>727.05</v>
      </c>
      <c r="G698">
        <v>-35.2421374580696</v>
      </c>
      <c r="H698">
        <f>(Table2[[#This Row],[1Y Return vs Nifty]]-AVERAGE(Table2[1Y Return vs Nifty]))/_xlfn.STDEV.P(Table2[1Y Return vs Nifty])</f>
        <v>-0.96487454316960619</v>
      </c>
      <c r="I698">
        <v>-6.49950534680272</v>
      </c>
      <c r="J698">
        <f>(Table2[[#This Row],[1M Return vs Nifty]]-AVERAGE(Table2[1M Return vs Nifty]))/_xlfn.STDEV.P(Table2[1M Return vs Nifty])</f>
        <v>-0.73477189040906765</v>
      </c>
      <c r="K698">
        <v>-14.8088538460125</v>
      </c>
      <c r="L698">
        <f>(Table2[[#This Row],[6M Return vs Nifty]]-AVERAGE(Table2[6M Return vs Nifty]))/_xlfn.STDEV.P(Table2[6M Return vs Nifty])</f>
        <v>-0.62040979573716037</v>
      </c>
      <c r="M698">
        <v>-3.7515860731425001</v>
      </c>
      <c r="N698">
        <f>(Table2[[#This Row],[1W Return vs Nifty]]-AVERAGE(Table2[1W Return vs Nifty]))/_xlfn.STDEV.P(Table2[1W Return vs Nifty])</f>
        <v>-0.67023491785119882</v>
      </c>
      <c r="O698">
        <v>749.4</v>
      </c>
      <c r="P698">
        <v>772.95559243796799</v>
      </c>
      <c r="Q698">
        <v>810.06933094601004</v>
      </c>
      <c r="R698">
        <v>36.002698352120099</v>
      </c>
      <c r="S698" s="1">
        <f>(Table2[[#This Row],[Close Price]]-Table2[[#This Row],[20D EMA]])/Table2[[#This Row],[20D EMA]]</f>
        <v>-2.9823859087269849E-2</v>
      </c>
      <c r="T698" s="1">
        <f>(Table2[[#This Row],[Close Price]]-Table2[[#This Row],[50D EMA]])/Table2[[#This Row],[50D EMA]]</f>
        <v>-5.93896892487418E-2</v>
      </c>
      <c r="U698" s="1">
        <f>(Table2[[#This Row],[Close Price]]-Table2[[#This Row],[200D EMA]])/Table2[[#This Row],[200D EMA]]</f>
        <v>-0.10248422915734753</v>
      </c>
      <c r="V698">
        <v>1.0918429366218401</v>
      </c>
      <c r="W698">
        <v>724</v>
      </c>
      <c r="X698">
        <v>734</v>
      </c>
      <c r="Y698">
        <v>721.35</v>
      </c>
      <c r="Z698">
        <v>735.7</v>
      </c>
      <c r="AA698">
        <v>718</v>
      </c>
      <c r="AB698">
        <v>795</v>
      </c>
      <c r="AC698" s="1">
        <f>(Table2[[#This Row],[Close Price]]/Table2[[#This Row],[Day Low]])-1</f>
        <v>4.2127071823203632E-3</v>
      </c>
      <c r="AD698" s="1">
        <f>(Table2[[#This Row],[Day High]]/Table2[[#This Row],[Close Price]])-1</f>
        <v>9.5591774981087507E-3</v>
      </c>
      <c r="AE698" s="1">
        <f>(Table2[[#This Row],[Close Price]]/Table2[[#This Row],[Current Week Low]])-1</f>
        <v>7.9018506966104241E-3</v>
      </c>
      <c r="AF698" s="1">
        <f>(Table2[[#This Row],[Current Week High]]/Table2[[#This Row],[Close Price]])-1</f>
        <v>1.1897393576782989E-2</v>
      </c>
      <c r="AG698" s="1">
        <f>(Table2[[#This Row],[Close Price]]/Table2[[#This Row],[Current Month Low]])-1</f>
        <v>1.26044568245125E-2</v>
      </c>
      <c r="AH698" s="1">
        <f>(Table2[[#This Row],[Current Month High]]/Table2[[#This Row],[Close Price]])-1</f>
        <v>9.3459872085826401E-2</v>
      </c>
      <c r="AI698">
        <v>32.1779795062237</v>
      </c>
      <c r="AJ698">
        <v>1.26044568245125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-0.12</v>
      </c>
      <c r="AM698" t="s">
        <v>3173</v>
      </c>
      <c r="AN698">
        <v>-7.33</v>
      </c>
      <c r="AO698" t="s">
        <v>3173</v>
      </c>
      <c r="AP698">
        <v>-0.14577459820298599</v>
      </c>
      <c r="AQ698">
        <f>(Table2[[#This Row],[Sharpe Ratio]]-AVERAGE(Table2[Sharpe Ratio]))/_xlfn.STDEV.P(Table2[Sharpe Ratio])</f>
        <v>-2.3401756833593597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648</v>
      </c>
      <c r="AT698">
        <f>_xlfn.RANK.AVG(Table2[[#This Row],[6M Return vs Nifty Z-Score]],Table2[6M Return vs Nifty Z-Score])</f>
        <v>540</v>
      </c>
      <c r="AU698">
        <f>_xlfn.RANK.AVG(Table2[[#This Row],[Sharpe Ratio Z-Score]],Table2[Sharpe Ratio Z-Score])</f>
        <v>734</v>
      </c>
      <c r="AV698">
        <f>(Table2[[#This Row],[Rank 1Y]]+Table2[[#This Row],[Rank 6M]]+Table2[[#This Row],[Rank Sharpe]])/3</f>
        <v>640.66666666666663</v>
      </c>
    </row>
    <row r="699" spans="1:48" x14ac:dyDescent="0.3">
      <c r="A699" t="s">
        <v>1852</v>
      </c>
      <c r="B699" t="s">
        <v>1853</v>
      </c>
      <c r="C699" t="s">
        <v>3132</v>
      </c>
      <c r="D699" t="s">
        <v>208</v>
      </c>
      <c r="E699">
        <v>4105.2714916499999</v>
      </c>
      <c r="F699">
        <v>102.9</v>
      </c>
      <c r="G699">
        <v>-34.188206526090298</v>
      </c>
      <c r="H699">
        <f>(Table2[[#This Row],[1Y Return vs Nifty]]-AVERAGE(Table2[1Y Return vs Nifty]))/_xlfn.STDEV.P(Table2[1Y Return vs Nifty])</f>
        <v>-0.9441487394893503</v>
      </c>
      <c r="I699">
        <v>-7.5457252714575098</v>
      </c>
      <c r="J699">
        <f>(Table2[[#This Row],[1M Return vs Nifty]]-AVERAGE(Table2[1M Return vs Nifty]))/_xlfn.STDEV.P(Table2[1M Return vs Nifty])</f>
        <v>-0.83399481780153195</v>
      </c>
      <c r="K699">
        <v>-25.030818947799801</v>
      </c>
      <c r="L699">
        <f>(Table2[[#This Row],[6M Return vs Nifty]]-AVERAGE(Table2[6M Return vs Nifty]))/_xlfn.STDEV.P(Table2[6M Return vs Nifty])</f>
        <v>-0.95668449069957695</v>
      </c>
      <c r="M699">
        <v>-5.5177635573866501</v>
      </c>
      <c r="N699">
        <f>(Table2[[#This Row],[1W Return vs Nifty]]-AVERAGE(Table2[1W Return vs Nifty]))/_xlfn.STDEV.P(Table2[1W Return vs Nifty])</f>
        <v>-1.0467885426052159</v>
      </c>
      <c r="O699">
        <v>105.91</v>
      </c>
      <c r="P699">
        <v>112.20912423518899</v>
      </c>
      <c r="Q699">
        <v>119.63549142725201</v>
      </c>
      <c r="R699">
        <v>45.3617686056241</v>
      </c>
      <c r="S699" s="1">
        <f>(Table2[[#This Row],[Close Price]]-Table2[[#This Row],[20D EMA]])/Table2[[#This Row],[20D EMA]]</f>
        <v>-2.8420356906807581E-2</v>
      </c>
      <c r="T699" s="1">
        <f>(Table2[[#This Row],[Close Price]]-Table2[[#This Row],[50D EMA]])/Table2[[#This Row],[50D EMA]]</f>
        <v>-8.2962275114786335E-2</v>
      </c>
      <c r="U699" s="1">
        <f>(Table2[[#This Row],[Close Price]]-Table2[[#This Row],[200D EMA]])/Table2[[#This Row],[200D EMA]]</f>
        <v>-0.13988734636851913</v>
      </c>
      <c r="V699">
        <v>0.59495494307195795</v>
      </c>
      <c r="W699">
        <v>100</v>
      </c>
      <c r="X699">
        <v>103.34</v>
      </c>
      <c r="Y699">
        <v>99.16</v>
      </c>
      <c r="Z699">
        <v>103.34</v>
      </c>
      <c r="AA699">
        <v>96.51</v>
      </c>
      <c r="AB699">
        <v>114.4</v>
      </c>
      <c r="AC699" s="1">
        <f>(Table2[[#This Row],[Close Price]]/Table2[[#This Row],[Day Low]])-1</f>
        <v>2.9000000000000137E-2</v>
      </c>
      <c r="AD699" s="1">
        <f>(Table2[[#This Row],[Day High]]/Table2[[#This Row],[Close Price]])-1</f>
        <v>4.2759961127307733E-3</v>
      </c>
      <c r="AE699" s="1">
        <f>(Table2[[#This Row],[Close Price]]/Table2[[#This Row],[Current Week Low]])-1</f>
        <v>3.7716821298910963E-2</v>
      </c>
      <c r="AF699" s="1">
        <f>(Table2[[#This Row],[Current Week High]]/Table2[[#This Row],[Close Price]])-1</f>
        <v>4.2759961127307733E-3</v>
      </c>
      <c r="AG699" s="1">
        <f>(Table2[[#This Row],[Close Price]]/Table2[[#This Row],[Current Month Low]])-1</f>
        <v>6.6210755362138718E-2</v>
      </c>
      <c r="AH699" s="1">
        <f>(Table2[[#This Row],[Current Month High]]/Table2[[#This Row],[Close Price]])-1</f>
        <v>0.11175898931000972</v>
      </c>
      <c r="AI699">
        <v>45.442176870748298</v>
      </c>
      <c r="AJ699">
        <v>6.62107553621387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-0.1</v>
      </c>
      <c r="AM699" t="s">
        <v>3173</v>
      </c>
      <c r="AN699">
        <v>-8.7799999999999994</v>
      </c>
      <c r="AO699" t="s">
        <v>3173</v>
      </c>
      <c r="AP699">
        <v>-2.8283054309882E-2</v>
      </c>
      <c r="AQ699">
        <f>(Table2[[#This Row],[Sharpe Ratio]]-AVERAGE(Table2[Sharpe Ratio]))/_xlfn.STDEV.P(Table2[Sharpe Ratio])</f>
        <v>-0.97789077143457759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643</v>
      </c>
      <c r="AT699">
        <f>_xlfn.RANK.AVG(Table2[[#This Row],[6M Return vs Nifty Z-Score]],Table2[6M Return vs Nifty Z-Score])</f>
        <v>664</v>
      </c>
      <c r="AU699">
        <f>_xlfn.RANK.AVG(Table2[[#This Row],[Sharpe Ratio Z-Score]],Table2[Sharpe Ratio Z-Score])</f>
        <v>616</v>
      </c>
      <c r="AV699">
        <f>(Table2[[#This Row],[Rank 1Y]]+Table2[[#This Row],[Rank 6M]]+Table2[[#This Row],[Rank Sharpe]])/3</f>
        <v>641</v>
      </c>
    </row>
    <row r="700" spans="1:48" x14ac:dyDescent="0.3">
      <c r="A700" t="s">
        <v>176</v>
      </c>
      <c r="B700" t="s">
        <v>177</v>
      </c>
      <c r="C700" t="s">
        <v>3133</v>
      </c>
      <c r="D700" t="s">
        <v>178</v>
      </c>
      <c r="E700">
        <v>142333.23831068899</v>
      </c>
      <c r="F700">
        <v>898.55</v>
      </c>
      <c r="G700">
        <v>-30.205885220296899</v>
      </c>
      <c r="H700">
        <f>(Table2[[#This Row],[1Y Return vs Nifty]]-AVERAGE(Table2[1Y Return vs Nifty]))/_xlfn.STDEV.P(Table2[1Y Return vs Nifty])</f>
        <v>-0.86583543918553518</v>
      </c>
      <c r="I700">
        <v>-41.307679837330902</v>
      </c>
      <c r="J700">
        <f>(Table2[[#This Row],[1M Return vs Nifty]]-AVERAGE(Table2[1M Return vs Nifty]))/_xlfn.STDEV.P(Table2[1M Return vs Nifty])</f>
        <v>-4.0359601862422902</v>
      </c>
      <c r="K700">
        <v>-58.820994279956899</v>
      </c>
      <c r="L700">
        <f>(Table2[[#This Row],[6M Return vs Nifty]]-AVERAGE(Table2[6M Return vs Nifty]))/_xlfn.STDEV.P(Table2[6M Return vs Nifty])</f>
        <v>-2.0682888436200271</v>
      </c>
      <c r="M700">
        <v>-36.4317021509843</v>
      </c>
      <c r="N700">
        <f>(Table2[[#This Row],[1W Return vs Nifty]]-AVERAGE(Table2[1W Return vs Nifty]))/_xlfn.STDEV.P(Table2[1W Return vs Nifty])</f>
        <v>-7.6377205053824753</v>
      </c>
      <c r="O700">
        <v>1397.62</v>
      </c>
      <c r="P700">
        <v>1596.7015894943299</v>
      </c>
      <c r="Q700">
        <v>1688.0757719865101</v>
      </c>
      <c r="R700">
        <v>6.5121474960191401</v>
      </c>
      <c r="S700" s="1">
        <f>(Table2[[#This Row],[Close Price]]-Table2[[#This Row],[20D EMA]])/Table2[[#This Row],[20D EMA]]</f>
        <v>-0.35708561697743307</v>
      </c>
      <c r="T700" s="1">
        <f>(Table2[[#This Row],[Close Price]]-Table2[[#This Row],[50D EMA]])/Table2[[#This Row],[50D EMA]]</f>
        <v>-0.43724612920027983</v>
      </c>
      <c r="U700" s="1">
        <f>(Table2[[#This Row],[Close Price]]-Table2[[#This Row],[200D EMA]])/Table2[[#This Row],[200D EMA]]</f>
        <v>-0.46770754316164631</v>
      </c>
      <c r="V700">
        <v>3.72077660549999</v>
      </c>
      <c r="W700">
        <v>891.85</v>
      </c>
      <c r="X700">
        <v>968.8</v>
      </c>
      <c r="Y700">
        <v>891.85</v>
      </c>
      <c r="Z700">
        <v>1141</v>
      </c>
      <c r="AA700">
        <v>891.85</v>
      </c>
      <c r="AB700">
        <v>1733.95</v>
      </c>
      <c r="AC700" s="1">
        <f>(Table2[[#This Row],[Close Price]]/Table2[[#This Row],[Day Low]])-1</f>
        <v>7.512474070751729E-3</v>
      </c>
      <c r="AD700" s="1">
        <f>(Table2[[#This Row],[Day High]]/Table2[[#This Row],[Close Price]])-1</f>
        <v>7.8181514662511775E-2</v>
      </c>
      <c r="AE700" s="1">
        <f>(Table2[[#This Row],[Close Price]]/Table2[[#This Row],[Current Week Low]])-1</f>
        <v>7.512474070751729E-3</v>
      </c>
      <c r="AF700" s="1">
        <f>(Table2[[#This Row],[Current Week High]]/Table2[[#This Row],[Close Price]])-1</f>
        <v>0.2698236046964555</v>
      </c>
      <c r="AG700" s="1">
        <f>(Table2[[#This Row],[Close Price]]/Table2[[#This Row],[Current Month Low]])-1</f>
        <v>7.512474070751729E-3</v>
      </c>
      <c r="AH700" s="1">
        <f>(Table2[[#This Row],[Current Month High]]/Table2[[#This Row],[Close Price]])-1</f>
        <v>0.92972010461298771</v>
      </c>
      <c r="AI700">
        <v>141.95648544877801</v>
      </c>
      <c r="AJ700">
        <v>0.75124740707517201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-0.44</v>
      </c>
      <c r="AM700" t="s">
        <v>3173</v>
      </c>
      <c r="AN700">
        <v>-47.79</v>
      </c>
      <c r="AO700" t="s">
        <v>3173</v>
      </c>
      <c r="AP700">
        <v>-7.3633839881289999E-3</v>
      </c>
      <c r="AQ700">
        <f>(Table2[[#This Row],[Sharpe Ratio]]-AVERAGE(Table2[Sharpe Ratio]))/_xlfn.STDEV.P(Table2[Sharpe Ratio])</f>
        <v>-0.73533245364029221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621</v>
      </c>
      <c r="AT700">
        <f>_xlfn.RANK.AVG(Table2[[#This Row],[6M Return vs Nifty Z-Score]],Table2[6M Return vs Nifty Z-Score])</f>
        <v>736</v>
      </c>
      <c r="AU700">
        <f>_xlfn.RANK.AVG(Table2[[#This Row],[Sharpe Ratio Z-Score]],Table2[Sharpe Ratio Z-Score])</f>
        <v>571</v>
      </c>
      <c r="AV700">
        <f>(Table2[[#This Row],[Rank 1Y]]+Table2[[#This Row],[Rank 6M]]+Table2[[#This Row],[Rank Sharpe]])/3</f>
        <v>642.66666666666663</v>
      </c>
    </row>
    <row r="701" spans="1:48" x14ac:dyDescent="0.3">
      <c r="A701" t="s">
        <v>925</v>
      </c>
      <c r="B701" t="s">
        <v>926</v>
      </c>
      <c r="C701" t="s">
        <v>565</v>
      </c>
      <c r="D701" t="s">
        <v>565</v>
      </c>
      <c r="E701">
        <v>16087.843749510001</v>
      </c>
      <c r="F701">
        <v>31.97</v>
      </c>
      <c r="G701">
        <v>-34.877435040085302</v>
      </c>
      <c r="H701">
        <f>(Table2[[#This Row],[1Y Return vs Nifty]]-AVERAGE(Table2[1Y Return vs Nifty]))/_xlfn.STDEV.P(Table2[1Y Return vs Nifty])</f>
        <v>-0.95770258295143362</v>
      </c>
      <c r="I701">
        <v>-1.2025221139389199</v>
      </c>
      <c r="J701">
        <f>(Table2[[#This Row],[1M Return vs Nifty]]-AVERAGE(Table2[1M Return vs Nifty]))/_xlfn.STDEV.P(Table2[1M Return vs Nifty])</f>
        <v>-0.23240888782434166</v>
      </c>
      <c r="K701">
        <v>-20.476375002897399</v>
      </c>
      <c r="L701">
        <f>(Table2[[#This Row],[6M Return vs Nifty]]-AVERAGE(Table2[6M Return vs Nifty]))/_xlfn.STDEV.P(Table2[6M Return vs Nifty])</f>
        <v>-0.80685574123263826</v>
      </c>
      <c r="M701">
        <v>-2.08494238145156</v>
      </c>
      <c r="N701">
        <f>(Table2[[#This Row],[1W Return vs Nifty]]-AVERAGE(Table2[1W Return vs Nifty]))/_xlfn.STDEV.P(Table2[1W Return vs Nifty])</f>
        <v>-0.31490215606581201</v>
      </c>
      <c r="O701">
        <v>32.700000000000003</v>
      </c>
      <c r="P701">
        <v>34.0661166521434</v>
      </c>
      <c r="Q701">
        <v>36.597557454749897</v>
      </c>
      <c r="R701">
        <v>42.019750620475797</v>
      </c>
      <c r="S701" s="1">
        <f>(Table2[[#This Row],[Close Price]]-Table2[[#This Row],[20D EMA]])/Table2[[#This Row],[20D EMA]]</f>
        <v>-2.2324159021406848E-2</v>
      </c>
      <c r="T701" s="1">
        <f>(Table2[[#This Row],[Close Price]]-Table2[[#This Row],[50D EMA]])/Table2[[#This Row],[50D EMA]]</f>
        <v>-6.1530836448055071E-2</v>
      </c>
      <c r="U701" s="1">
        <f>(Table2[[#This Row],[Close Price]]-Table2[[#This Row],[200D EMA]])/Table2[[#This Row],[200D EMA]]</f>
        <v>-0.12644443445362499</v>
      </c>
      <c r="V701">
        <v>0.71812183689308295</v>
      </c>
      <c r="W701">
        <v>31.83</v>
      </c>
      <c r="X701">
        <v>32.159999999999997</v>
      </c>
      <c r="Y701">
        <v>31.83</v>
      </c>
      <c r="Z701">
        <v>32.39</v>
      </c>
      <c r="AA701">
        <v>31.07</v>
      </c>
      <c r="AB701">
        <v>35.47</v>
      </c>
      <c r="AC701" s="1">
        <f>(Table2[[#This Row],[Close Price]]/Table2[[#This Row],[Day Low]])-1</f>
        <v>4.3983663210807045E-3</v>
      </c>
      <c r="AD701" s="1">
        <f>(Table2[[#This Row],[Day High]]/Table2[[#This Row],[Close Price]])-1</f>
        <v>5.9430716296526853E-3</v>
      </c>
      <c r="AE701" s="1">
        <f>(Table2[[#This Row],[Close Price]]/Table2[[#This Row],[Current Week Low]])-1</f>
        <v>4.3983663210807045E-3</v>
      </c>
      <c r="AF701" s="1">
        <f>(Table2[[#This Row],[Current Week High]]/Table2[[#This Row],[Close Price]])-1</f>
        <v>1.3137316233969409E-2</v>
      </c>
      <c r="AG701" s="1">
        <f>(Table2[[#This Row],[Close Price]]/Table2[[#This Row],[Current Month Low]])-1</f>
        <v>2.8966849050531041E-2</v>
      </c>
      <c r="AH701" s="1">
        <f>(Table2[[#This Row],[Current Month High]]/Table2[[#This Row],[Close Price]])-1</f>
        <v>0.10947763528307797</v>
      </c>
      <c r="AI701">
        <v>65.467625899280506</v>
      </c>
      <c r="AJ701">
        <v>2.8966849050531001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-0.09</v>
      </c>
      <c r="AM701" t="s">
        <v>3173</v>
      </c>
      <c r="AN701">
        <v>-6.66</v>
      </c>
      <c r="AO701" t="s">
        <v>3173</v>
      </c>
      <c r="AP701">
        <v>-6.2761457276900995E-2</v>
      </c>
      <c r="AQ701">
        <f>(Table2[[#This Row],[Sharpe Ratio]]-AVERAGE(Table2[Sharpe Ratio]))/_xlfn.STDEV.P(Table2[Sharpe Ratio])</f>
        <v>-1.3776591853381881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646</v>
      </c>
      <c r="AT701">
        <f>_xlfn.RANK.AVG(Table2[[#This Row],[6M Return vs Nifty Z-Score]],Table2[6M Return vs Nifty Z-Score])</f>
        <v>608</v>
      </c>
      <c r="AU701">
        <f>_xlfn.RANK.AVG(Table2[[#This Row],[Sharpe Ratio Z-Score]],Table2[Sharpe Ratio Z-Score])</f>
        <v>675</v>
      </c>
      <c r="AV701">
        <f>(Table2[[#This Row],[Rank 1Y]]+Table2[[#This Row],[Rank 6M]]+Table2[[#This Row],[Rank Sharpe]])/3</f>
        <v>643</v>
      </c>
    </row>
    <row r="702" spans="1:48" x14ac:dyDescent="0.3">
      <c r="A702" t="s">
        <v>653</v>
      </c>
      <c r="B702" t="s">
        <v>654</v>
      </c>
      <c r="C702" t="s">
        <v>3127</v>
      </c>
      <c r="D702" t="s">
        <v>24</v>
      </c>
      <c r="E702">
        <v>27442.896521375002</v>
      </c>
      <c r="F702">
        <v>170.35</v>
      </c>
      <c r="G702">
        <v>-43.306248742488499</v>
      </c>
      <c r="H702">
        <f>(Table2[[#This Row],[1Y Return vs Nifty]]-AVERAGE(Table2[1Y Return vs Nifty]))/_xlfn.STDEV.P(Table2[1Y Return vs Nifty])</f>
        <v>-1.1234572190027561</v>
      </c>
      <c r="I702">
        <v>-1.70598701912329</v>
      </c>
      <c r="J702">
        <f>(Table2[[#This Row],[1M Return vs Nifty]]-AVERAGE(Table2[1M Return vs Nifty]))/_xlfn.STDEV.P(Table2[1M Return vs Nifty])</f>
        <v>-0.28015722500903628</v>
      </c>
      <c r="K702">
        <v>-15.281616700306</v>
      </c>
      <c r="L702">
        <f>(Table2[[#This Row],[6M Return vs Nifty]]-AVERAGE(Table2[6M Return vs Nifty]))/_xlfn.STDEV.P(Table2[6M Return vs Nifty])</f>
        <v>-0.63596240064571274</v>
      </c>
      <c r="M702">
        <v>-0.20470671959105799</v>
      </c>
      <c r="N702">
        <f>(Table2[[#This Row],[1W Return vs Nifty]]-AVERAGE(Table2[1W Return vs Nifty]))/_xlfn.STDEV.P(Table2[1W Return vs Nifty])</f>
        <v>8.5968968258558445E-2</v>
      </c>
      <c r="O702">
        <v>174.43</v>
      </c>
      <c r="P702">
        <v>183.08742488988</v>
      </c>
      <c r="Q702">
        <v>197.14027660700501</v>
      </c>
      <c r="R702">
        <v>44.9328820881924</v>
      </c>
      <c r="S702" s="1">
        <f>(Table2[[#This Row],[Close Price]]-Table2[[#This Row],[20D EMA]])/Table2[[#This Row],[20D EMA]]</f>
        <v>-2.3390471822507666E-2</v>
      </c>
      <c r="T702" s="1">
        <f>(Table2[[#This Row],[Close Price]]-Table2[[#This Row],[50D EMA]])/Table2[[#This Row],[50D EMA]]</f>
        <v>-6.9570178823264744E-2</v>
      </c>
      <c r="U702" s="1">
        <f>(Table2[[#This Row],[Close Price]]-Table2[[#This Row],[200D EMA]])/Table2[[#This Row],[200D EMA]]</f>
        <v>-0.13589448624144351</v>
      </c>
      <c r="V702">
        <v>0.51102404327495499</v>
      </c>
      <c r="W702">
        <v>169.22</v>
      </c>
      <c r="X702">
        <v>172.42</v>
      </c>
      <c r="Y702">
        <v>169.22</v>
      </c>
      <c r="Z702">
        <v>174.77</v>
      </c>
      <c r="AA702">
        <v>162.80000000000001</v>
      </c>
      <c r="AB702">
        <v>185.29</v>
      </c>
      <c r="AC702" s="1">
        <f>(Table2[[#This Row],[Close Price]]/Table2[[#This Row],[Day Low]])-1</f>
        <v>6.6776976716700354E-3</v>
      </c>
      <c r="AD702" s="1">
        <f>(Table2[[#This Row],[Day High]]/Table2[[#This Row],[Close Price]])-1</f>
        <v>1.2151452891106418E-2</v>
      </c>
      <c r="AE702" s="1">
        <f>(Table2[[#This Row],[Close Price]]/Table2[[#This Row],[Current Week Low]])-1</f>
        <v>6.6776976716700354E-3</v>
      </c>
      <c r="AF702" s="1">
        <f>(Table2[[#This Row],[Current Week High]]/Table2[[#This Row],[Close Price]])-1</f>
        <v>2.59465805694159E-2</v>
      </c>
      <c r="AG702" s="1">
        <f>(Table2[[#This Row],[Close Price]]/Table2[[#This Row],[Current Month Low]])-1</f>
        <v>4.637592137592117E-2</v>
      </c>
      <c r="AH702" s="1">
        <f>(Table2[[#This Row],[Current Month High]]/Table2[[#This Row],[Close Price]])-1</f>
        <v>8.7701790431464532E-2</v>
      </c>
      <c r="AI702">
        <v>54.446727326093303</v>
      </c>
      <c r="AJ702">
        <v>4.6375921375921099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-0.18</v>
      </c>
      <c r="AM702" t="s">
        <v>3173</v>
      </c>
      <c r="AN702">
        <v>-7.03</v>
      </c>
      <c r="AO702" t="s">
        <v>3173</v>
      </c>
      <c r="AP702">
        <v>-9.1469135750946007E-2</v>
      </c>
      <c r="AQ702">
        <f>(Table2[[#This Row],[Sharpe Ratio]]-AVERAGE(Table2[Sharpe Ratio]))/_xlfn.STDEV.P(Table2[Sharpe Ratio])</f>
        <v>-1.7105174996110908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686</v>
      </c>
      <c r="AT702">
        <f>_xlfn.RANK.AVG(Table2[[#This Row],[6M Return vs Nifty Z-Score]],Table2[6M Return vs Nifty Z-Score])</f>
        <v>546</v>
      </c>
      <c r="AU702">
        <f>_xlfn.RANK.AVG(Table2[[#This Row],[Sharpe Ratio Z-Score]],Table2[Sharpe Ratio Z-Score])</f>
        <v>703</v>
      </c>
      <c r="AV702">
        <f>(Table2[[#This Row],[Rank 1Y]]+Table2[[#This Row],[Rank 6M]]+Table2[[#This Row],[Rank Sharpe]])/3</f>
        <v>645</v>
      </c>
    </row>
    <row r="703" spans="1:48" x14ac:dyDescent="0.3">
      <c r="A703" t="s">
        <v>2343</v>
      </c>
      <c r="B703" t="s">
        <v>2344</v>
      </c>
      <c r="C703" t="s">
        <v>3139</v>
      </c>
      <c r="D703" t="s">
        <v>460</v>
      </c>
      <c r="E703">
        <v>2218.7820644099902</v>
      </c>
      <c r="F703">
        <v>418.05</v>
      </c>
      <c r="G703">
        <v>-45.027496295276002</v>
      </c>
      <c r="H703">
        <f>(Table2[[#This Row],[1Y Return vs Nifty]]-AVERAGE(Table2[1Y Return vs Nifty]))/_xlfn.STDEV.P(Table2[1Y Return vs Nifty])</f>
        <v>-1.157305963528356</v>
      </c>
      <c r="I703">
        <v>-3.69808061921771</v>
      </c>
      <c r="J703">
        <f>(Table2[[#This Row],[1M Return vs Nifty]]-AVERAGE(Table2[1M Return vs Nifty]))/_xlfn.STDEV.P(Table2[1M Return vs Nifty])</f>
        <v>-0.46908629621400483</v>
      </c>
      <c r="K703">
        <v>-22.877470971010201</v>
      </c>
      <c r="L703">
        <f>(Table2[[#This Row],[6M Return vs Nifty]]-AVERAGE(Table2[6M Return vs Nifty]))/_xlfn.STDEV.P(Table2[6M Return vs Nifty])</f>
        <v>-0.88584523163027629</v>
      </c>
      <c r="M703">
        <v>-6.4822216030062103</v>
      </c>
      <c r="N703">
        <f>(Table2[[#This Row],[1W Return vs Nifty]]-AVERAGE(Table2[1W Return vs Nifty]))/_xlfn.STDEV.P(Table2[1W Return vs Nifty])</f>
        <v>-1.2524135017279636</v>
      </c>
      <c r="O703">
        <v>435.08</v>
      </c>
      <c r="P703">
        <v>449.65803772387801</v>
      </c>
      <c r="Q703">
        <v>477.824815487889</v>
      </c>
      <c r="R703">
        <v>32.6260791719343</v>
      </c>
      <c r="S703" s="1">
        <f>(Table2[[#This Row],[Close Price]]-Table2[[#This Row],[20D EMA]])/Table2[[#This Row],[20D EMA]]</f>
        <v>-3.9142226716925563E-2</v>
      </c>
      <c r="T703" s="1">
        <f>(Table2[[#This Row],[Close Price]]-Table2[[#This Row],[50D EMA]])/Table2[[#This Row],[50D EMA]]</f>
        <v>-7.029350099883587E-2</v>
      </c>
      <c r="U703" s="1">
        <f>(Table2[[#This Row],[Close Price]]-Table2[[#This Row],[200D EMA]])/Table2[[#This Row],[200D EMA]]</f>
        <v>-0.12509776292563451</v>
      </c>
      <c r="V703">
        <v>0.42096119205224602</v>
      </c>
      <c r="W703">
        <v>412.1</v>
      </c>
      <c r="X703">
        <v>421.5</v>
      </c>
      <c r="Y703">
        <v>412.1</v>
      </c>
      <c r="Z703">
        <v>438</v>
      </c>
      <c r="AA703">
        <v>406.4</v>
      </c>
      <c r="AB703">
        <v>469.9</v>
      </c>
      <c r="AC703" s="1">
        <f>(Table2[[#This Row],[Close Price]]/Table2[[#This Row],[Day Low]])-1</f>
        <v>1.4438243144867746E-2</v>
      </c>
      <c r="AD703" s="1">
        <f>(Table2[[#This Row],[Day High]]/Table2[[#This Row],[Close Price]])-1</f>
        <v>8.2526013634731665E-3</v>
      </c>
      <c r="AE703" s="1">
        <f>(Table2[[#This Row],[Close Price]]/Table2[[#This Row],[Current Week Low]])-1</f>
        <v>1.4438243144867746E-2</v>
      </c>
      <c r="AF703" s="1">
        <f>(Table2[[#This Row],[Current Week High]]/Table2[[#This Row],[Close Price]])-1</f>
        <v>4.7721564406171479E-2</v>
      </c>
      <c r="AG703" s="1">
        <f>(Table2[[#This Row],[Close Price]]/Table2[[#This Row],[Current Month Low]])-1</f>
        <v>2.8666338582677309E-2</v>
      </c>
      <c r="AH703" s="1">
        <f>(Table2[[#This Row],[Current Month High]]/Table2[[#This Row],[Close Price]])-1</f>
        <v>0.12402822628872134</v>
      </c>
      <c r="AI703">
        <v>39.217796914244602</v>
      </c>
      <c r="AJ703">
        <v>2.86663385826773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-0.05</v>
      </c>
      <c r="AM703" t="s">
        <v>3173</v>
      </c>
      <c r="AN703">
        <v>-10.199999999999999</v>
      </c>
      <c r="AO703" t="s">
        <v>3173</v>
      </c>
      <c r="AP703">
        <v>-2.4540846899666999E-2</v>
      </c>
      <c r="AQ703">
        <f>(Table2[[#This Row],[Sharpe Ratio]]-AVERAGE(Table2[Sharpe Ratio]))/_xlfn.STDEV.P(Table2[Sharpe Ratio])</f>
        <v>-0.93450081737229007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692</v>
      </c>
      <c r="AT703">
        <f>_xlfn.RANK.AVG(Table2[[#This Row],[6M Return vs Nifty Z-Score]],Table2[6M Return vs Nifty Z-Score])</f>
        <v>632</v>
      </c>
      <c r="AU703">
        <f>_xlfn.RANK.AVG(Table2[[#This Row],[Sharpe Ratio Z-Score]],Table2[Sharpe Ratio Z-Score])</f>
        <v>612</v>
      </c>
      <c r="AV703">
        <f>(Table2[[#This Row],[Rank 1Y]]+Table2[[#This Row],[Rank 6M]]+Table2[[#This Row],[Rank Sharpe]])/3</f>
        <v>645.33333333333337</v>
      </c>
    </row>
    <row r="704" spans="1:48" x14ac:dyDescent="0.3">
      <c r="A704" t="s">
        <v>1616</v>
      </c>
      <c r="B704" t="s">
        <v>1617</v>
      </c>
      <c r="C704" t="s">
        <v>3128</v>
      </c>
      <c r="D704" t="s">
        <v>676</v>
      </c>
      <c r="E704">
        <v>5727.4189492550004</v>
      </c>
      <c r="F704">
        <v>117.41</v>
      </c>
      <c r="G704">
        <v>-47.562614916200602</v>
      </c>
      <c r="H704">
        <f>(Table2[[#This Row],[1Y Return vs Nifty]]-AVERAGE(Table2[1Y Return vs Nifty]))/_xlfn.STDEV.P(Table2[1Y Return vs Nifty])</f>
        <v>-1.2071596771343978</v>
      </c>
      <c r="I704">
        <v>0.67831970048146895</v>
      </c>
      <c r="J704">
        <f>(Table2[[#This Row],[1M Return vs Nifty]]-AVERAGE(Table2[1M Return vs Nifty]))/_xlfn.STDEV.P(Table2[1M Return vs Nifty])</f>
        <v>-5.4030875332825537E-2</v>
      </c>
      <c r="K704">
        <v>-13.411988600212</v>
      </c>
      <c r="L704">
        <f>(Table2[[#This Row],[6M Return vs Nifty]]-AVERAGE(Table2[6M Return vs Nifty]))/_xlfn.STDEV.P(Table2[6M Return vs Nifty])</f>
        <v>-0.57445674955105752</v>
      </c>
      <c r="M704">
        <v>-2.5298023948270001</v>
      </c>
      <c r="N704">
        <f>(Table2[[#This Row],[1W Return vs Nifty]]-AVERAGE(Table2[1W Return vs Nifty]))/_xlfn.STDEV.P(Table2[1W Return vs Nifty])</f>
        <v>-0.40974746580337296</v>
      </c>
      <c r="O704">
        <v>118.19</v>
      </c>
      <c r="P704">
        <v>121.775788770384</v>
      </c>
      <c r="Q704">
        <v>131.57296998344401</v>
      </c>
      <c r="R704">
        <v>49.595295884676197</v>
      </c>
      <c r="S704" s="1">
        <f>(Table2[[#This Row],[Close Price]]-Table2[[#This Row],[20D EMA]])/Table2[[#This Row],[20D EMA]]</f>
        <v>-6.5995431085540332E-3</v>
      </c>
      <c r="T704" s="1">
        <f>(Table2[[#This Row],[Close Price]]-Table2[[#This Row],[50D EMA]])/Table2[[#This Row],[50D EMA]]</f>
        <v>-3.5851040789528145E-2</v>
      </c>
      <c r="U704" s="1">
        <f>(Table2[[#This Row],[Close Price]]-Table2[[#This Row],[200D EMA]])/Table2[[#This Row],[200D EMA]]</f>
        <v>-0.10764346191490667</v>
      </c>
      <c r="V704">
        <v>0.78127807828070694</v>
      </c>
      <c r="W704">
        <v>116.87</v>
      </c>
      <c r="X704">
        <v>118.61</v>
      </c>
      <c r="Y704">
        <v>114.27</v>
      </c>
      <c r="Z704">
        <v>118.61</v>
      </c>
      <c r="AA704">
        <v>112.75</v>
      </c>
      <c r="AB704">
        <v>130.75</v>
      </c>
      <c r="AC704" s="1">
        <f>(Table2[[#This Row],[Close Price]]/Table2[[#This Row],[Day Low]])-1</f>
        <v>4.620518524856676E-3</v>
      </c>
      <c r="AD704" s="1">
        <f>(Table2[[#This Row],[Day High]]/Table2[[#This Row],[Close Price]])-1</f>
        <v>1.0220594497913238E-2</v>
      </c>
      <c r="AE704" s="1">
        <f>(Table2[[#This Row],[Close Price]]/Table2[[#This Row],[Current Week Low]])-1</f>
        <v>2.7478778332020726E-2</v>
      </c>
      <c r="AF704" s="1">
        <f>(Table2[[#This Row],[Current Week High]]/Table2[[#This Row],[Close Price]])-1</f>
        <v>1.0220594497913238E-2</v>
      </c>
      <c r="AG704" s="1">
        <f>(Table2[[#This Row],[Close Price]]/Table2[[#This Row],[Current Month Low]])-1</f>
        <v>4.1330376940132973E-2</v>
      </c>
      <c r="AH704" s="1">
        <f>(Table2[[#This Row],[Current Month High]]/Table2[[#This Row],[Close Price]])-1</f>
        <v>0.11361894216846946</v>
      </c>
      <c r="AI704">
        <v>35.337705476535199</v>
      </c>
      <c r="AJ704">
        <v>7.2237442922374404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-0.05</v>
      </c>
      <c r="AM704" t="s">
        <v>3173</v>
      </c>
      <c r="AN704">
        <v>-5.1100000000000003</v>
      </c>
      <c r="AO704" t="s">
        <v>3173</v>
      </c>
      <c r="AP704">
        <v>-0.114563022721392</v>
      </c>
      <c r="AQ704">
        <f>(Table2[[#This Row],[Sharpe Ratio]]-AVERAGE(Table2[Sharpe Ratio]))/_xlfn.STDEV.P(Table2[Sharpe Ratio])</f>
        <v>-1.9782853128092746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702</v>
      </c>
      <c r="AT704">
        <f>_xlfn.RANK.AVG(Table2[[#This Row],[6M Return vs Nifty Z-Score]],Table2[6M Return vs Nifty Z-Score])</f>
        <v>522</v>
      </c>
      <c r="AU704">
        <f>_xlfn.RANK.AVG(Table2[[#This Row],[Sharpe Ratio Z-Score]],Table2[Sharpe Ratio Z-Score])</f>
        <v>722</v>
      </c>
      <c r="AV704">
        <f>(Table2[[#This Row],[Rank 1Y]]+Table2[[#This Row],[Rank 6M]]+Table2[[#This Row],[Rank Sharpe]])/3</f>
        <v>648.66666666666663</v>
      </c>
    </row>
    <row r="705" spans="1:48" x14ac:dyDescent="0.3">
      <c r="A705" t="s">
        <v>1655</v>
      </c>
      <c r="B705" t="s">
        <v>1656</v>
      </c>
      <c r="C705" t="s">
        <v>3136</v>
      </c>
      <c r="D705" t="s">
        <v>261</v>
      </c>
      <c r="E705">
        <v>5470.9008552599998</v>
      </c>
      <c r="F705">
        <v>1778.6</v>
      </c>
      <c r="G705">
        <v>-41.497297757761402</v>
      </c>
      <c r="H705">
        <f>(Table2[[#This Row],[1Y Return vs Nifty]]-AVERAGE(Table2[1Y Return vs Nifty]))/_xlfn.STDEV.P(Table2[1Y Return vs Nifty])</f>
        <v>-1.0878837655258295</v>
      </c>
      <c r="I705">
        <v>16.455238475022199</v>
      </c>
      <c r="J705">
        <f>(Table2[[#This Row],[1M Return vs Nifty]]-AVERAGE(Table2[1M Return vs Nifty]))/_xlfn.STDEV.P(Table2[1M Return vs Nifty])</f>
        <v>1.4422435017390811</v>
      </c>
      <c r="K705">
        <v>-21.537335692379099</v>
      </c>
      <c r="L705">
        <f>(Table2[[#This Row],[6M Return vs Nifty]]-AVERAGE(Table2[6M Return vs Nifty]))/_xlfn.STDEV.P(Table2[6M Return vs Nifty])</f>
        <v>-0.84175844620863072</v>
      </c>
      <c r="M705">
        <v>5.7629207302015004</v>
      </c>
      <c r="N705">
        <f>(Table2[[#This Row],[1W Return vs Nifty]]-AVERAGE(Table2[1W Return vs Nifty]))/_xlfn.STDEV.P(Table2[1W Return vs Nifty])</f>
        <v>1.35828263290854</v>
      </c>
      <c r="O705">
        <v>1678.69</v>
      </c>
      <c r="P705">
        <v>1695.05051142917</v>
      </c>
      <c r="Q705">
        <v>1827.1919078896799</v>
      </c>
      <c r="R705">
        <v>72.769537679054096</v>
      </c>
      <c r="S705" s="1">
        <f>(Table2[[#This Row],[Close Price]]-Table2[[#This Row],[20D EMA]])/Table2[[#This Row],[20D EMA]]</f>
        <v>5.9516646909196967E-2</v>
      </c>
      <c r="T705" s="1">
        <f>(Table2[[#This Row],[Close Price]]-Table2[[#This Row],[50D EMA]])/Table2[[#This Row],[50D EMA]]</f>
        <v>4.9290264807734692E-2</v>
      </c>
      <c r="U705" s="1">
        <f>(Table2[[#This Row],[Close Price]]-Table2[[#This Row],[200D EMA]])/Table2[[#This Row],[200D EMA]]</f>
        <v>-2.6593762636460742E-2</v>
      </c>
      <c r="V705">
        <v>1.66191065510056</v>
      </c>
      <c r="W705">
        <v>1753</v>
      </c>
      <c r="X705">
        <v>1800.1</v>
      </c>
      <c r="Y705">
        <v>1744.05</v>
      </c>
      <c r="Z705">
        <v>1800.1</v>
      </c>
      <c r="AA705">
        <v>1530.55</v>
      </c>
      <c r="AB705">
        <v>1800.1</v>
      </c>
      <c r="AC705" s="1">
        <f>(Table2[[#This Row],[Close Price]]/Table2[[#This Row],[Day Low]])-1</f>
        <v>1.460353679406734E-2</v>
      </c>
      <c r="AD705" s="1">
        <f>(Table2[[#This Row],[Day High]]/Table2[[#This Row],[Close Price]])-1</f>
        <v>1.2088159226357753E-2</v>
      </c>
      <c r="AE705" s="1">
        <f>(Table2[[#This Row],[Close Price]]/Table2[[#This Row],[Current Week Low]])-1</f>
        <v>1.9810211863191984E-2</v>
      </c>
      <c r="AF705" s="1">
        <f>(Table2[[#This Row],[Current Week High]]/Table2[[#This Row],[Close Price]])-1</f>
        <v>1.2088159226357753E-2</v>
      </c>
      <c r="AG705" s="1">
        <f>(Table2[[#This Row],[Close Price]]/Table2[[#This Row],[Current Month Low]])-1</f>
        <v>0.16206592401424325</v>
      </c>
      <c r="AH705" s="1">
        <f>(Table2[[#This Row],[Current Month High]]/Table2[[#This Row],[Close Price]])-1</f>
        <v>1.2088159226357753E-2</v>
      </c>
      <c r="AI705">
        <v>32.199482739233098</v>
      </c>
      <c r="AJ705">
        <v>18.938076768757501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0.06</v>
      </c>
      <c r="AM705" t="s">
        <v>3172</v>
      </c>
      <c r="AN705">
        <v>6.55</v>
      </c>
      <c r="AO705" t="s">
        <v>3172</v>
      </c>
      <c r="AP705">
        <v>-4.7178243969319002E-2</v>
      </c>
      <c r="AQ705">
        <f>(Table2[[#This Row],[Sharpe Ratio]]-AVERAGE(Table2[Sharpe Ratio]))/_xlfn.STDEV.P(Table2[Sharpe Ratio])</f>
        <v>-1.1969757449406495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679</v>
      </c>
      <c r="AT705">
        <f>_xlfn.RANK.AVG(Table2[[#This Row],[6M Return vs Nifty Z-Score]],Table2[6M Return vs Nifty Z-Score])</f>
        <v>618</v>
      </c>
      <c r="AU705">
        <f>_xlfn.RANK.AVG(Table2[[#This Row],[Sharpe Ratio Z-Score]],Table2[Sharpe Ratio Z-Score])</f>
        <v>657</v>
      </c>
      <c r="AV705">
        <f>(Table2[[#This Row],[Rank 1Y]]+Table2[[#This Row],[Rank 6M]]+Table2[[#This Row],[Rank Sharpe]])/3</f>
        <v>651.33333333333337</v>
      </c>
    </row>
    <row r="706" spans="1:48" x14ac:dyDescent="0.3">
      <c r="A706" t="s">
        <v>2438</v>
      </c>
      <c r="B706" t="s">
        <v>2439</v>
      </c>
      <c r="C706" t="s">
        <v>3127</v>
      </c>
      <c r="D706" t="s">
        <v>24</v>
      </c>
      <c r="E706">
        <v>2019.795611904</v>
      </c>
      <c r="F706">
        <v>39.22</v>
      </c>
      <c r="G706">
        <v>-65.227161816041601</v>
      </c>
      <c r="H706">
        <f>(Table2[[#This Row],[1Y Return vs Nifty]]-AVERAGE(Table2[1Y Return vs Nifty]))/_xlfn.STDEV.P(Table2[1Y Return vs Nifty])</f>
        <v>-1.5545372139709097</v>
      </c>
      <c r="I706">
        <v>-8.8460813817294994</v>
      </c>
      <c r="J706">
        <f>(Table2[[#This Row],[1M Return vs Nifty]]-AVERAGE(Table2[1M Return vs Nifty]))/_xlfn.STDEV.P(Table2[1M Return vs Nifty])</f>
        <v>-0.95731988251623634</v>
      </c>
      <c r="K706">
        <v>-32.490425368967202</v>
      </c>
      <c r="L706">
        <f>(Table2[[#This Row],[6M Return vs Nifty]]-AVERAGE(Table2[6M Return vs Nifty]))/_xlfn.STDEV.P(Table2[6M Return vs Nifty])</f>
        <v>-1.2020851400697401</v>
      </c>
      <c r="M706">
        <v>-1.4822216030062101</v>
      </c>
      <c r="N706">
        <f>(Table2[[#This Row],[1W Return vs Nifty]]-AVERAGE(Table2[1W Return vs Nifty]))/_xlfn.STDEV.P(Table2[1W Return vs Nifty])</f>
        <v>-0.18640052139839505</v>
      </c>
      <c r="O706">
        <v>41.76</v>
      </c>
      <c r="P706">
        <v>44.443327587181699</v>
      </c>
      <c r="Q706">
        <v>53.552869877256597</v>
      </c>
      <c r="R706">
        <v>26.246129674139699</v>
      </c>
      <c r="S706" s="1">
        <f>(Table2[[#This Row],[Close Price]]-Table2[[#This Row],[20D EMA]])/Table2[[#This Row],[20D EMA]]</f>
        <v>-6.0823754789272017E-2</v>
      </c>
      <c r="T706" s="1">
        <f>(Table2[[#This Row],[Close Price]]-Table2[[#This Row],[50D EMA]])/Table2[[#This Row],[50D EMA]]</f>
        <v>-0.11752782410217652</v>
      </c>
      <c r="U706" s="1">
        <f>(Table2[[#This Row],[Close Price]]-Table2[[#This Row],[200D EMA]])/Table2[[#This Row],[200D EMA]]</f>
        <v>-0.26763962249096263</v>
      </c>
      <c r="V706">
        <v>0.93989367649862199</v>
      </c>
      <c r="W706">
        <v>39.11</v>
      </c>
      <c r="X706">
        <v>39.79</v>
      </c>
      <c r="Y706">
        <v>39.11</v>
      </c>
      <c r="Z706">
        <v>39.880000000000003</v>
      </c>
      <c r="AA706">
        <v>37.9</v>
      </c>
      <c r="AB706">
        <v>46.02</v>
      </c>
      <c r="AC706" s="1">
        <f>(Table2[[#This Row],[Close Price]]/Table2[[#This Row],[Day Low]])-1</f>
        <v>2.8125799028382303E-3</v>
      </c>
      <c r="AD706" s="1">
        <f>(Table2[[#This Row],[Day High]]/Table2[[#This Row],[Close Price]])-1</f>
        <v>1.4533401325854234E-2</v>
      </c>
      <c r="AE706" s="1">
        <f>(Table2[[#This Row],[Close Price]]/Table2[[#This Row],[Current Week Low]])-1</f>
        <v>2.8125799028382303E-3</v>
      </c>
      <c r="AF706" s="1">
        <f>(Table2[[#This Row],[Current Week High]]/Table2[[#This Row],[Close Price]])-1</f>
        <v>1.682814890362061E-2</v>
      </c>
      <c r="AG706" s="1">
        <f>(Table2[[#This Row],[Close Price]]/Table2[[#This Row],[Current Month Low]])-1</f>
        <v>3.4828496042216273E-2</v>
      </c>
      <c r="AH706" s="1">
        <f>(Table2[[#This Row],[Current Month High]]/Table2[[#This Row],[Close Price]])-1</f>
        <v>0.17338092809790928</v>
      </c>
      <c r="AI706">
        <v>110.09688934217201</v>
      </c>
      <c r="AJ706">
        <v>3.4828496042216202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-0.23</v>
      </c>
      <c r="AM706" t="s">
        <v>3173</v>
      </c>
      <c r="AN706">
        <v>-12.77</v>
      </c>
      <c r="AO706" t="s">
        <v>3173</v>
      </c>
      <c r="AQ706">
        <f>(Table2[[#This Row],[Sharpe Ratio]]-AVERAGE(Table2[Sharpe Ratio]))/_xlfn.STDEV.P(Table2[Sharpe Ratio])</f>
        <v>-0.64995586758689006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729</v>
      </c>
      <c r="AT706">
        <f>_xlfn.RANK.AVG(Table2[[#This Row],[6M Return vs Nifty Z-Score]],Table2[6M Return vs Nifty Z-Score])</f>
        <v>699</v>
      </c>
      <c r="AU706">
        <f>_xlfn.RANK.AVG(Table2[[#This Row],[Sharpe Ratio Z-Score]],Table2[Sharpe Ratio Z-Score])</f>
        <v>532</v>
      </c>
      <c r="AV706">
        <f>(Table2[[#This Row],[Rank 1Y]]+Table2[[#This Row],[Rank 6M]]+Table2[[#This Row],[Rank Sharpe]])/3</f>
        <v>653.33333333333337</v>
      </c>
    </row>
    <row r="707" spans="1:48" x14ac:dyDescent="0.3">
      <c r="A707" t="s">
        <v>1836</v>
      </c>
      <c r="B707" t="s">
        <v>1837</v>
      </c>
      <c r="C707" t="s">
        <v>3139</v>
      </c>
      <c r="D707" t="s">
        <v>460</v>
      </c>
      <c r="E707">
        <v>4150.541345652</v>
      </c>
      <c r="F707">
        <v>83.07</v>
      </c>
      <c r="G707">
        <v>-47.030418261089103</v>
      </c>
      <c r="H707">
        <f>(Table2[[#This Row],[1Y Return vs Nifty]]-AVERAGE(Table2[1Y Return vs Nifty]))/_xlfn.STDEV.P(Table2[1Y Return vs Nifty])</f>
        <v>-1.1966939027098678</v>
      </c>
      <c r="I707">
        <v>-1.04522250467787</v>
      </c>
      <c r="J707">
        <f>(Table2[[#This Row],[1M Return vs Nifty]]-AVERAGE(Table2[1M Return vs Nifty]))/_xlfn.STDEV.P(Table2[1M Return vs Nifty])</f>
        <v>-0.2174906786211265</v>
      </c>
      <c r="K707">
        <v>-25.935247308986298</v>
      </c>
      <c r="L707">
        <f>(Table2[[#This Row],[6M Return vs Nifty]]-AVERAGE(Table2[6M Return vs Nifty]))/_xlfn.STDEV.P(Table2[6M Return vs Nifty])</f>
        <v>-0.98643771018769366</v>
      </c>
      <c r="M707">
        <v>-4.7742621671009902</v>
      </c>
      <c r="N707">
        <f>(Table2[[#This Row],[1W Return vs Nifty]]-AVERAGE(Table2[1W Return vs Nifty]))/_xlfn.STDEV.P(Table2[1W Return vs Nifty])</f>
        <v>-0.88827211601769718</v>
      </c>
      <c r="O707">
        <v>85.04</v>
      </c>
      <c r="P707">
        <v>88.527707282702593</v>
      </c>
      <c r="Q707">
        <v>95.709583342509902</v>
      </c>
      <c r="R707">
        <v>39.231751657434103</v>
      </c>
      <c r="S707" s="1">
        <f>(Table2[[#This Row],[Close Price]]-Table2[[#This Row],[20D EMA]])/Table2[[#This Row],[20D EMA]]</f>
        <v>-2.3165569143932419E-2</v>
      </c>
      <c r="T707" s="1">
        <f>(Table2[[#This Row],[Close Price]]-Table2[[#This Row],[50D EMA]])/Table2[[#This Row],[50D EMA]]</f>
        <v>-6.1649707760690876E-2</v>
      </c>
      <c r="U707" s="1">
        <f>(Table2[[#This Row],[Close Price]]-Table2[[#This Row],[200D EMA]])/Table2[[#This Row],[200D EMA]]</f>
        <v>-0.13206183645453165</v>
      </c>
      <c r="V707">
        <v>0.64904755178948503</v>
      </c>
      <c r="W707">
        <v>82.65</v>
      </c>
      <c r="X707">
        <v>83.79</v>
      </c>
      <c r="Y707">
        <v>82.5</v>
      </c>
      <c r="Z707">
        <v>84.44</v>
      </c>
      <c r="AA707">
        <v>81</v>
      </c>
      <c r="AB707">
        <v>90.5</v>
      </c>
      <c r="AC707" s="1">
        <f>(Table2[[#This Row],[Close Price]]/Table2[[#This Row],[Day Low]])-1</f>
        <v>5.0816696914699477E-3</v>
      </c>
      <c r="AD707" s="1">
        <f>(Table2[[#This Row],[Day High]]/Table2[[#This Row],[Close Price]])-1</f>
        <v>8.6673889490791467E-3</v>
      </c>
      <c r="AE707" s="1">
        <f>(Table2[[#This Row],[Close Price]]/Table2[[#This Row],[Current Week Low]])-1</f>
        <v>6.9090909090907537E-3</v>
      </c>
      <c r="AF707" s="1">
        <f>(Table2[[#This Row],[Current Week High]]/Table2[[#This Row],[Close Price]])-1</f>
        <v>1.6492115083664327E-2</v>
      </c>
      <c r="AG707" s="1">
        <f>(Table2[[#This Row],[Close Price]]/Table2[[#This Row],[Current Month Low]])-1</f>
        <v>2.5555555555555554E-2</v>
      </c>
      <c r="AH707" s="1">
        <f>(Table2[[#This Row],[Current Month High]]/Table2[[#This Row],[Close Price]])-1</f>
        <v>8.9442638738413516E-2</v>
      </c>
      <c r="AI707">
        <v>46.3223787167449</v>
      </c>
      <c r="AJ707">
        <v>2.55555555555555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-0.09</v>
      </c>
      <c r="AM707" t="s">
        <v>3173</v>
      </c>
      <c r="AN707">
        <v>-6.15</v>
      </c>
      <c r="AO707" t="s">
        <v>3173</v>
      </c>
      <c r="AP707">
        <v>-1.4324175485082E-2</v>
      </c>
      <c r="AQ707">
        <f>(Table2[[#This Row],[Sharpe Ratio]]-AVERAGE(Table2[Sharpe Ratio]))/_xlfn.STDEV.P(Table2[Sharpe Ratio])</f>
        <v>-0.8160410809775992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701</v>
      </c>
      <c r="AT707">
        <f>_xlfn.RANK.AVG(Table2[[#This Row],[6M Return vs Nifty Z-Score]],Table2[6M Return vs Nifty Z-Score])</f>
        <v>670</v>
      </c>
      <c r="AU707">
        <f>_xlfn.RANK.AVG(Table2[[#This Row],[Sharpe Ratio Z-Score]],Table2[Sharpe Ratio Z-Score])</f>
        <v>590</v>
      </c>
      <c r="AV707">
        <f>(Table2[[#This Row],[Rank 1Y]]+Table2[[#This Row],[Rank 6M]]+Table2[[#This Row],[Rank Sharpe]])/3</f>
        <v>653.66666666666663</v>
      </c>
    </row>
    <row r="708" spans="1:48" x14ac:dyDescent="0.3">
      <c r="A708" t="s">
        <v>1870</v>
      </c>
      <c r="B708" t="s">
        <v>1871</v>
      </c>
      <c r="C708" t="s">
        <v>3127</v>
      </c>
      <c r="D708" t="s">
        <v>414</v>
      </c>
      <c r="E708">
        <v>3957.7849121150002</v>
      </c>
      <c r="F708">
        <v>35.93</v>
      </c>
      <c r="G708">
        <v>-50.653456636758797</v>
      </c>
      <c r="H708">
        <f>(Table2[[#This Row],[1Y Return vs Nifty]]-AVERAGE(Table2[1Y Return vs Nifty]))/_xlfn.STDEV.P(Table2[1Y Return vs Nifty])</f>
        <v>-1.2679418183196152</v>
      </c>
      <c r="I708">
        <v>-8.3077321979198508</v>
      </c>
      <c r="J708">
        <f>(Table2[[#This Row],[1M Return vs Nifty]]-AVERAGE(Table2[1M Return vs Nifty]))/_xlfn.STDEV.P(Table2[1M Return vs Nifty])</f>
        <v>-0.90626313936105063</v>
      </c>
      <c r="K708">
        <v>-37.915875217999499</v>
      </c>
      <c r="L708">
        <f>(Table2[[#This Row],[6M Return vs Nifty]]-AVERAGE(Table2[6M Return vs Nifty]))/_xlfn.STDEV.P(Table2[6M Return vs Nifty])</f>
        <v>-1.3805676015974382</v>
      </c>
      <c r="M708">
        <v>-2.5144215654926798</v>
      </c>
      <c r="N708">
        <f>(Table2[[#This Row],[1W Return vs Nifty]]-AVERAGE(Table2[1W Return vs Nifty]))/_xlfn.STDEV.P(Table2[1W Return vs Nifty])</f>
        <v>-0.40646823305964913</v>
      </c>
      <c r="O708">
        <v>38.32</v>
      </c>
      <c r="P708">
        <v>41.632183106898999</v>
      </c>
      <c r="Q708">
        <v>47.634708128627999</v>
      </c>
      <c r="R708">
        <v>34.995470176772699</v>
      </c>
      <c r="S708" s="1">
        <f>(Table2[[#This Row],[Close Price]]-Table2[[#This Row],[20D EMA]])/Table2[[#This Row],[20D EMA]]</f>
        <v>-6.2369519832985401E-2</v>
      </c>
      <c r="T708" s="1">
        <f>(Table2[[#This Row],[Close Price]]-Table2[[#This Row],[50D EMA]])/Table2[[#This Row],[50D EMA]]</f>
        <v>-0.13696574816308571</v>
      </c>
      <c r="U708" s="1">
        <f>(Table2[[#This Row],[Close Price]]-Table2[[#This Row],[200D EMA]])/Table2[[#This Row],[200D EMA]]</f>
        <v>-0.24571806123009668</v>
      </c>
      <c r="V708">
        <v>1.1491917025023499</v>
      </c>
      <c r="W708">
        <v>35.76</v>
      </c>
      <c r="X708">
        <v>36.659999999999997</v>
      </c>
      <c r="Y708">
        <v>35.76</v>
      </c>
      <c r="Z708">
        <v>36.96</v>
      </c>
      <c r="AA708">
        <v>34.65</v>
      </c>
      <c r="AB708">
        <v>42.98</v>
      </c>
      <c r="AC708" s="1">
        <f>(Table2[[#This Row],[Close Price]]/Table2[[#This Row],[Day Low]])-1</f>
        <v>4.7539149888142784E-3</v>
      </c>
      <c r="AD708" s="1">
        <f>(Table2[[#This Row],[Day High]]/Table2[[#This Row],[Close Price]])-1</f>
        <v>2.031728360701357E-2</v>
      </c>
      <c r="AE708" s="1">
        <f>(Table2[[#This Row],[Close Price]]/Table2[[#This Row],[Current Week Low]])-1</f>
        <v>4.7539149888142784E-3</v>
      </c>
      <c r="AF708" s="1">
        <f>(Table2[[#This Row],[Current Week High]]/Table2[[#This Row],[Close Price]])-1</f>
        <v>2.8666852212635652E-2</v>
      </c>
      <c r="AG708" s="1">
        <f>(Table2[[#This Row],[Close Price]]/Table2[[#This Row],[Current Month Low]])-1</f>
        <v>3.6940836940837052E-2</v>
      </c>
      <c r="AH708" s="1">
        <f>(Table2[[#This Row],[Current Month High]]/Table2[[#This Row],[Close Price]])-1</f>
        <v>0.19621486223211804</v>
      </c>
      <c r="AI708">
        <v>90.091845254661806</v>
      </c>
      <c r="AJ708">
        <v>3.6940836940836999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-0.28000000000000003</v>
      </c>
      <c r="AM708" t="s">
        <v>3173</v>
      </c>
      <c r="AN708">
        <v>-14.06</v>
      </c>
      <c r="AO708" t="s">
        <v>3173</v>
      </c>
      <c r="AQ708">
        <f>(Table2[[#This Row],[Sharpe Ratio]]-AVERAGE(Table2[Sharpe Ratio]))/_xlfn.STDEV.P(Table2[Sharpe Ratio])</f>
        <v>-0.64995586758689006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711</v>
      </c>
      <c r="AT708">
        <f>_xlfn.RANK.AVG(Table2[[#This Row],[6M Return vs Nifty Z-Score]],Table2[6M Return vs Nifty Z-Score])</f>
        <v>718</v>
      </c>
      <c r="AU708">
        <f>_xlfn.RANK.AVG(Table2[[#This Row],[Sharpe Ratio Z-Score]],Table2[Sharpe Ratio Z-Score])</f>
        <v>532</v>
      </c>
      <c r="AV708">
        <f>(Table2[[#This Row],[Rank 1Y]]+Table2[[#This Row],[Rank 6M]]+Table2[[#This Row],[Rank Sharpe]])/3</f>
        <v>653.66666666666663</v>
      </c>
    </row>
    <row r="709" spans="1:48" x14ac:dyDescent="0.3">
      <c r="A709" t="s">
        <v>109</v>
      </c>
      <c r="B709" t="s">
        <v>110</v>
      </c>
      <c r="C709" t="s">
        <v>3138</v>
      </c>
      <c r="D709" t="s">
        <v>111</v>
      </c>
      <c r="E709">
        <v>238112.99057722001</v>
      </c>
      <c r="F709">
        <v>3659.15</v>
      </c>
      <c r="G709">
        <v>-29.668083048611901</v>
      </c>
      <c r="H709">
        <f>(Table2[[#This Row],[1Y Return vs Nifty]]-AVERAGE(Table2[1Y Return vs Nifty]))/_xlfn.STDEV.P(Table2[1Y Return vs Nifty])</f>
        <v>-0.85525943093779788</v>
      </c>
      <c r="I709">
        <v>-10.7802758502646</v>
      </c>
      <c r="J709">
        <f>(Table2[[#This Row],[1M Return vs Nifty]]-AVERAGE(Table2[1M Return vs Nifty]))/_xlfn.STDEV.P(Table2[1M Return vs Nifty])</f>
        <v>-1.1407578316431268</v>
      </c>
      <c r="K709">
        <v>-24.744963425936199</v>
      </c>
      <c r="L709">
        <f>(Table2[[#This Row],[6M Return vs Nifty]]-AVERAGE(Table2[6M Return vs Nifty]))/_xlfn.STDEV.P(Table2[6M Return vs Nifty])</f>
        <v>-0.94728062583985462</v>
      </c>
      <c r="M709">
        <v>-7.3636175086779998</v>
      </c>
      <c r="N709">
        <f>(Table2[[#This Row],[1W Return vs Nifty]]-AVERAGE(Table2[1W Return vs Nifty]))/_xlfn.STDEV.P(Table2[1W Return vs Nifty])</f>
        <v>-1.4403293969790563</v>
      </c>
      <c r="O709">
        <v>3850.52</v>
      </c>
      <c r="P709">
        <v>4201.4408891195599</v>
      </c>
      <c r="Q709">
        <v>4442.6600944108404</v>
      </c>
      <c r="R709">
        <v>29.413476903509999</v>
      </c>
      <c r="S709" s="1">
        <f>(Table2[[#This Row],[Close Price]]-Table2[[#This Row],[20D EMA]])/Table2[[#This Row],[20D EMA]]</f>
        <v>-4.969978080882579E-2</v>
      </c>
      <c r="T709" s="1">
        <f>(Table2[[#This Row],[Close Price]]-Table2[[#This Row],[50D EMA]])/Table2[[#This Row],[50D EMA]]</f>
        <v>-0.12907259757573322</v>
      </c>
      <c r="U709" s="1">
        <f>(Table2[[#This Row],[Close Price]]-Table2[[#This Row],[200D EMA]])/Table2[[#This Row],[200D EMA]]</f>
        <v>-0.17636057626748167</v>
      </c>
      <c r="V709">
        <v>1.06043482824007</v>
      </c>
      <c r="W709">
        <v>3622</v>
      </c>
      <c r="X709">
        <v>3681</v>
      </c>
      <c r="Y709">
        <v>3592.1</v>
      </c>
      <c r="Z709">
        <v>3738.6</v>
      </c>
      <c r="AA709">
        <v>3564</v>
      </c>
      <c r="AB709">
        <v>4010</v>
      </c>
      <c r="AC709" s="1">
        <f>(Table2[[#This Row],[Close Price]]/Table2[[#This Row],[Day Low]])-1</f>
        <v>1.0256764218663728E-2</v>
      </c>
      <c r="AD709" s="1">
        <f>(Table2[[#This Row],[Day High]]/Table2[[#This Row],[Close Price]])-1</f>
        <v>5.971332139977914E-3</v>
      </c>
      <c r="AE709" s="1">
        <f>(Table2[[#This Row],[Close Price]]/Table2[[#This Row],[Current Week Low]])-1</f>
        <v>1.8665961415328169E-2</v>
      </c>
      <c r="AF709" s="1">
        <f>(Table2[[#This Row],[Current Week High]]/Table2[[#This Row],[Close Price]])-1</f>
        <v>2.1712692838500747E-2</v>
      </c>
      <c r="AG709" s="1">
        <f>(Table2[[#This Row],[Close Price]]/Table2[[#This Row],[Current Month Low]])-1</f>
        <v>2.6697530864197461E-2</v>
      </c>
      <c r="AH709" s="1">
        <f>(Table2[[#This Row],[Current Month High]]/Table2[[#This Row],[Close Price]])-1</f>
        <v>9.5882923629804662E-2</v>
      </c>
      <c r="AI709">
        <v>49.8941010890507</v>
      </c>
      <c r="AJ709">
        <v>2.6697530864197399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-0.27</v>
      </c>
      <c r="AM709" t="s">
        <v>3173</v>
      </c>
      <c r="AN709">
        <v>-6.71</v>
      </c>
      <c r="AO709" t="s">
        <v>3173</v>
      </c>
      <c r="AP709">
        <v>-8.6059479465991004E-2</v>
      </c>
      <c r="AQ709">
        <f>(Table2[[#This Row],[Sharpe Ratio]]-AVERAGE(Table2[Sharpe Ratio]))/_xlfn.STDEV.P(Table2[Sharpe Ratio])</f>
        <v>-1.6477938950732343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619</v>
      </c>
      <c r="AT709">
        <f>_xlfn.RANK.AVG(Table2[[#This Row],[6M Return vs Nifty Z-Score]],Table2[6M Return vs Nifty Z-Score])</f>
        <v>660</v>
      </c>
      <c r="AU709">
        <f>_xlfn.RANK.AVG(Table2[[#This Row],[Sharpe Ratio Z-Score]],Table2[Sharpe Ratio Z-Score])</f>
        <v>699</v>
      </c>
      <c r="AV709">
        <f>(Table2[[#This Row],[Rank 1Y]]+Table2[[#This Row],[Rank 6M]]+Table2[[#This Row],[Rank Sharpe]])/3</f>
        <v>659.33333333333337</v>
      </c>
    </row>
    <row r="710" spans="1:48" x14ac:dyDescent="0.3">
      <c r="A710" t="s">
        <v>1399</v>
      </c>
      <c r="B710" t="s">
        <v>1400</v>
      </c>
      <c r="C710" t="s">
        <v>3130</v>
      </c>
      <c r="D710" t="s">
        <v>48</v>
      </c>
      <c r="E710">
        <v>7703.8711249500002</v>
      </c>
      <c r="F710">
        <v>285.85000000000002</v>
      </c>
      <c r="G710">
        <v>-36.502165564729601</v>
      </c>
      <c r="H710">
        <f>(Table2[[#This Row],[1Y Return vs Nifty]]-AVERAGE(Table2[1Y Return vs Nifty]))/_xlfn.STDEV.P(Table2[1Y Return vs Nifty])</f>
        <v>-0.98965329704980143</v>
      </c>
      <c r="I710">
        <v>-8.6139181971396592</v>
      </c>
      <c r="J710">
        <f>(Table2[[#This Row],[1M Return vs Nifty]]-AVERAGE(Table2[1M Return vs Nifty]))/_xlfn.STDEV.P(Table2[1M Return vs Nifty])</f>
        <v>-0.93530165263463483</v>
      </c>
      <c r="K710">
        <v>-51.226150258420397</v>
      </c>
      <c r="L710">
        <f>(Table2[[#This Row],[6M Return vs Nifty]]-AVERAGE(Table2[6M Return vs Nifty]))/_xlfn.STDEV.P(Table2[6M Return vs Nifty])</f>
        <v>-1.8184392470700679</v>
      </c>
      <c r="M710">
        <v>-9.2910951261144294</v>
      </c>
      <c r="N710">
        <f>(Table2[[#This Row],[1W Return vs Nifty]]-AVERAGE(Table2[1W Return vs Nifty]))/_xlfn.STDEV.P(Table2[1W Return vs Nifty])</f>
        <v>-1.8512726288754453</v>
      </c>
      <c r="O710">
        <v>317.54000000000002</v>
      </c>
      <c r="P710">
        <v>366.05184708809298</v>
      </c>
      <c r="Q710">
        <v>414.48220571378198</v>
      </c>
      <c r="R710">
        <v>42.987283981033599</v>
      </c>
      <c r="S710" s="1">
        <f>(Table2[[#This Row],[Close Price]]-Table2[[#This Row],[20D EMA]])/Table2[[#This Row],[20D EMA]]</f>
        <v>-9.9798450588902174E-2</v>
      </c>
      <c r="T710" s="1">
        <f>(Table2[[#This Row],[Close Price]]-Table2[[#This Row],[50D EMA]])/Table2[[#This Row],[50D EMA]]</f>
        <v>-0.21909969236896601</v>
      </c>
      <c r="U710" s="1">
        <f>(Table2[[#This Row],[Close Price]]-Table2[[#This Row],[200D EMA]])/Table2[[#This Row],[200D EMA]]</f>
        <v>-0.31034433792462518</v>
      </c>
      <c r="V710">
        <v>0.62889720795077098</v>
      </c>
      <c r="W710">
        <v>286.2</v>
      </c>
      <c r="X710">
        <v>304.8</v>
      </c>
      <c r="Y710">
        <v>281.60000000000002</v>
      </c>
      <c r="Z710">
        <v>304.8</v>
      </c>
      <c r="AA710">
        <v>281.60000000000002</v>
      </c>
      <c r="AB710">
        <v>334.45</v>
      </c>
      <c r="AC710" s="1">
        <f>(Table2[[#This Row],[Close Price]]/Table2[[#This Row],[Day Low]])-1</f>
        <v>-1.2229210342417085E-3</v>
      </c>
      <c r="AD710" s="1">
        <f>(Table2[[#This Row],[Day High]]/Table2[[#This Row],[Close Price]])-1</f>
        <v>6.6293510582473347E-2</v>
      </c>
      <c r="AE710" s="1">
        <f>(Table2[[#This Row],[Close Price]]/Table2[[#This Row],[Current Week Low]])-1</f>
        <v>1.5092329545454586E-2</v>
      </c>
      <c r="AF710" s="1">
        <f>(Table2[[#This Row],[Current Week High]]/Table2[[#This Row],[Close Price]])-1</f>
        <v>6.6293510582473347E-2</v>
      </c>
      <c r="AG710" s="1">
        <f>(Table2[[#This Row],[Close Price]]/Table2[[#This Row],[Current Month Low]])-1</f>
        <v>1.5092329545454586E-2</v>
      </c>
      <c r="AH710" s="1">
        <f>(Table2[[#This Row],[Current Month High]]/Table2[[#This Row],[Close Price]])-1</f>
        <v>0.17001924086059117</v>
      </c>
      <c r="AI710">
        <v>101.08448486968599</v>
      </c>
      <c r="AJ710">
        <v>1.5092329545454499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-0.28000000000000003</v>
      </c>
      <c r="AM710" t="s">
        <v>3173</v>
      </c>
      <c r="AN710">
        <v>-9.3699999999999992</v>
      </c>
      <c r="AO710" t="s">
        <v>3173</v>
      </c>
      <c r="AP710">
        <v>-1.8082187600780002E-2</v>
      </c>
      <c r="AQ710">
        <f>(Table2[[#This Row],[Sharpe Ratio]]-AVERAGE(Table2[Sharpe Ratio]))/_xlfn.STDEV.P(Table2[Sharpe Ratio])</f>
        <v>-0.85961428662637096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651</v>
      </c>
      <c r="AT710">
        <f>_xlfn.RANK.AVG(Table2[[#This Row],[6M Return vs Nifty Z-Score]],Table2[6M Return vs Nifty Z-Score])</f>
        <v>732</v>
      </c>
      <c r="AU710">
        <f>_xlfn.RANK.AVG(Table2[[#This Row],[Sharpe Ratio Z-Score]],Table2[Sharpe Ratio Z-Score])</f>
        <v>596</v>
      </c>
      <c r="AV710">
        <f>(Table2[[#This Row],[Rank 1Y]]+Table2[[#This Row],[Rank 6M]]+Table2[[#This Row],[Rank Sharpe]])/3</f>
        <v>659.66666666666663</v>
      </c>
    </row>
    <row r="711" spans="1:48" x14ac:dyDescent="0.3">
      <c r="A711" t="s">
        <v>1294</v>
      </c>
      <c r="B711" t="s">
        <v>1295</v>
      </c>
      <c r="C711" t="s">
        <v>3134</v>
      </c>
      <c r="D711" t="s">
        <v>69</v>
      </c>
      <c r="E711">
        <v>8830.9731939600006</v>
      </c>
      <c r="F711">
        <v>1146.8</v>
      </c>
      <c r="G711">
        <v>-41.132652628155697</v>
      </c>
      <c r="H711">
        <f>(Table2[[#This Row],[1Y Return vs Nifty]]-AVERAGE(Table2[1Y Return vs Nifty]))/_xlfn.STDEV.P(Table2[1Y Return vs Nifty])</f>
        <v>-1.0807129318973145</v>
      </c>
      <c r="I711">
        <v>-1.0026627680871201</v>
      </c>
      <c r="J711">
        <f>(Table2[[#This Row],[1M Return vs Nifty]]-AVERAGE(Table2[1M Return vs Nifty]))/_xlfn.STDEV.P(Table2[1M Return vs Nifty])</f>
        <v>-0.21345433640084258</v>
      </c>
      <c r="K711">
        <v>-25.017204338368799</v>
      </c>
      <c r="L711">
        <f>(Table2[[#This Row],[6M Return vs Nifty]]-AVERAGE(Table2[6M Return vs Nifty]))/_xlfn.STDEV.P(Table2[6M Return vs Nifty])</f>
        <v>-0.95623660728500315</v>
      </c>
      <c r="M711">
        <v>-2.9193617903595301</v>
      </c>
      <c r="N711">
        <f>(Table2[[#This Row],[1W Return vs Nifty]]-AVERAGE(Table2[1W Return vs Nifty]))/_xlfn.STDEV.P(Table2[1W Return vs Nifty])</f>
        <v>-0.49280254025277648</v>
      </c>
      <c r="O711">
        <v>1135.55</v>
      </c>
      <c r="P711">
        <v>1196.6130456233</v>
      </c>
      <c r="Q711">
        <v>1330.4469541905301</v>
      </c>
      <c r="R711">
        <v>58.463076810105001</v>
      </c>
      <c r="S711" s="1">
        <f>(Table2[[#This Row],[Close Price]]-Table2[[#This Row],[20D EMA]])/Table2[[#This Row],[20D EMA]]</f>
        <v>9.9070934789309145E-3</v>
      </c>
      <c r="T711" s="1">
        <f>(Table2[[#This Row],[Close Price]]-Table2[[#This Row],[50D EMA]])/Table2[[#This Row],[50D EMA]]</f>
        <v>-4.1628365832626413E-2</v>
      </c>
      <c r="U711" s="1">
        <f>(Table2[[#This Row],[Close Price]]-Table2[[#This Row],[200D EMA]])/Table2[[#This Row],[200D EMA]]</f>
        <v>-0.13803402955081701</v>
      </c>
      <c r="V711">
        <v>0.72286120340694104</v>
      </c>
      <c r="W711">
        <v>1109</v>
      </c>
      <c r="X711">
        <v>1162</v>
      </c>
      <c r="Y711">
        <v>1107.9000000000001</v>
      </c>
      <c r="Z711">
        <v>1162</v>
      </c>
      <c r="AA711">
        <v>1072.55</v>
      </c>
      <c r="AB711">
        <v>1203.1500000000001</v>
      </c>
      <c r="AC711" s="1">
        <f>(Table2[[#This Row],[Close Price]]/Table2[[#This Row],[Day Low]])-1</f>
        <v>3.4084761045987344E-2</v>
      </c>
      <c r="AD711" s="1">
        <f>(Table2[[#This Row],[Day High]]/Table2[[#This Row],[Close Price]])-1</f>
        <v>1.32542727589815E-2</v>
      </c>
      <c r="AE711" s="1">
        <f>(Table2[[#This Row],[Close Price]]/Table2[[#This Row],[Current Week Low]])-1</f>
        <v>3.511147215452648E-2</v>
      </c>
      <c r="AF711" s="1">
        <f>(Table2[[#This Row],[Current Week High]]/Table2[[#This Row],[Close Price]])-1</f>
        <v>1.32542727589815E-2</v>
      </c>
      <c r="AG711" s="1">
        <f>(Table2[[#This Row],[Close Price]]/Table2[[#This Row],[Current Month Low]])-1</f>
        <v>6.9227541839541384E-2</v>
      </c>
      <c r="AH711" s="1">
        <f>(Table2[[#This Row],[Current Month High]]/Table2[[#This Row],[Close Price]])-1</f>
        <v>4.9136728287408671E-2</v>
      </c>
      <c r="AI711">
        <v>57.132891524241302</v>
      </c>
      <c r="AJ711">
        <v>6.9227541839541296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-0.09</v>
      </c>
      <c r="AM711" t="s">
        <v>3173</v>
      </c>
      <c r="AN711">
        <v>-3.61</v>
      </c>
      <c r="AO711" t="s">
        <v>3173</v>
      </c>
      <c r="AP711">
        <v>-4.2368403006645003E-2</v>
      </c>
      <c r="AQ711">
        <f>(Table2[[#This Row],[Sharpe Ratio]]-AVERAGE(Table2[Sharpe Ratio]))/_xlfn.STDEV.P(Table2[Sharpe Ratio])</f>
        <v>-1.1412068482601359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677</v>
      </c>
      <c r="AT711">
        <f>_xlfn.RANK.AVG(Table2[[#This Row],[6M Return vs Nifty Z-Score]],Table2[6M Return vs Nifty Z-Score])</f>
        <v>662</v>
      </c>
      <c r="AU711">
        <f>_xlfn.RANK.AVG(Table2[[#This Row],[Sharpe Ratio Z-Score]],Table2[Sharpe Ratio Z-Score])</f>
        <v>644</v>
      </c>
      <c r="AV711">
        <f>(Table2[[#This Row],[Rank 1Y]]+Table2[[#This Row],[Rank 6M]]+Table2[[#This Row],[Rank Sharpe]])/3</f>
        <v>661</v>
      </c>
    </row>
    <row r="712" spans="1:48" x14ac:dyDescent="0.3">
      <c r="A712" t="s">
        <v>699</v>
      </c>
      <c r="B712" t="s">
        <v>700</v>
      </c>
      <c r="C712" t="s">
        <v>3139</v>
      </c>
      <c r="D712" t="s">
        <v>460</v>
      </c>
      <c r="E712">
        <v>24980.220689854999</v>
      </c>
      <c r="F712">
        <v>336.65</v>
      </c>
      <c r="G712">
        <v>-32.938665321624597</v>
      </c>
      <c r="H712">
        <f>(Table2[[#This Row],[1Y Return vs Nifty]]-AVERAGE(Table2[1Y Return vs Nifty]))/_xlfn.STDEV.P(Table2[1Y Return vs Nifty])</f>
        <v>-0.91957621304730897</v>
      </c>
      <c r="I712">
        <v>-5.1098112909989304</v>
      </c>
      <c r="J712">
        <f>(Table2[[#This Row],[1M Return vs Nifty]]-AVERAGE(Table2[1M Return vs Nifty]))/_xlfn.STDEV.P(Table2[1M Return vs Nifty])</f>
        <v>-0.60297406363545059</v>
      </c>
      <c r="K712">
        <v>-24.053982106896701</v>
      </c>
      <c r="L712">
        <f>(Table2[[#This Row],[6M Return vs Nifty]]-AVERAGE(Table2[6M Return vs Nifty]))/_xlfn.STDEV.P(Table2[6M Return vs Nifty])</f>
        <v>-0.92454923026464286</v>
      </c>
      <c r="M712">
        <v>1.8302955299113199</v>
      </c>
      <c r="N712">
        <f>(Table2[[#This Row],[1W Return vs Nifty]]-AVERAGE(Table2[1W Return vs Nifty]))/_xlfn.STDEV.P(Table2[1W Return vs Nifty])</f>
        <v>0.51983673085243964</v>
      </c>
      <c r="O712">
        <v>350.68</v>
      </c>
      <c r="P712">
        <v>373.15870213025698</v>
      </c>
      <c r="Q712">
        <v>402.00342482321201</v>
      </c>
      <c r="R712">
        <v>36.078003828135301</v>
      </c>
      <c r="S712" s="1">
        <f>(Table2[[#This Row],[Close Price]]-Table2[[#This Row],[20D EMA]])/Table2[[#This Row],[20D EMA]]</f>
        <v>-4.0007984487281933E-2</v>
      </c>
      <c r="T712" s="1">
        <f>(Table2[[#This Row],[Close Price]]-Table2[[#This Row],[50D EMA]])/Table2[[#This Row],[50D EMA]]</f>
        <v>-9.7836930833554742E-2</v>
      </c>
      <c r="U712" s="1">
        <f>(Table2[[#This Row],[Close Price]]-Table2[[#This Row],[200D EMA]])/Table2[[#This Row],[200D EMA]]</f>
        <v>-0.16256932351248585</v>
      </c>
      <c r="V712">
        <v>1.7419583582439999</v>
      </c>
      <c r="W712">
        <v>335.1</v>
      </c>
      <c r="X712">
        <v>341.95</v>
      </c>
      <c r="Y712">
        <v>335.1</v>
      </c>
      <c r="Z712">
        <v>353.8</v>
      </c>
      <c r="AA712">
        <v>325.5</v>
      </c>
      <c r="AB712">
        <v>367</v>
      </c>
      <c r="AC712" s="1">
        <f>(Table2[[#This Row],[Close Price]]/Table2[[#This Row],[Day Low]])-1</f>
        <v>4.6254849298714706E-3</v>
      </c>
      <c r="AD712" s="1">
        <f>(Table2[[#This Row],[Day High]]/Table2[[#This Row],[Close Price]])-1</f>
        <v>1.5743353631368029E-2</v>
      </c>
      <c r="AE712" s="1">
        <f>(Table2[[#This Row],[Close Price]]/Table2[[#This Row],[Current Week Low]])-1</f>
        <v>4.6254849298714706E-3</v>
      </c>
      <c r="AF712" s="1">
        <f>(Table2[[#This Row],[Current Week High]]/Table2[[#This Row],[Close Price]])-1</f>
        <v>5.0943115995841559E-2</v>
      </c>
      <c r="AG712" s="1">
        <f>(Table2[[#This Row],[Close Price]]/Table2[[#This Row],[Current Month Low]])-1</f>
        <v>3.4254992319508348E-2</v>
      </c>
      <c r="AH712" s="1">
        <f>(Table2[[#This Row],[Current Month High]]/Table2[[#This Row],[Close Price]])-1</f>
        <v>9.0152977870191719E-2</v>
      </c>
      <c r="AI712">
        <v>44.957671171840197</v>
      </c>
      <c r="AJ712">
        <v>3.4254992319508299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-0.13</v>
      </c>
      <c r="AM712" t="s">
        <v>3173</v>
      </c>
      <c r="AN712">
        <v>-5.18</v>
      </c>
      <c r="AO712" t="s">
        <v>3173</v>
      </c>
      <c r="AP712">
        <v>-9.1382704893955002E-2</v>
      </c>
      <c r="AQ712">
        <f>(Table2[[#This Row],[Sharpe Ratio]]-AVERAGE(Table2[Sharpe Ratio]))/_xlfn.STDEV.P(Table2[Sharpe Ratio])</f>
        <v>-1.709515355554573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638</v>
      </c>
      <c r="AT712">
        <f>_xlfn.RANK.AVG(Table2[[#This Row],[6M Return vs Nifty Z-Score]],Table2[6M Return vs Nifty Z-Score])</f>
        <v>647</v>
      </c>
      <c r="AU712">
        <f>_xlfn.RANK.AVG(Table2[[#This Row],[Sharpe Ratio Z-Score]],Table2[Sharpe Ratio Z-Score])</f>
        <v>702</v>
      </c>
      <c r="AV712">
        <f>(Table2[[#This Row],[Rank 1Y]]+Table2[[#This Row],[Rank 6M]]+Table2[[#This Row],[Rank Sharpe]])/3</f>
        <v>662.33333333333337</v>
      </c>
    </row>
    <row r="713" spans="1:48" x14ac:dyDescent="0.3">
      <c r="A713" t="s">
        <v>106</v>
      </c>
      <c r="B713" t="s">
        <v>107</v>
      </c>
      <c r="C713" t="s">
        <v>3135</v>
      </c>
      <c r="D713" t="s">
        <v>108</v>
      </c>
      <c r="E713">
        <v>240154.90535849999</v>
      </c>
      <c r="F713">
        <v>2505</v>
      </c>
      <c r="G713">
        <v>-44.100524053404101</v>
      </c>
      <c r="H713">
        <f>(Table2[[#This Row],[1Y Return vs Nifty]]-AVERAGE(Table2[1Y Return vs Nifty]))/_xlfn.STDEV.P(Table2[1Y Return vs Nifty])</f>
        <v>-1.1390768328338021</v>
      </c>
      <c r="I713">
        <v>-17.8735261645386</v>
      </c>
      <c r="J713">
        <f>(Table2[[#This Row],[1M Return vs Nifty]]-AVERAGE(Table2[1M Return vs Nifty]))/_xlfn.STDEV.P(Table2[1M Return vs Nifty])</f>
        <v>-1.8134778251397272</v>
      </c>
      <c r="K713">
        <v>-18.177715077731399</v>
      </c>
      <c r="L713">
        <f>(Table2[[#This Row],[6M Return vs Nifty]]-AVERAGE(Table2[6M Return vs Nifty]))/_xlfn.STDEV.P(Table2[6M Return vs Nifty])</f>
        <v>-0.73123611648725806</v>
      </c>
      <c r="M713">
        <v>-3.6988798743208302</v>
      </c>
      <c r="N713">
        <f>(Table2[[#This Row],[1W Return vs Nifty]]-AVERAGE(Table2[1W Return vs Nifty]))/_xlfn.STDEV.P(Table2[1W Return vs Nifty])</f>
        <v>-0.65899781943365254</v>
      </c>
      <c r="O713">
        <v>2655.76</v>
      </c>
      <c r="P713">
        <v>2857.6189855254502</v>
      </c>
      <c r="Q713">
        <v>2989.3976861439701</v>
      </c>
      <c r="R713">
        <v>33.440913520364902</v>
      </c>
      <c r="S713" s="1">
        <f>(Table2[[#This Row],[Close Price]]-Table2[[#This Row],[20D EMA]])/Table2[[#This Row],[20D EMA]]</f>
        <v>-5.6767177757026312E-2</v>
      </c>
      <c r="T713" s="1">
        <f>(Table2[[#This Row],[Close Price]]-Table2[[#This Row],[50D EMA]])/Table2[[#This Row],[50D EMA]]</f>
        <v>-0.12339608160204453</v>
      </c>
      <c r="U713" s="1">
        <f>(Table2[[#This Row],[Close Price]]-Table2[[#This Row],[200D EMA]])/Table2[[#This Row],[200D EMA]]</f>
        <v>-0.1620385565925809</v>
      </c>
      <c r="V713">
        <v>1.43179402462951</v>
      </c>
      <c r="W713">
        <v>2457.6</v>
      </c>
      <c r="X713">
        <v>2518</v>
      </c>
      <c r="Y713">
        <v>2450.0500000000002</v>
      </c>
      <c r="Z713">
        <v>2518</v>
      </c>
      <c r="AA713">
        <v>2422.9499999999998</v>
      </c>
      <c r="AB713">
        <v>2965.75</v>
      </c>
      <c r="AC713" s="1">
        <f>(Table2[[#This Row],[Close Price]]/Table2[[#This Row],[Day Low]])-1</f>
        <v>1.9287109375E-2</v>
      </c>
      <c r="AD713" s="1">
        <f>(Table2[[#This Row],[Day High]]/Table2[[#This Row],[Close Price]])-1</f>
        <v>5.189620758482949E-3</v>
      </c>
      <c r="AE713" s="1">
        <f>(Table2[[#This Row],[Close Price]]/Table2[[#This Row],[Current Week Low]])-1</f>
        <v>2.242811371196507E-2</v>
      </c>
      <c r="AF713" s="1">
        <f>(Table2[[#This Row],[Current Week High]]/Table2[[#This Row],[Close Price]])-1</f>
        <v>5.189620758482949E-3</v>
      </c>
      <c r="AG713" s="1">
        <f>(Table2[[#This Row],[Close Price]]/Table2[[#This Row],[Current Month Low]])-1</f>
        <v>3.3863678573639699E-2</v>
      </c>
      <c r="AH713" s="1">
        <f>(Table2[[#This Row],[Current Month High]]/Table2[[#This Row],[Close Price]])-1</f>
        <v>0.18393213572854283</v>
      </c>
      <c r="AI713">
        <v>36.6447105788423</v>
      </c>
      <c r="AJ713">
        <v>3.3863678573639699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-0.13</v>
      </c>
      <c r="AM713" t="s">
        <v>3173</v>
      </c>
      <c r="AN713">
        <v>-13.54</v>
      </c>
      <c r="AO713" t="s">
        <v>3173</v>
      </c>
      <c r="AP713">
        <v>-0.107735557478928</v>
      </c>
      <c r="AQ713">
        <f>(Table2[[#This Row],[Sharpe Ratio]]-AVERAGE(Table2[Sharpe Ratio]))/_xlfn.STDEV.P(Table2[Sharpe Ratio])</f>
        <v>-1.8991225698721168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690</v>
      </c>
      <c r="AT713">
        <f>_xlfn.RANK.AVG(Table2[[#This Row],[6M Return vs Nifty Z-Score]],Table2[6M Return vs Nifty Z-Score])</f>
        <v>583</v>
      </c>
      <c r="AU713">
        <f>_xlfn.RANK.AVG(Table2[[#This Row],[Sharpe Ratio Z-Score]],Table2[Sharpe Ratio Z-Score])</f>
        <v>717</v>
      </c>
      <c r="AV713">
        <f>(Table2[[#This Row],[Rank 1Y]]+Table2[[#This Row],[Rank 6M]]+Table2[[#This Row],[Rank Sharpe]])/3</f>
        <v>663.33333333333337</v>
      </c>
    </row>
    <row r="714" spans="1:48" x14ac:dyDescent="0.3">
      <c r="A714" t="s">
        <v>367</v>
      </c>
      <c r="B714" t="s">
        <v>368</v>
      </c>
      <c r="C714" t="s">
        <v>3125</v>
      </c>
      <c r="D714" t="s">
        <v>190</v>
      </c>
      <c r="E714">
        <v>63728.495259434902</v>
      </c>
      <c r="F714">
        <v>579.45000000000005</v>
      </c>
      <c r="G714">
        <v>-29.026292520791699</v>
      </c>
      <c r="H714">
        <f>(Table2[[#This Row],[1Y Return vs Nifty]]-AVERAGE(Table2[1Y Return vs Nifty]))/_xlfn.STDEV.P(Table2[1Y Return vs Nifty])</f>
        <v>-0.84263846681212351</v>
      </c>
      <c r="I714">
        <v>-16.783424898129802</v>
      </c>
      <c r="J714">
        <f>(Table2[[#This Row],[1M Return vs Nifty]]-AVERAGE(Table2[1M Return vs Nifty]))/_xlfn.STDEV.P(Table2[1M Return vs Nifty])</f>
        <v>-1.7100932152136612</v>
      </c>
      <c r="K714">
        <v>-45.812632276906498</v>
      </c>
      <c r="L714">
        <f>(Table2[[#This Row],[6M Return vs Nifty]]-AVERAGE(Table2[6M Return vs Nifty]))/_xlfn.STDEV.P(Table2[6M Return vs Nifty])</f>
        <v>-1.6403493113502872</v>
      </c>
      <c r="M714">
        <v>-13.3759354165754</v>
      </c>
      <c r="N714">
        <f>(Table2[[#This Row],[1W Return vs Nifty]]-AVERAGE(Table2[1W Return vs Nifty]))/_xlfn.STDEV.P(Table2[1W Return vs Nifty])</f>
        <v>-2.7221711833163651</v>
      </c>
      <c r="O714">
        <v>671.89</v>
      </c>
      <c r="P714">
        <v>726.04291455420196</v>
      </c>
      <c r="Q714">
        <v>847.34678026558504</v>
      </c>
      <c r="R714">
        <v>14.9406003886679</v>
      </c>
      <c r="S714" s="1">
        <f>(Table2[[#This Row],[Close Price]]-Table2[[#This Row],[20D EMA]])/Table2[[#This Row],[20D EMA]]</f>
        <v>-0.13758204467993265</v>
      </c>
      <c r="T714" s="1">
        <f>(Table2[[#This Row],[Close Price]]-Table2[[#This Row],[50D EMA]])/Table2[[#This Row],[50D EMA]]</f>
        <v>-0.20190668019150287</v>
      </c>
      <c r="U714" s="1">
        <f>(Table2[[#This Row],[Close Price]]-Table2[[#This Row],[200D EMA]])/Table2[[#This Row],[200D EMA]]</f>
        <v>-0.31615955415752894</v>
      </c>
      <c r="V714">
        <v>1.69952692459864</v>
      </c>
      <c r="W714">
        <v>577</v>
      </c>
      <c r="X714">
        <v>607.20000000000005</v>
      </c>
      <c r="Y714">
        <v>577</v>
      </c>
      <c r="Z714">
        <v>641.85</v>
      </c>
      <c r="AA714">
        <v>545.75</v>
      </c>
      <c r="AB714">
        <v>752</v>
      </c>
      <c r="AC714" s="1">
        <f>(Table2[[#This Row],[Close Price]]/Table2[[#This Row],[Day Low]])-1</f>
        <v>4.2461005199307955E-3</v>
      </c>
      <c r="AD714" s="1">
        <f>(Table2[[#This Row],[Day High]]/Table2[[#This Row],[Close Price]])-1</f>
        <v>4.7890240745534607E-2</v>
      </c>
      <c r="AE714" s="1">
        <f>(Table2[[#This Row],[Close Price]]/Table2[[#This Row],[Current Week Low]])-1</f>
        <v>4.2461005199307955E-3</v>
      </c>
      <c r="AF714" s="1">
        <f>(Table2[[#This Row],[Current Week High]]/Table2[[#This Row],[Close Price]])-1</f>
        <v>0.10768832513590465</v>
      </c>
      <c r="AG714" s="1">
        <f>(Table2[[#This Row],[Close Price]]/Table2[[#This Row],[Current Month Low]])-1</f>
        <v>6.1749885478699085E-2</v>
      </c>
      <c r="AH714" s="1">
        <f>(Table2[[#This Row],[Current Month High]]/Table2[[#This Row],[Close Price]])-1</f>
        <v>0.29778237984295441</v>
      </c>
      <c r="AI714">
        <v>117.34403313486899</v>
      </c>
      <c r="AJ714">
        <v>6.1749885478698996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-0.2</v>
      </c>
      <c r="AM714" t="s">
        <v>3173</v>
      </c>
      <c r="AN714">
        <v>-21.94</v>
      </c>
      <c r="AO714" t="s">
        <v>3173</v>
      </c>
      <c r="AP714">
        <v>-4.6018219153789001E-2</v>
      </c>
      <c r="AQ714">
        <f>(Table2[[#This Row],[Sharpe Ratio]]-AVERAGE(Table2[Sharpe Ratio]))/_xlfn.STDEV.P(Table2[Sharpe Ratio])</f>
        <v>-1.1835255488559626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610</v>
      </c>
      <c r="AT714">
        <f>_xlfn.RANK.AVG(Table2[[#This Row],[6M Return vs Nifty Z-Score]],Table2[6M Return vs Nifty Z-Score])</f>
        <v>729</v>
      </c>
      <c r="AU714">
        <f>_xlfn.RANK.AVG(Table2[[#This Row],[Sharpe Ratio Z-Score]],Table2[Sharpe Ratio Z-Score])</f>
        <v>653</v>
      </c>
      <c r="AV714">
        <f>(Table2[[#This Row],[Rank 1Y]]+Table2[[#This Row],[Rank 6M]]+Table2[[#This Row],[Rank Sharpe]])/3</f>
        <v>664</v>
      </c>
    </row>
    <row r="715" spans="1:48" x14ac:dyDescent="0.3">
      <c r="A715" t="s">
        <v>1438</v>
      </c>
      <c r="B715" t="s">
        <v>1439</v>
      </c>
      <c r="C715" t="s">
        <v>3129</v>
      </c>
      <c r="D715" t="s">
        <v>197</v>
      </c>
      <c r="E715">
        <v>7311.7883750600004</v>
      </c>
      <c r="F715">
        <v>225.1</v>
      </c>
      <c r="G715">
        <v>-71.266811372370995</v>
      </c>
      <c r="H715">
        <f>(Table2[[#This Row],[1Y Return vs Nifty]]-AVERAGE(Table2[1Y Return vs Nifty]))/_xlfn.STDEV.P(Table2[1Y Return vs Nifty])</f>
        <v>-1.6733083660491055</v>
      </c>
      <c r="I715">
        <v>-43.258959976058797</v>
      </c>
      <c r="J715">
        <f>(Table2[[#This Row],[1M Return vs Nifty]]-AVERAGE(Table2[1M Return vs Nifty]))/_xlfn.STDEV.P(Table2[1M Return vs Nifty])</f>
        <v>-4.2210185310174007</v>
      </c>
      <c r="K715">
        <v>-52.586863380141402</v>
      </c>
      <c r="L715">
        <f>(Table2[[#This Row],[6M Return vs Nifty]]-AVERAGE(Table2[6M Return vs Nifty]))/_xlfn.STDEV.P(Table2[6M Return vs Nifty])</f>
        <v>-1.8632029872493492</v>
      </c>
      <c r="M715">
        <v>-15.6913967689948</v>
      </c>
      <c r="N715">
        <f>(Table2[[#This Row],[1W Return vs Nifty]]-AVERAGE(Table2[1W Return vs Nifty]))/_xlfn.STDEV.P(Table2[1W Return vs Nifty])</f>
        <v>-3.2158335547424728</v>
      </c>
      <c r="O715">
        <v>325.31</v>
      </c>
      <c r="P715">
        <v>384.15293347674202</v>
      </c>
      <c r="Q715">
        <v>422.10202054849702</v>
      </c>
      <c r="R715">
        <v>7.4909789130770399</v>
      </c>
      <c r="S715" s="1">
        <f>(Table2[[#This Row],[Close Price]]-Table2[[#This Row],[20D EMA]])/Table2[[#This Row],[20D EMA]]</f>
        <v>-0.30804463434877505</v>
      </c>
      <c r="T715" s="1">
        <f>(Table2[[#This Row],[Close Price]]-Table2[[#This Row],[50D EMA]])/Table2[[#This Row],[50D EMA]]</f>
        <v>-0.41403545207177667</v>
      </c>
      <c r="U715" s="1">
        <f>(Table2[[#This Row],[Close Price]]-Table2[[#This Row],[200D EMA]])/Table2[[#This Row],[200D EMA]]</f>
        <v>-0.46671660157538303</v>
      </c>
      <c r="V715">
        <v>1.11541513459394</v>
      </c>
      <c r="W715">
        <v>222.85</v>
      </c>
      <c r="X715">
        <v>231</v>
      </c>
      <c r="Y715">
        <v>222.5</v>
      </c>
      <c r="Z715">
        <v>231.75</v>
      </c>
      <c r="AA715">
        <v>222.5</v>
      </c>
      <c r="AB715">
        <v>403</v>
      </c>
      <c r="AC715" s="1">
        <f>(Table2[[#This Row],[Close Price]]/Table2[[#This Row],[Day Low]])-1</f>
        <v>1.0096477451200458E-2</v>
      </c>
      <c r="AD715" s="1">
        <f>(Table2[[#This Row],[Day High]]/Table2[[#This Row],[Close Price]])-1</f>
        <v>2.6210573078631727E-2</v>
      </c>
      <c r="AE715" s="1">
        <f>(Table2[[#This Row],[Close Price]]/Table2[[#This Row],[Current Week Low]])-1</f>
        <v>1.1685393258426879E-2</v>
      </c>
      <c r="AF715" s="1">
        <f>(Table2[[#This Row],[Current Week High]]/Table2[[#This Row],[Close Price]])-1</f>
        <v>2.9542425588627408E-2</v>
      </c>
      <c r="AG715" s="1">
        <f>(Table2[[#This Row],[Close Price]]/Table2[[#This Row],[Current Month Low]])-1</f>
        <v>1.1685393258426879E-2</v>
      </c>
      <c r="AH715" s="1">
        <f>(Table2[[#This Row],[Current Month High]]/Table2[[#This Row],[Close Price]])-1</f>
        <v>0.79031541537094618</v>
      </c>
      <c r="AI715">
        <v>143.003109729009</v>
      </c>
      <c r="AJ715">
        <v>1.1685393258426799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-0.56999999999999995</v>
      </c>
      <c r="AM715" t="s">
        <v>3173</v>
      </c>
      <c r="AN715">
        <v>-41.96</v>
      </c>
      <c r="AO715" t="s">
        <v>3173</v>
      </c>
      <c r="AQ715">
        <f>(Table2[[#This Row],[Sharpe Ratio]]-AVERAGE(Table2[Sharpe Ratio]))/_xlfn.STDEV.P(Table2[Sharpe Ratio])</f>
        <v>-0.64995586758689006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734</v>
      </c>
      <c r="AT715">
        <f>_xlfn.RANK.AVG(Table2[[#This Row],[6M Return vs Nifty Z-Score]],Table2[6M Return vs Nifty Z-Score])</f>
        <v>733</v>
      </c>
      <c r="AU715">
        <f>_xlfn.RANK.AVG(Table2[[#This Row],[Sharpe Ratio Z-Score]],Table2[Sharpe Ratio Z-Score])</f>
        <v>532</v>
      </c>
      <c r="AV715">
        <f>(Table2[[#This Row],[Rank 1Y]]+Table2[[#This Row],[Rank 6M]]+Table2[[#This Row],[Rank Sharpe]])/3</f>
        <v>666.33333333333337</v>
      </c>
    </row>
    <row r="716" spans="1:48" x14ac:dyDescent="0.3">
      <c r="A716" t="s">
        <v>666</v>
      </c>
      <c r="B716" t="s">
        <v>667</v>
      </c>
      <c r="C716" t="s">
        <v>3127</v>
      </c>
      <c r="D716" t="s">
        <v>43</v>
      </c>
      <c r="E716">
        <v>26922.351143420001</v>
      </c>
      <c r="F716">
        <v>458.2</v>
      </c>
      <c r="G716">
        <v>-40.754900080622001</v>
      </c>
      <c r="H716">
        <f>(Table2[[#This Row],[1Y Return vs Nifty]]-AVERAGE(Table2[1Y Return vs Nifty]))/_xlfn.STDEV.P(Table2[1Y Return vs Nifty])</f>
        <v>-1.0732843377624062</v>
      </c>
      <c r="I716">
        <v>-11.468432204369501</v>
      </c>
      <c r="J716">
        <f>(Table2[[#This Row],[1M Return vs Nifty]]-AVERAGE(Table2[1M Return vs Nifty]))/_xlfn.STDEV.P(Table2[1M Return vs Nifty])</f>
        <v>-1.2060222051739058</v>
      </c>
      <c r="K716">
        <v>-19.889027310876401</v>
      </c>
      <c r="L716">
        <f>(Table2[[#This Row],[6M Return vs Nifty]]-AVERAGE(Table2[6M Return vs Nifty]))/_xlfn.STDEV.P(Table2[6M Return vs Nifty])</f>
        <v>-0.7875336085502731</v>
      </c>
      <c r="M716">
        <v>-0.26977228889400001</v>
      </c>
      <c r="N716">
        <f>(Table2[[#This Row],[1W Return vs Nifty]]-AVERAGE(Table2[1W Return vs Nifty]))/_xlfn.STDEV.P(Table2[1W Return vs Nifty])</f>
        <v>7.2096819968664586E-2</v>
      </c>
      <c r="O716">
        <v>486.6</v>
      </c>
      <c r="P716">
        <v>524.93850669689903</v>
      </c>
      <c r="Q716">
        <v>558.86300370328604</v>
      </c>
      <c r="R716">
        <v>34.453904405976097</v>
      </c>
      <c r="S716" s="1">
        <f>(Table2[[#This Row],[Close Price]]-Table2[[#This Row],[20D EMA]])/Table2[[#This Row],[20D EMA]]</f>
        <v>-5.8364159473900605E-2</v>
      </c>
      <c r="T716" s="1">
        <f>(Table2[[#This Row],[Close Price]]-Table2[[#This Row],[50D EMA]])/Table2[[#This Row],[50D EMA]]</f>
        <v>-0.12713585657269003</v>
      </c>
      <c r="U716" s="1">
        <f>(Table2[[#This Row],[Close Price]]-Table2[[#This Row],[200D EMA]])/Table2[[#This Row],[200D EMA]]</f>
        <v>-0.18012107267120242</v>
      </c>
      <c r="V716">
        <v>0.81072050840187304</v>
      </c>
      <c r="W716">
        <v>456.7</v>
      </c>
      <c r="X716">
        <v>479.9</v>
      </c>
      <c r="Y716">
        <v>456.7</v>
      </c>
      <c r="Z716">
        <v>479.9</v>
      </c>
      <c r="AA716">
        <v>452.7</v>
      </c>
      <c r="AB716">
        <v>518.95000000000005</v>
      </c>
      <c r="AC716" s="1">
        <f>(Table2[[#This Row],[Close Price]]/Table2[[#This Row],[Day Low]])-1</f>
        <v>3.2844317932998468E-3</v>
      </c>
      <c r="AD716" s="1">
        <f>(Table2[[#This Row],[Day High]]/Table2[[#This Row],[Close Price]])-1</f>
        <v>4.7359231776516797E-2</v>
      </c>
      <c r="AE716" s="1">
        <f>(Table2[[#This Row],[Close Price]]/Table2[[#This Row],[Current Week Low]])-1</f>
        <v>3.2844317932998468E-3</v>
      </c>
      <c r="AF716" s="1">
        <f>(Table2[[#This Row],[Current Week High]]/Table2[[#This Row],[Close Price]])-1</f>
        <v>4.7359231776516797E-2</v>
      </c>
      <c r="AG716" s="1">
        <f>(Table2[[#This Row],[Close Price]]/Table2[[#This Row],[Current Month Low]])-1</f>
        <v>1.2149326264634386E-2</v>
      </c>
      <c r="AH716" s="1">
        <f>(Table2[[#This Row],[Current Month High]]/Table2[[#This Row],[Close Price]])-1</f>
        <v>0.13258402444347461</v>
      </c>
      <c r="AI716">
        <v>41.204714098646797</v>
      </c>
      <c r="AJ716">
        <v>1.2149326264634299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-0.28999999999999998</v>
      </c>
      <c r="AM716" t="s">
        <v>3173</v>
      </c>
      <c r="AN716">
        <v>-4.82</v>
      </c>
      <c r="AO716" t="s">
        <v>3173</v>
      </c>
      <c r="AP716">
        <v>-0.116509033224089</v>
      </c>
      <c r="AQ716">
        <f>(Table2[[#This Row],[Sharpe Ratio]]-AVERAGE(Table2[Sharpe Ratio]))/_xlfn.STDEV.P(Table2[Sharpe Ratio])</f>
        <v>-2.0008488153255342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674</v>
      </c>
      <c r="AT716">
        <f>_xlfn.RANK.AVG(Table2[[#This Row],[6M Return vs Nifty Z-Score]],Table2[6M Return vs Nifty Z-Score])</f>
        <v>602</v>
      </c>
      <c r="AU716">
        <f>_xlfn.RANK.AVG(Table2[[#This Row],[Sharpe Ratio Z-Score]],Table2[Sharpe Ratio Z-Score])</f>
        <v>725</v>
      </c>
      <c r="AV716">
        <f>(Table2[[#This Row],[Rank 1Y]]+Table2[[#This Row],[Rank 6M]]+Table2[[#This Row],[Rank Sharpe]])/3</f>
        <v>667</v>
      </c>
    </row>
    <row r="717" spans="1:48" x14ac:dyDescent="0.3">
      <c r="A717" t="s">
        <v>1315</v>
      </c>
      <c r="B717" t="s">
        <v>1316</v>
      </c>
      <c r="C717" t="s">
        <v>3135</v>
      </c>
      <c r="D717" t="s">
        <v>1317</v>
      </c>
      <c r="E717">
        <v>8693.6133331799992</v>
      </c>
      <c r="F717">
        <v>799.8</v>
      </c>
      <c r="G717">
        <v>-53.355633293055803</v>
      </c>
      <c r="H717">
        <f>(Table2[[#This Row],[1Y Return vs Nifty]]-AVERAGE(Table2[1Y Return vs Nifty]))/_xlfn.STDEV.P(Table2[1Y Return vs Nifty])</f>
        <v>-1.3210807681202481</v>
      </c>
      <c r="I717">
        <v>-3.04940138181923</v>
      </c>
      <c r="J717">
        <f>(Table2[[#This Row],[1M Return vs Nifty]]-AVERAGE(Table2[1M Return vs Nifty]))/_xlfn.STDEV.P(Table2[1M Return vs Nifty])</f>
        <v>-0.40756591091391986</v>
      </c>
      <c r="K717">
        <v>-15.921962565208499</v>
      </c>
      <c r="L717">
        <f>(Table2[[#This Row],[6M Return vs Nifty]]-AVERAGE(Table2[6M Return vs Nifty]))/_xlfn.STDEV.P(Table2[6M Return vs Nifty])</f>
        <v>-0.65702802826685203</v>
      </c>
      <c r="M717">
        <v>-0.89772181137168705</v>
      </c>
      <c r="N717">
        <f>(Table2[[#This Row],[1W Return vs Nifty]]-AVERAGE(Table2[1W Return vs Nifty]))/_xlfn.STDEV.P(Table2[1W Return vs Nifty])</f>
        <v>-6.178364842192912E-2</v>
      </c>
      <c r="O717">
        <v>822.57</v>
      </c>
      <c r="P717">
        <v>859.86359678407996</v>
      </c>
      <c r="Q717">
        <v>948.87884183429696</v>
      </c>
      <c r="R717">
        <v>40.3447350668336</v>
      </c>
      <c r="S717" s="1">
        <f>(Table2[[#This Row],[Close Price]]-Table2[[#This Row],[20D EMA]])/Table2[[#This Row],[20D EMA]]</f>
        <v>-2.7681534702213909E-2</v>
      </c>
      <c r="T717" s="1">
        <f>(Table2[[#This Row],[Close Price]]-Table2[[#This Row],[50D EMA]])/Table2[[#This Row],[50D EMA]]</f>
        <v>-6.9852470797368282E-2</v>
      </c>
      <c r="U717" s="1">
        <f>(Table2[[#This Row],[Close Price]]-Table2[[#This Row],[200D EMA]])/Table2[[#This Row],[200D EMA]]</f>
        <v>-0.15711051323065617</v>
      </c>
      <c r="V717">
        <v>0.96054968446769995</v>
      </c>
      <c r="W717">
        <v>795.85</v>
      </c>
      <c r="X717">
        <v>805</v>
      </c>
      <c r="Y717">
        <v>786.25</v>
      </c>
      <c r="Z717">
        <v>813.6</v>
      </c>
      <c r="AA717">
        <v>774.05</v>
      </c>
      <c r="AB717">
        <v>875.3</v>
      </c>
      <c r="AC717" s="1">
        <f>(Table2[[#This Row],[Close Price]]/Table2[[#This Row],[Day Low]])-1</f>
        <v>4.9632468429978704E-3</v>
      </c>
      <c r="AD717" s="1">
        <f>(Table2[[#This Row],[Day High]]/Table2[[#This Row],[Close Price]])-1</f>
        <v>6.5016254063516854E-3</v>
      </c>
      <c r="AE717" s="1">
        <f>(Table2[[#This Row],[Close Price]]/Table2[[#This Row],[Current Week Low]])-1</f>
        <v>1.7233704292527685E-2</v>
      </c>
      <c r="AF717" s="1">
        <f>(Table2[[#This Row],[Current Week High]]/Table2[[#This Row],[Close Price]])-1</f>
        <v>1.7254313578394687E-2</v>
      </c>
      <c r="AG717" s="1">
        <f>(Table2[[#This Row],[Close Price]]/Table2[[#This Row],[Current Month Low]])-1</f>
        <v>3.3266584845940139E-2</v>
      </c>
      <c r="AH717" s="1">
        <f>(Table2[[#This Row],[Current Month High]]/Table2[[#This Row],[Close Price]])-1</f>
        <v>9.4398599649912374E-2</v>
      </c>
      <c r="AI717">
        <v>62.165541385346302</v>
      </c>
      <c r="AJ717">
        <v>3.3266584845940099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-0.06</v>
      </c>
      <c r="AM717" t="s">
        <v>3173</v>
      </c>
      <c r="AN717">
        <v>-6.32</v>
      </c>
      <c r="AO717" t="s">
        <v>3173</v>
      </c>
      <c r="AP717">
        <v>-0.15994240470266799</v>
      </c>
      <c r="AQ717">
        <f>(Table2[[#This Row],[Sharpe Ratio]]-AVERAGE(Table2[Sharpe Ratio]))/_xlfn.STDEV.P(Table2[Sharpe Ratio])</f>
        <v>-2.5044478376783688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715</v>
      </c>
      <c r="AT717">
        <f>_xlfn.RANK.AVG(Table2[[#This Row],[6M Return vs Nifty Z-Score]],Table2[6M Return vs Nifty Z-Score])</f>
        <v>553</v>
      </c>
      <c r="AU717">
        <f>_xlfn.RANK.AVG(Table2[[#This Row],[Sharpe Ratio Z-Score]],Table2[Sharpe Ratio Z-Score])</f>
        <v>736</v>
      </c>
      <c r="AV717">
        <f>(Table2[[#This Row],[Rank 1Y]]+Table2[[#This Row],[Rank 6M]]+Table2[[#This Row],[Rank Sharpe]])/3</f>
        <v>668</v>
      </c>
    </row>
    <row r="718" spans="1:48" x14ac:dyDescent="0.3">
      <c r="A718" t="s">
        <v>1686</v>
      </c>
      <c r="B718" t="s">
        <v>1687</v>
      </c>
      <c r="C718" t="s">
        <v>3139</v>
      </c>
      <c r="D718" t="s">
        <v>460</v>
      </c>
      <c r="E718">
        <v>5170.4166070559904</v>
      </c>
      <c r="F718">
        <v>52.61</v>
      </c>
      <c r="G718">
        <v>-43.8650280820071</v>
      </c>
      <c r="H718">
        <f>(Table2[[#This Row],[1Y Return vs Nifty]]-AVERAGE(Table2[1Y Return vs Nifty]))/_xlfn.STDEV.P(Table2[1Y Return vs Nifty])</f>
        <v>-1.134445748269751</v>
      </c>
      <c r="I718">
        <v>-5.7528590525216297</v>
      </c>
      <c r="J718">
        <f>(Table2[[#This Row],[1M Return vs Nifty]]-AVERAGE(Table2[1M Return vs Nifty]))/_xlfn.STDEV.P(Table2[1M Return vs Nifty])</f>
        <v>-0.66396036283301807</v>
      </c>
      <c r="K718">
        <v>-28.699091522629999</v>
      </c>
      <c r="L718">
        <f>(Table2[[#This Row],[6M Return vs Nifty]]-AVERAGE(Table2[6M Return vs Nifty]))/_xlfn.STDEV.P(Table2[6M Return vs Nifty])</f>
        <v>-1.0773606257535244</v>
      </c>
      <c r="M718">
        <v>-6.3002588978416503</v>
      </c>
      <c r="N718">
        <f>(Table2[[#This Row],[1W Return vs Nifty]]-AVERAGE(Table2[1W Return vs Nifty]))/_xlfn.STDEV.P(Table2[1W Return vs Nifty])</f>
        <v>-1.2136185805997031</v>
      </c>
      <c r="O718">
        <v>54.9</v>
      </c>
      <c r="P718">
        <v>58.386002824088898</v>
      </c>
      <c r="Q718">
        <v>64.977330132659603</v>
      </c>
      <c r="R718">
        <v>35.112051824318797</v>
      </c>
      <c r="S718" s="1">
        <f>(Table2[[#This Row],[Close Price]]-Table2[[#This Row],[20D EMA]])/Table2[[#This Row],[20D EMA]]</f>
        <v>-4.1712204007285959E-2</v>
      </c>
      <c r="T718" s="1">
        <f>(Table2[[#This Row],[Close Price]]-Table2[[#This Row],[50D EMA]])/Table2[[#This Row],[50D EMA]]</f>
        <v>-9.8927868747778619E-2</v>
      </c>
      <c r="U718" s="1">
        <f>(Table2[[#This Row],[Close Price]]-Table2[[#This Row],[200D EMA]])/Table2[[#This Row],[200D EMA]]</f>
        <v>-0.19033299933084513</v>
      </c>
      <c r="V718">
        <v>0.50921730343179905</v>
      </c>
      <c r="W718">
        <v>52.38</v>
      </c>
      <c r="X718">
        <v>53.25</v>
      </c>
      <c r="Y718">
        <v>51.9</v>
      </c>
      <c r="Z718">
        <v>53.64</v>
      </c>
      <c r="AA718">
        <v>51.83</v>
      </c>
      <c r="AB718">
        <v>58.3</v>
      </c>
      <c r="AC718" s="1">
        <f>(Table2[[#This Row],[Close Price]]/Table2[[#This Row],[Day Low]])-1</f>
        <v>4.3909889270712377E-3</v>
      </c>
      <c r="AD718" s="1">
        <f>(Table2[[#This Row],[Day High]]/Table2[[#This Row],[Close Price]])-1</f>
        <v>1.2164987644934344E-2</v>
      </c>
      <c r="AE718" s="1">
        <f>(Table2[[#This Row],[Close Price]]/Table2[[#This Row],[Current Week Low]])-1</f>
        <v>1.3680154142581946E-2</v>
      </c>
      <c r="AF718" s="1">
        <f>(Table2[[#This Row],[Current Week High]]/Table2[[#This Row],[Close Price]])-1</f>
        <v>1.9578026991066366E-2</v>
      </c>
      <c r="AG718" s="1">
        <f>(Table2[[#This Row],[Close Price]]/Table2[[#This Row],[Current Month Low]])-1</f>
        <v>1.504919930542159E-2</v>
      </c>
      <c r="AH718" s="1">
        <f>(Table2[[#This Row],[Current Month High]]/Table2[[#This Row],[Close Price]])-1</f>
        <v>0.10815434328074502</v>
      </c>
      <c r="AI718">
        <v>86.276373313058301</v>
      </c>
      <c r="AJ718">
        <v>1.5049199305421499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-0.17</v>
      </c>
      <c r="AM718" t="s">
        <v>3173</v>
      </c>
      <c r="AN718">
        <v>-8.42</v>
      </c>
      <c r="AO718" t="s">
        <v>3173</v>
      </c>
      <c r="AP718">
        <v>-4.2258289005949003E-2</v>
      </c>
      <c r="AQ718">
        <f>(Table2[[#This Row],[Sharpe Ratio]]-AVERAGE(Table2[Sharpe Ratio]))/_xlfn.STDEV.P(Table2[Sharpe Ratio])</f>
        <v>-1.1399301041067327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689</v>
      </c>
      <c r="AT718">
        <f>_xlfn.RANK.AVG(Table2[[#This Row],[6M Return vs Nifty Z-Score]],Table2[6M Return vs Nifty Z-Score])</f>
        <v>684</v>
      </c>
      <c r="AU718">
        <f>_xlfn.RANK.AVG(Table2[[#This Row],[Sharpe Ratio Z-Score]],Table2[Sharpe Ratio Z-Score])</f>
        <v>643</v>
      </c>
      <c r="AV718">
        <f>(Table2[[#This Row],[Rank 1Y]]+Table2[[#This Row],[Rank 6M]]+Table2[[#This Row],[Rank Sharpe]])/3</f>
        <v>672</v>
      </c>
    </row>
    <row r="719" spans="1:48" x14ac:dyDescent="0.3">
      <c r="A719" t="s">
        <v>1292</v>
      </c>
      <c r="B719" t="s">
        <v>1293</v>
      </c>
      <c r="C719" t="s">
        <v>3135</v>
      </c>
      <c r="D719" t="s">
        <v>271</v>
      </c>
      <c r="E719">
        <v>8843.2826019000004</v>
      </c>
      <c r="F719">
        <v>766.75</v>
      </c>
      <c r="G719">
        <v>-46.858867784164701</v>
      </c>
      <c r="H719">
        <f>(Table2[[#This Row],[1Y Return vs Nifty]]-AVERAGE(Table2[1Y Return vs Nifty]))/_xlfn.STDEV.P(Table2[1Y Return vs Nifty])</f>
        <v>-1.1933203215784061</v>
      </c>
      <c r="I719">
        <v>-12.0096667998775</v>
      </c>
      <c r="J719">
        <f>(Table2[[#This Row],[1M Return vs Nifty]]-AVERAGE(Table2[1M Return vs Nifty]))/_xlfn.STDEV.P(Table2[1M Return vs Nifty])</f>
        <v>-1.2573525992018151</v>
      </c>
      <c r="K719">
        <v>-23.5772068441198</v>
      </c>
      <c r="L719">
        <f>(Table2[[#This Row],[6M Return vs Nifty]]-AVERAGE(Table2[6M Return vs Nifty]))/_xlfn.STDEV.P(Table2[6M Return vs Nifty])</f>
        <v>-0.90886462809085011</v>
      </c>
      <c r="M719">
        <v>-5.7259207878586897</v>
      </c>
      <c r="N719">
        <f>(Table2[[#This Row],[1W Return vs Nifty]]-AVERAGE(Table2[1W Return vs Nifty]))/_xlfn.STDEV.P(Table2[1W Return vs Nifty])</f>
        <v>-1.0911682045317455</v>
      </c>
      <c r="O719">
        <v>815.66</v>
      </c>
      <c r="P719">
        <v>871.37465908960905</v>
      </c>
      <c r="Q719">
        <v>951.32360745604296</v>
      </c>
      <c r="R719">
        <v>31.106846366350599</v>
      </c>
      <c r="S719" s="1">
        <f>(Table2[[#This Row],[Close Price]]-Table2[[#This Row],[20D EMA]])/Table2[[#This Row],[20D EMA]]</f>
        <v>-5.9963710369516671E-2</v>
      </c>
      <c r="T719" s="1">
        <f>(Table2[[#This Row],[Close Price]]-Table2[[#This Row],[50D EMA]])/Table2[[#This Row],[50D EMA]]</f>
        <v>-0.12006851243404111</v>
      </c>
      <c r="U719" s="1">
        <f>(Table2[[#This Row],[Close Price]]-Table2[[#This Row],[200D EMA]])/Table2[[#This Row],[200D EMA]]</f>
        <v>-0.19401768862817945</v>
      </c>
      <c r="V719">
        <v>1.33872334058842</v>
      </c>
      <c r="W719">
        <v>752</v>
      </c>
      <c r="X719">
        <v>775</v>
      </c>
      <c r="Y719">
        <v>745</v>
      </c>
      <c r="Z719">
        <v>775</v>
      </c>
      <c r="AA719">
        <v>736.7</v>
      </c>
      <c r="AB719">
        <v>927</v>
      </c>
      <c r="AC719" s="1">
        <f>(Table2[[#This Row],[Close Price]]/Table2[[#This Row],[Day Low]])-1</f>
        <v>1.9614361702127603E-2</v>
      </c>
      <c r="AD719" s="1">
        <f>(Table2[[#This Row],[Day High]]/Table2[[#This Row],[Close Price]])-1</f>
        <v>1.0759700032605179E-2</v>
      </c>
      <c r="AE719" s="1">
        <f>(Table2[[#This Row],[Close Price]]/Table2[[#This Row],[Current Week Low]])-1</f>
        <v>2.9194630872483307E-2</v>
      </c>
      <c r="AF719" s="1">
        <f>(Table2[[#This Row],[Current Week High]]/Table2[[#This Row],[Close Price]])-1</f>
        <v>1.0759700032605179E-2</v>
      </c>
      <c r="AG719" s="1">
        <f>(Table2[[#This Row],[Close Price]]/Table2[[#This Row],[Current Month Low]])-1</f>
        <v>4.0790009501832536E-2</v>
      </c>
      <c r="AH719" s="1">
        <f>(Table2[[#This Row],[Current Month High]]/Table2[[#This Row],[Close Price]])-1</f>
        <v>0.2089990218454516</v>
      </c>
      <c r="AI719">
        <v>44.766873165960199</v>
      </c>
      <c r="AJ719">
        <v>4.07900095018325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-0.16</v>
      </c>
      <c r="AM719" t="s">
        <v>3173</v>
      </c>
      <c r="AN719">
        <v>-13.33</v>
      </c>
      <c r="AO719" t="s">
        <v>3173</v>
      </c>
      <c r="AP719">
        <v>-6.4671582287516002E-2</v>
      </c>
      <c r="AQ719">
        <f>(Table2[[#This Row],[Sharpe Ratio]]-AVERAGE(Table2[Sharpe Ratio]))/_xlfn.STDEV.P(Table2[Sharpe Ratio])</f>
        <v>-1.3998066045960236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700</v>
      </c>
      <c r="AT719">
        <f>_xlfn.RANK.AVG(Table2[[#This Row],[6M Return vs Nifty Z-Score]],Table2[6M Return vs Nifty Z-Score])</f>
        <v>638</v>
      </c>
      <c r="AU719">
        <f>_xlfn.RANK.AVG(Table2[[#This Row],[Sharpe Ratio Z-Score]],Table2[Sharpe Ratio Z-Score])</f>
        <v>680</v>
      </c>
      <c r="AV719">
        <f>(Table2[[#This Row],[Rank 1Y]]+Table2[[#This Row],[Rank 6M]]+Table2[[#This Row],[Rank Sharpe]])/3</f>
        <v>672.66666666666663</v>
      </c>
    </row>
    <row r="720" spans="1:48" x14ac:dyDescent="0.3">
      <c r="A720" t="s">
        <v>1225</v>
      </c>
      <c r="B720" t="s">
        <v>1226</v>
      </c>
      <c r="C720" t="s">
        <v>3127</v>
      </c>
      <c r="D720" t="s">
        <v>24</v>
      </c>
      <c r="E720">
        <v>9608.8545098840004</v>
      </c>
      <c r="F720">
        <v>158.11000000000001</v>
      </c>
      <c r="G720">
        <v>-55.724533004264501</v>
      </c>
      <c r="H720">
        <f>(Table2[[#This Row],[1Y Return vs Nifty]]-AVERAGE(Table2[1Y Return vs Nifty]))/_xlfn.STDEV.P(Table2[1Y Return vs Nifty])</f>
        <v>-1.3676657471382951</v>
      </c>
      <c r="I720">
        <v>-3.2309684474815699</v>
      </c>
      <c r="J720">
        <f>(Table2[[#This Row],[1M Return vs Nifty]]-AVERAGE(Table2[1M Return vs Nifty]))/_xlfn.STDEV.P(Table2[1M Return vs Nifty])</f>
        <v>-0.424785632454801</v>
      </c>
      <c r="K720">
        <v>-42.982317288619299</v>
      </c>
      <c r="L720">
        <f>(Table2[[#This Row],[6M Return vs Nifty]]-AVERAGE(Table2[6M Return vs Nifty]))/_xlfn.STDEV.P(Table2[6M Return vs Nifty])</f>
        <v>-1.5472396890950304</v>
      </c>
      <c r="M720">
        <v>-3.21427631469192</v>
      </c>
      <c r="N720">
        <f>(Table2[[#This Row],[1W Return vs Nifty]]-AVERAGE(Table2[1W Return vs Nifty]))/_xlfn.STDEV.P(Table2[1W Return vs Nifty])</f>
        <v>-0.55567908245798603</v>
      </c>
      <c r="O720">
        <v>164.98</v>
      </c>
      <c r="P720">
        <v>181.86441466272899</v>
      </c>
      <c r="Q720">
        <v>216.082925189256</v>
      </c>
      <c r="R720">
        <v>39.492817200510203</v>
      </c>
      <c r="S720" s="1">
        <f>(Table2[[#This Row],[Close Price]]-Table2[[#This Row],[20D EMA]])/Table2[[#This Row],[20D EMA]]</f>
        <v>-4.164141108013078E-2</v>
      </c>
      <c r="T720" s="1">
        <f>(Table2[[#This Row],[Close Price]]-Table2[[#This Row],[50D EMA]])/Table2[[#This Row],[50D EMA]]</f>
        <v>-0.13061606750711507</v>
      </c>
      <c r="U720" s="1">
        <f>(Table2[[#This Row],[Close Price]]-Table2[[#This Row],[200D EMA]])/Table2[[#This Row],[200D EMA]]</f>
        <v>-0.26829017211091744</v>
      </c>
      <c r="V720">
        <v>0.82412555311545499</v>
      </c>
      <c r="W720">
        <v>156.5</v>
      </c>
      <c r="X720">
        <v>159.9</v>
      </c>
      <c r="Y720">
        <v>156.5</v>
      </c>
      <c r="Z720">
        <v>163.13999999999999</v>
      </c>
      <c r="AA720">
        <v>151.46</v>
      </c>
      <c r="AB720">
        <v>176.75</v>
      </c>
      <c r="AC720" s="1">
        <f>(Table2[[#This Row],[Close Price]]/Table2[[#This Row],[Day Low]])-1</f>
        <v>1.028753993610243E-2</v>
      </c>
      <c r="AD720" s="1">
        <f>(Table2[[#This Row],[Day High]]/Table2[[#This Row],[Close Price]])-1</f>
        <v>1.1321232053633556E-2</v>
      </c>
      <c r="AE720" s="1">
        <f>(Table2[[#This Row],[Close Price]]/Table2[[#This Row],[Current Week Low]])-1</f>
        <v>1.028753993610243E-2</v>
      </c>
      <c r="AF720" s="1">
        <f>(Table2[[#This Row],[Current Week High]]/Table2[[#This Row],[Close Price]])-1</f>
        <v>3.1813294541774617E-2</v>
      </c>
      <c r="AG720" s="1">
        <f>(Table2[[#This Row],[Close Price]]/Table2[[#This Row],[Current Month Low]])-1</f>
        <v>4.3905981777367042E-2</v>
      </c>
      <c r="AH720" s="1">
        <f>(Table2[[#This Row],[Current Month High]]/Table2[[#This Row],[Close Price]])-1</f>
        <v>0.11789260641325661</v>
      </c>
      <c r="AI720">
        <v>90.184049079754502</v>
      </c>
      <c r="AJ720">
        <v>4.3905981777366998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-0.28000000000000003</v>
      </c>
      <c r="AM720" t="s">
        <v>3173</v>
      </c>
      <c r="AN720">
        <v>-8.83</v>
      </c>
      <c r="AO720" t="s">
        <v>3173</v>
      </c>
      <c r="AP720">
        <v>-1.8028877109023001E-2</v>
      </c>
      <c r="AQ720">
        <f>(Table2[[#This Row],[Sharpe Ratio]]-AVERAGE(Table2[Sharpe Ratio]))/_xlfn.STDEV.P(Table2[Sharpe Ratio])</f>
        <v>-0.85899616487767794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722</v>
      </c>
      <c r="AT720">
        <f>_xlfn.RANK.AVG(Table2[[#This Row],[6M Return vs Nifty Z-Score]],Table2[6M Return vs Nifty Z-Score])</f>
        <v>726</v>
      </c>
      <c r="AU720">
        <f>_xlfn.RANK.AVG(Table2[[#This Row],[Sharpe Ratio Z-Score]],Table2[Sharpe Ratio Z-Score])</f>
        <v>595</v>
      </c>
      <c r="AV720">
        <f>(Table2[[#This Row],[Rank 1Y]]+Table2[[#This Row],[Rank 6M]]+Table2[[#This Row],[Rank Sharpe]])/3</f>
        <v>681</v>
      </c>
    </row>
    <row r="721" spans="1:48" x14ac:dyDescent="0.3">
      <c r="A721" t="s">
        <v>1451</v>
      </c>
      <c r="B721" t="s">
        <v>1452</v>
      </c>
      <c r="C721" t="s">
        <v>3127</v>
      </c>
      <c r="D721" t="s">
        <v>24</v>
      </c>
      <c r="E721">
        <v>7167.1193782759901</v>
      </c>
      <c r="F721">
        <v>62.92</v>
      </c>
      <c r="G721">
        <v>-55.353832045865197</v>
      </c>
      <c r="H721">
        <f>(Table2[[#This Row],[1Y Return vs Nifty]]-AVERAGE(Table2[1Y Return vs Nifty]))/_xlfn.STDEV.P(Table2[1Y Return vs Nifty])</f>
        <v>-1.3603758241891339</v>
      </c>
      <c r="I721">
        <v>-9.3637020413167793</v>
      </c>
      <c r="J721">
        <f>(Table2[[#This Row],[1M Return vs Nifty]]-AVERAGE(Table2[1M Return vs Nifty]))/_xlfn.STDEV.P(Table2[1M Return vs Nifty])</f>
        <v>-1.0064107437326435</v>
      </c>
      <c r="K721">
        <v>-39.711556753279297</v>
      </c>
      <c r="L721">
        <f>(Table2[[#This Row],[6M Return vs Nifty]]-AVERAGE(Table2[6M Return vs Nifty]))/_xlfn.STDEV.P(Table2[6M Return vs Nifty])</f>
        <v>-1.4396406129521997</v>
      </c>
      <c r="M721">
        <v>-7.8705364647023499</v>
      </c>
      <c r="N721">
        <f>(Table2[[#This Row],[1W Return vs Nifty]]-AVERAGE(Table2[1W Return vs Nifty]))/_xlfn.STDEV.P(Table2[1W Return vs Nifty])</f>
        <v>-1.5484058343984706</v>
      </c>
      <c r="O721">
        <v>66.44</v>
      </c>
      <c r="P721">
        <v>71.4118271518699</v>
      </c>
      <c r="Q721">
        <v>83.414632245446597</v>
      </c>
      <c r="R721">
        <v>33.503177613930902</v>
      </c>
      <c r="S721" s="1">
        <f>(Table2[[#This Row],[Close Price]]-Table2[[#This Row],[20D EMA]])/Table2[[#This Row],[20D EMA]]</f>
        <v>-5.298013245033107E-2</v>
      </c>
      <c r="T721" s="1">
        <f>(Table2[[#This Row],[Close Price]]-Table2[[#This Row],[50D EMA]])/Table2[[#This Row],[50D EMA]]</f>
        <v>-0.1189134558034837</v>
      </c>
      <c r="U721" s="1">
        <f>(Table2[[#This Row],[Close Price]]-Table2[[#This Row],[200D EMA]])/Table2[[#This Row],[200D EMA]]</f>
        <v>-0.24569588924328498</v>
      </c>
      <c r="V721">
        <v>0.79674177923480705</v>
      </c>
      <c r="W721">
        <v>62.5</v>
      </c>
      <c r="X721">
        <v>63.54</v>
      </c>
      <c r="Y721">
        <v>62.3</v>
      </c>
      <c r="Z721">
        <v>64.66</v>
      </c>
      <c r="AA721">
        <v>62</v>
      </c>
      <c r="AB721">
        <v>71.790000000000006</v>
      </c>
      <c r="AC721" s="1">
        <f>(Table2[[#This Row],[Close Price]]/Table2[[#This Row],[Day Low]])-1</f>
        <v>6.7200000000000593E-3</v>
      </c>
      <c r="AD721" s="1">
        <f>(Table2[[#This Row],[Day High]]/Table2[[#This Row],[Close Price]])-1</f>
        <v>9.8537825810551816E-3</v>
      </c>
      <c r="AE721" s="1">
        <f>(Table2[[#This Row],[Close Price]]/Table2[[#This Row],[Current Week Low]])-1</f>
        <v>9.9518459069021237E-3</v>
      </c>
      <c r="AF721" s="1">
        <f>(Table2[[#This Row],[Current Week High]]/Table2[[#This Row],[Close Price]])-1</f>
        <v>2.7654164017800298E-2</v>
      </c>
      <c r="AG721" s="1">
        <f>(Table2[[#This Row],[Close Price]]/Table2[[#This Row],[Current Month Low]])-1</f>
        <v>1.4838709677419404E-2</v>
      </c>
      <c r="AH721" s="1">
        <f>(Table2[[#This Row],[Current Month High]]/Table2[[#This Row],[Close Price]])-1</f>
        <v>0.14097266369993644</v>
      </c>
      <c r="AI721">
        <v>85.155753337571497</v>
      </c>
      <c r="AJ721">
        <v>1.4838709677419399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-0.27</v>
      </c>
      <c r="AM721" t="s">
        <v>3173</v>
      </c>
      <c r="AN721">
        <v>-10.92</v>
      </c>
      <c r="AO721" t="s">
        <v>3173</v>
      </c>
      <c r="AP721">
        <v>-2.0716073533645001E-2</v>
      </c>
      <c r="AQ721">
        <f>(Table2[[#This Row],[Sharpe Ratio]]-AVERAGE(Table2[Sharpe Ratio]))/_xlfn.STDEV.P(Table2[Sharpe Ratio])</f>
        <v>-0.89015353181100687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720</v>
      </c>
      <c r="AT721">
        <f>_xlfn.RANK.AVG(Table2[[#This Row],[6M Return vs Nifty Z-Score]],Table2[6M Return vs Nifty Z-Score])</f>
        <v>720</v>
      </c>
      <c r="AU721">
        <f>_xlfn.RANK.AVG(Table2[[#This Row],[Sharpe Ratio Z-Score]],Table2[Sharpe Ratio Z-Score])</f>
        <v>604</v>
      </c>
      <c r="AV721">
        <f>(Table2[[#This Row],[Rank 1Y]]+Table2[[#This Row],[Rank 6M]]+Table2[[#This Row],[Rank Sharpe]])/3</f>
        <v>681.33333333333337</v>
      </c>
    </row>
    <row r="722" spans="1:48" x14ac:dyDescent="0.3">
      <c r="A722" t="s">
        <v>325</v>
      </c>
      <c r="B722" t="s">
        <v>326</v>
      </c>
      <c r="C722" t="s">
        <v>3127</v>
      </c>
      <c r="D722" t="s">
        <v>24</v>
      </c>
      <c r="E722">
        <v>78649.808013279995</v>
      </c>
      <c r="F722">
        <v>1009.6</v>
      </c>
      <c r="G722">
        <v>-54.3106784483045</v>
      </c>
      <c r="H722">
        <f>(Table2[[#This Row],[1Y Return vs Nifty]]-AVERAGE(Table2[1Y Return vs Nifty]))/_xlfn.STDEV.P(Table2[1Y Return vs Nifty])</f>
        <v>-1.3398619593661398</v>
      </c>
      <c r="I722">
        <v>-4.26170639916349</v>
      </c>
      <c r="J722">
        <f>(Table2[[#This Row],[1M Return vs Nifty]]-AVERAGE(Table2[1M Return vs Nifty]))/_xlfn.STDEV.P(Table2[1M Return vs Nifty])</f>
        <v>-0.52254025796925818</v>
      </c>
      <c r="K722">
        <v>-36.480081606193203</v>
      </c>
      <c r="L722">
        <f>(Table2[[#This Row],[6M Return vs Nifty]]-AVERAGE(Table2[6M Return vs Nifty]))/_xlfn.STDEV.P(Table2[6M Return vs Nifty])</f>
        <v>-1.333333918638109</v>
      </c>
      <c r="M722">
        <v>-3.3108842170789301</v>
      </c>
      <c r="N722">
        <f>(Table2[[#This Row],[1W Return vs Nifty]]-AVERAGE(Table2[1W Return vs Nifty]))/_xlfn.STDEV.P(Table2[1W Return vs Nifty])</f>
        <v>-0.57627613804737898</v>
      </c>
      <c r="O722">
        <v>1065.31</v>
      </c>
      <c r="P722">
        <v>1186.0859006272201</v>
      </c>
      <c r="Q722">
        <v>1353.2701688222501</v>
      </c>
      <c r="R722">
        <v>34.508536218251102</v>
      </c>
      <c r="S722" s="1">
        <f>(Table2[[#This Row],[Close Price]]-Table2[[#This Row],[20D EMA]])/Table2[[#This Row],[20D EMA]]</f>
        <v>-5.229463724174177E-2</v>
      </c>
      <c r="T722" s="1">
        <f>(Table2[[#This Row],[Close Price]]-Table2[[#This Row],[50D EMA]])/Table2[[#This Row],[50D EMA]]</f>
        <v>-0.14879689618929934</v>
      </c>
      <c r="U722" s="1">
        <f>(Table2[[#This Row],[Close Price]]-Table2[[#This Row],[200D EMA]])/Table2[[#This Row],[200D EMA]]</f>
        <v>-0.25395532742833304</v>
      </c>
      <c r="V722">
        <v>0.97290158605764299</v>
      </c>
      <c r="W722">
        <v>998.1</v>
      </c>
      <c r="X722">
        <v>1017.7</v>
      </c>
      <c r="Y722">
        <v>997.05</v>
      </c>
      <c r="Z722">
        <v>1022.05</v>
      </c>
      <c r="AA722">
        <v>966.4</v>
      </c>
      <c r="AB722">
        <v>1098.5999999999999</v>
      </c>
      <c r="AC722" s="1">
        <f>(Table2[[#This Row],[Close Price]]/Table2[[#This Row],[Day Low]])-1</f>
        <v>1.1521891594028721E-2</v>
      </c>
      <c r="AD722" s="1">
        <f>(Table2[[#This Row],[Day High]]/Table2[[#This Row],[Close Price]])-1</f>
        <v>8.0229793977812935E-3</v>
      </c>
      <c r="AE722" s="1">
        <f>(Table2[[#This Row],[Close Price]]/Table2[[#This Row],[Current Week Low]])-1</f>
        <v>1.2587132039516558E-2</v>
      </c>
      <c r="AF722" s="1">
        <f>(Table2[[#This Row],[Current Week High]]/Table2[[#This Row],[Close Price]])-1</f>
        <v>1.2331616481774832E-2</v>
      </c>
      <c r="AG722" s="1">
        <f>(Table2[[#This Row],[Close Price]]/Table2[[#This Row],[Current Month Low]])-1</f>
        <v>4.4701986754966949E-2</v>
      </c>
      <c r="AH722" s="1">
        <f>(Table2[[#This Row],[Current Month High]]/Table2[[#This Row],[Close Price]])-1</f>
        <v>8.8153724247226561E-2</v>
      </c>
      <c r="AI722">
        <v>67.838748019017402</v>
      </c>
      <c r="AJ722">
        <v>4.4701986754966896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-0.3</v>
      </c>
      <c r="AM722" t="s">
        <v>3173</v>
      </c>
      <c r="AN722">
        <v>-6.31</v>
      </c>
      <c r="AO722" t="s">
        <v>3173</v>
      </c>
      <c r="AP722">
        <v>-2.8823519001830999E-2</v>
      </c>
      <c r="AQ722">
        <f>(Table2[[#This Row],[Sharpe Ratio]]-AVERAGE(Table2[Sharpe Ratio]))/_xlfn.STDEV.P(Table2[Sharpe Ratio])</f>
        <v>-0.98415732365505126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718</v>
      </c>
      <c r="AT722">
        <f>_xlfn.RANK.AVG(Table2[[#This Row],[6M Return vs Nifty Z-Score]],Table2[6M Return vs Nifty Z-Score])</f>
        <v>714</v>
      </c>
      <c r="AU722">
        <f>_xlfn.RANK.AVG(Table2[[#This Row],[Sharpe Ratio Z-Score]],Table2[Sharpe Ratio Z-Score])</f>
        <v>617</v>
      </c>
      <c r="AV722">
        <f>(Table2[[#This Row],[Rank 1Y]]+Table2[[#This Row],[Rank 6M]]+Table2[[#This Row],[Rank Sharpe]])/3</f>
        <v>683</v>
      </c>
    </row>
    <row r="723" spans="1:48" x14ac:dyDescent="0.3">
      <c r="A723" t="s">
        <v>2403</v>
      </c>
      <c r="B723" t="s">
        <v>2404</v>
      </c>
      <c r="C723" t="s">
        <v>3141</v>
      </c>
      <c r="D723" t="s">
        <v>411</v>
      </c>
      <c r="E723">
        <v>2106.9163788599999</v>
      </c>
      <c r="F723">
        <v>182.95</v>
      </c>
      <c r="G723">
        <v>-61.707810178595402</v>
      </c>
      <c r="H723">
        <f>(Table2[[#This Row],[1Y Return vs Nifty]]-AVERAGE(Table2[1Y Return vs Nifty]))/_xlfn.STDEV.P(Table2[1Y Return vs Nifty])</f>
        <v>-1.485328322850775</v>
      </c>
      <c r="I723">
        <v>0.346859039347239</v>
      </c>
      <c r="J723">
        <f>(Table2[[#This Row],[1M Return vs Nifty]]-AVERAGE(Table2[1M Return vs Nifty]))/_xlfn.STDEV.P(Table2[1M Return vs Nifty])</f>
        <v>-8.5466423765944696E-2</v>
      </c>
      <c r="K723">
        <v>-25.568936693308501</v>
      </c>
      <c r="L723">
        <f>(Table2[[#This Row],[6M Return vs Nifty]]-AVERAGE(Table2[6M Return vs Nifty]))/_xlfn.STDEV.P(Table2[6M Return vs Nifty])</f>
        <v>-0.97438709278468494</v>
      </c>
      <c r="M723">
        <v>-4.6746249111491203</v>
      </c>
      <c r="N723">
        <f>(Table2[[#This Row],[1W Return vs Nifty]]-AVERAGE(Table2[1W Return vs Nifty]))/_xlfn.STDEV.P(Table2[1W Return vs Nifty])</f>
        <v>-0.8670291943838746</v>
      </c>
      <c r="O723">
        <v>188.31</v>
      </c>
      <c r="P723">
        <v>196.362684196765</v>
      </c>
      <c r="Q723">
        <v>228.808041009807</v>
      </c>
      <c r="R723">
        <v>38.341808804213102</v>
      </c>
      <c r="S723" s="1">
        <f>(Table2[[#This Row],[Close Price]]-Table2[[#This Row],[20D EMA]])/Table2[[#This Row],[20D EMA]]</f>
        <v>-2.8463703467686334E-2</v>
      </c>
      <c r="T723" s="1">
        <f>(Table2[[#This Row],[Close Price]]-Table2[[#This Row],[50D EMA]])/Table2[[#This Row],[50D EMA]]</f>
        <v>-6.830566740127085E-2</v>
      </c>
      <c r="U723" s="1">
        <f>(Table2[[#This Row],[Close Price]]-Table2[[#This Row],[200D EMA]])/Table2[[#This Row],[200D EMA]]</f>
        <v>-0.20042145725045335</v>
      </c>
      <c r="V723">
        <v>0.57767870198404003</v>
      </c>
      <c r="W723">
        <v>181</v>
      </c>
      <c r="X723">
        <v>184.44</v>
      </c>
      <c r="Y723">
        <v>181</v>
      </c>
      <c r="Z723">
        <v>184.98</v>
      </c>
      <c r="AA723">
        <v>180</v>
      </c>
      <c r="AB723">
        <v>214.15</v>
      </c>
      <c r="AC723" s="1">
        <f>(Table2[[#This Row],[Close Price]]/Table2[[#This Row],[Day Low]])-1</f>
        <v>1.0773480662983337E-2</v>
      </c>
      <c r="AD723" s="1">
        <f>(Table2[[#This Row],[Day High]]/Table2[[#This Row],[Close Price]])-1</f>
        <v>8.1443017217819325E-3</v>
      </c>
      <c r="AE723" s="1">
        <f>(Table2[[#This Row],[Close Price]]/Table2[[#This Row],[Current Week Low]])-1</f>
        <v>1.0773480662983337E-2</v>
      </c>
      <c r="AF723" s="1">
        <f>(Table2[[#This Row],[Current Week High]]/Table2[[#This Row],[Close Price]])-1</f>
        <v>1.1095927849139153E-2</v>
      </c>
      <c r="AG723" s="1">
        <f>(Table2[[#This Row],[Close Price]]/Table2[[#This Row],[Current Month Low]])-1</f>
        <v>1.6388888888888786E-2</v>
      </c>
      <c r="AH723" s="1">
        <f>(Table2[[#This Row],[Current Month High]]/Table2[[#This Row],[Close Price]])-1</f>
        <v>0.17053839846952723</v>
      </c>
      <c r="AI723">
        <v>135.99344083082801</v>
      </c>
      <c r="AJ723">
        <v>5.4466858789625299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-0.06</v>
      </c>
      <c r="AM723" t="s">
        <v>3173</v>
      </c>
      <c r="AN723">
        <v>-10.24</v>
      </c>
      <c r="AO723" t="s">
        <v>3173</v>
      </c>
      <c r="AP723">
        <v>-4.9661300438889999E-2</v>
      </c>
      <c r="AQ723">
        <f>(Table2[[#This Row],[Sharpe Ratio]]-AVERAGE(Table2[Sharpe Ratio]))/_xlfn.STDEV.P(Table2[Sharpe Ratio])</f>
        <v>-1.2257661604196679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726</v>
      </c>
      <c r="AT723">
        <f>_xlfn.RANK.AVG(Table2[[#This Row],[6M Return vs Nifty Z-Score]],Table2[6M Return vs Nifty Z-Score])</f>
        <v>667</v>
      </c>
      <c r="AU723">
        <f>_xlfn.RANK.AVG(Table2[[#This Row],[Sharpe Ratio Z-Score]],Table2[Sharpe Ratio Z-Score])</f>
        <v>662</v>
      </c>
      <c r="AV723">
        <f>(Table2[[#This Row],[Rank 1Y]]+Table2[[#This Row],[Rank 6M]]+Table2[[#This Row],[Rank Sharpe]])/3</f>
        <v>685</v>
      </c>
    </row>
    <row r="724" spans="1:48" x14ac:dyDescent="0.3">
      <c r="A724" t="s">
        <v>2242</v>
      </c>
      <c r="B724" t="s">
        <v>2243</v>
      </c>
      <c r="C724" t="s">
        <v>3135</v>
      </c>
      <c r="D724" t="s">
        <v>1317</v>
      </c>
      <c r="E724">
        <v>2478.44155791</v>
      </c>
      <c r="F724">
        <v>296.3</v>
      </c>
      <c r="G724">
        <v>-62.961426010805397</v>
      </c>
      <c r="H724">
        <f>(Table2[[#This Row],[1Y Return vs Nifty]]-AVERAGE(Table2[1Y Return vs Nifty]))/_xlfn.STDEV.P(Table2[1Y Return vs Nifty])</f>
        <v>-1.5099809778212958</v>
      </c>
      <c r="I724">
        <v>-0.54951851951644604</v>
      </c>
      <c r="J724">
        <f>(Table2[[#This Row],[1M Return vs Nifty]]-AVERAGE(Table2[1M Return vs Nifty]))/_xlfn.STDEV.P(Table2[1M Return vs Nifty])</f>
        <v>-0.17047838286117306</v>
      </c>
      <c r="K724">
        <v>-30.980917570999999</v>
      </c>
      <c r="L724">
        <f>(Table2[[#This Row],[6M Return vs Nifty]]-AVERAGE(Table2[6M Return vs Nifty]))/_xlfn.STDEV.P(Table2[6M Return vs Nifty])</f>
        <v>-1.1524264619926594</v>
      </c>
      <c r="M724">
        <v>11.884585099428801</v>
      </c>
      <c r="N724">
        <f>(Table2[[#This Row],[1W Return vs Nifty]]-AVERAGE(Table2[1W Return vs Nifty]))/_xlfn.STDEV.P(Table2[1W Return vs Nifty])</f>
        <v>2.6634373686720045</v>
      </c>
      <c r="O724">
        <v>284.13</v>
      </c>
      <c r="P724">
        <v>303.76323970683302</v>
      </c>
      <c r="Q724">
        <v>360.91306512937598</v>
      </c>
      <c r="R724">
        <v>65.658905714087595</v>
      </c>
      <c r="S724" s="1">
        <f>(Table2[[#This Row],[Close Price]]-Table2[[#This Row],[20D EMA]])/Table2[[#This Row],[20D EMA]]</f>
        <v>4.2832506247140453E-2</v>
      </c>
      <c r="T724" s="1">
        <f>(Table2[[#This Row],[Close Price]]-Table2[[#This Row],[50D EMA]])/Table2[[#This Row],[50D EMA]]</f>
        <v>-2.4569265570237878E-2</v>
      </c>
      <c r="U724" s="1">
        <f>(Table2[[#This Row],[Close Price]]-Table2[[#This Row],[200D EMA]])/Table2[[#This Row],[200D EMA]]</f>
        <v>-0.17902667254845489</v>
      </c>
      <c r="V724">
        <v>0.96480459781001005</v>
      </c>
      <c r="W724">
        <v>288.05</v>
      </c>
      <c r="X724">
        <v>298.39999999999998</v>
      </c>
      <c r="Y724">
        <v>279.10000000000002</v>
      </c>
      <c r="Z724">
        <v>298.39999999999998</v>
      </c>
      <c r="AA724">
        <v>249.35</v>
      </c>
      <c r="AB724">
        <v>309.95</v>
      </c>
      <c r="AC724" s="1">
        <f>(Table2[[#This Row],[Close Price]]/Table2[[#This Row],[Day Low]])-1</f>
        <v>2.8640860961638648E-2</v>
      </c>
      <c r="AD724" s="1">
        <f>(Table2[[#This Row],[Day High]]/Table2[[#This Row],[Close Price]])-1</f>
        <v>7.087411407357358E-3</v>
      </c>
      <c r="AE724" s="1">
        <f>(Table2[[#This Row],[Close Price]]/Table2[[#This Row],[Current Week Low]])-1</f>
        <v>6.162665711214621E-2</v>
      </c>
      <c r="AF724" s="1">
        <f>(Table2[[#This Row],[Current Week High]]/Table2[[#This Row],[Close Price]])-1</f>
        <v>7.087411407357358E-3</v>
      </c>
      <c r="AG724" s="1">
        <f>(Table2[[#This Row],[Close Price]]/Table2[[#This Row],[Current Month Low]])-1</f>
        <v>0.18828955283737736</v>
      </c>
      <c r="AH724" s="1">
        <f>(Table2[[#This Row],[Current Month High]]/Table2[[#This Row],[Close Price]])-1</f>
        <v>4.6068174147823049E-2</v>
      </c>
      <c r="AI724">
        <v>78.545362676167997</v>
      </c>
      <c r="AJ724">
        <v>18.828955283737699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-0.1</v>
      </c>
      <c r="AM724" t="s">
        <v>3173</v>
      </c>
      <c r="AN724">
        <v>-1.71</v>
      </c>
      <c r="AO724" t="s">
        <v>3173</v>
      </c>
      <c r="AP724">
        <v>-4.2200187463084002E-2</v>
      </c>
      <c r="AQ724">
        <f>(Table2[[#This Row],[Sharpe Ratio]]-AVERAGE(Table2[Sharpe Ratio]))/_xlfn.STDEV.P(Table2[Sharpe Ratio])</f>
        <v>-1.1392564313249998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727</v>
      </c>
      <c r="AT724">
        <f>_xlfn.RANK.AVG(Table2[[#This Row],[6M Return vs Nifty Z-Score]],Table2[6M Return vs Nifty Z-Score])</f>
        <v>692</v>
      </c>
      <c r="AU724">
        <f>_xlfn.RANK.AVG(Table2[[#This Row],[Sharpe Ratio Z-Score]],Table2[Sharpe Ratio Z-Score])</f>
        <v>642</v>
      </c>
      <c r="AV724">
        <f>(Table2[[#This Row],[Rank 1Y]]+Table2[[#This Row],[Rank 6M]]+Table2[[#This Row],[Rank Sharpe]])/3</f>
        <v>687</v>
      </c>
    </row>
    <row r="725" spans="1:48" x14ac:dyDescent="0.3">
      <c r="A725" t="s">
        <v>1820</v>
      </c>
      <c r="B725" t="s">
        <v>1821</v>
      </c>
      <c r="C725" t="s">
        <v>3138</v>
      </c>
      <c r="D725" t="s">
        <v>493</v>
      </c>
      <c r="E725">
        <v>4254.6306132399995</v>
      </c>
      <c r="F725">
        <v>85.4</v>
      </c>
      <c r="G725">
        <v>-50.821186420610999</v>
      </c>
      <c r="H725">
        <f>(Table2[[#This Row],[1Y Return vs Nifty]]-AVERAGE(Table2[1Y Return vs Nifty]))/_xlfn.STDEV.P(Table2[1Y Return vs Nifty])</f>
        <v>-1.2712402646086183</v>
      </c>
      <c r="I725">
        <v>-13.5822497953253</v>
      </c>
      <c r="J725">
        <f>(Table2[[#This Row],[1M Return vs Nifty]]-AVERAGE(Table2[1M Return vs Nifty]))/_xlfn.STDEV.P(Table2[1M Return vs Nifty])</f>
        <v>-1.4064955133242225</v>
      </c>
      <c r="K725">
        <v>-22.7981774128578</v>
      </c>
      <c r="L725">
        <f>(Table2[[#This Row],[6M Return vs Nifty]]-AVERAGE(Table2[6M Return vs Nifty]))/_xlfn.STDEV.P(Table2[6M Return vs Nifty])</f>
        <v>-0.88323669043348418</v>
      </c>
      <c r="M725">
        <v>-3.1810438049423402</v>
      </c>
      <c r="N725">
        <f>(Table2[[#This Row],[1W Return vs Nifty]]-AVERAGE(Table2[1W Return vs Nifty]))/_xlfn.STDEV.P(Table2[1W Return vs Nifty])</f>
        <v>-0.54859382510558985</v>
      </c>
      <c r="O725">
        <v>87.58</v>
      </c>
      <c r="P725">
        <v>95.174219342185594</v>
      </c>
      <c r="Q725">
        <v>104.16909953904501</v>
      </c>
      <c r="R725">
        <v>50.199020629649297</v>
      </c>
      <c r="S725" s="1">
        <f>(Table2[[#This Row],[Close Price]]-Table2[[#This Row],[20D EMA]])/Table2[[#This Row],[20D EMA]]</f>
        <v>-2.4891527746060661E-2</v>
      </c>
      <c r="T725" s="1">
        <f>(Table2[[#This Row],[Close Price]]-Table2[[#This Row],[50D EMA]])/Table2[[#This Row],[50D EMA]]</f>
        <v>-0.10269818244627518</v>
      </c>
      <c r="U725" s="1">
        <f>(Table2[[#This Row],[Close Price]]-Table2[[#This Row],[200D EMA]])/Table2[[#This Row],[200D EMA]]</f>
        <v>-0.18017914738727203</v>
      </c>
      <c r="V725">
        <v>0.92176585171155101</v>
      </c>
      <c r="W725">
        <v>80.84</v>
      </c>
      <c r="X725">
        <v>85.98</v>
      </c>
      <c r="Y725">
        <v>80.02</v>
      </c>
      <c r="Z725">
        <v>85.98</v>
      </c>
      <c r="AA725">
        <v>77.650000000000006</v>
      </c>
      <c r="AB725">
        <v>93.5</v>
      </c>
      <c r="AC725" s="1">
        <f>(Table2[[#This Row],[Close Price]]/Table2[[#This Row],[Day Low]])-1</f>
        <v>5.6407718951014374E-2</v>
      </c>
      <c r="AD725" s="1">
        <f>(Table2[[#This Row],[Day High]]/Table2[[#This Row],[Close Price]])-1</f>
        <v>6.791569086651128E-3</v>
      </c>
      <c r="AE725" s="1">
        <f>(Table2[[#This Row],[Close Price]]/Table2[[#This Row],[Current Week Low]])-1</f>
        <v>6.7233191702074535E-2</v>
      </c>
      <c r="AF725" s="1">
        <f>(Table2[[#This Row],[Current Week High]]/Table2[[#This Row],[Close Price]])-1</f>
        <v>6.791569086651128E-3</v>
      </c>
      <c r="AG725" s="1">
        <f>(Table2[[#This Row],[Close Price]]/Table2[[#This Row],[Current Month Low]])-1</f>
        <v>9.980682549903408E-2</v>
      </c>
      <c r="AH725" s="1">
        <f>(Table2[[#This Row],[Current Month High]]/Table2[[#This Row],[Close Price]])-1</f>
        <v>9.4847775175644022E-2</v>
      </c>
      <c r="AI725">
        <v>56.557377049180303</v>
      </c>
      <c r="AJ725">
        <v>9.9806825499034009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-0.22</v>
      </c>
      <c r="AM725" t="s">
        <v>3173</v>
      </c>
      <c r="AN725">
        <v>-8.2200000000000006</v>
      </c>
      <c r="AO725" t="s">
        <v>3173</v>
      </c>
      <c r="AP725">
        <v>-0.11642537199790599</v>
      </c>
      <c r="AQ725">
        <f>(Table2[[#This Row],[Sharpe Ratio]]-AVERAGE(Table2[Sharpe Ratio]))/_xlfn.STDEV.P(Table2[Sharpe Ratio])</f>
        <v>-1.9998787844418995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712</v>
      </c>
      <c r="AT725">
        <f>_xlfn.RANK.AVG(Table2[[#This Row],[6M Return vs Nifty Z-Score]],Table2[6M Return vs Nifty Z-Score])</f>
        <v>630</v>
      </c>
      <c r="AU725">
        <f>_xlfn.RANK.AVG(Table2[[#This Row],[Sharpe Ratio Z-Score]],Table2[Sharpe Ratio Z-Score])</f>
        <v>724</v>
      </c>
      <c r="AV725">
        <f>(Table2[[#This Row],[Rank 1Y]]+Table2[[#This Row],[Rank 6M]]+Table2[[#This Row],[Rank Sharpe]])/3</f>
        <v>688.66666666666663</v>
      </c>
    </row>
    <row r="726" spans="1:48" x14ac:dyDescent="0.3">
      <c r="A726" t="s">
        <v>1229</v>
      </c>
      <c r="B726" t="s">
        <v>1230</v>
      </c>
      <c r="C726" t="s">
        <v>3126</v>
      </c>
      <c r="D726" t="s">
        <v>247</v>
      </c>
      <c r="E726">
        <v>9498.4370350150002</v>
      </c>
      <c r="F726">
        <v>705.85</v>
      </c>
      <c r="G726">
        <v>-45.072436997765401</v>
      </c>
      <c r="H726">
        <f>(Table2[[#This Row],[1Y Return vs Nifty]]-AVERAGE(Table2[1Y Return vs Nifty]))/_xlfn.STDEV.P(Table2[1Y Return vs Nifty])</f>
        <v>-1.1581897331842088</v>
      </c>
      <c r="I726">
        <v>-6.6563306110444502</v>
      </c>
      <c r="J726">
        <f>(Table2[[#This Row],[1M Return vs Nifty]]-AVERAGE(Table2[1M Return vs Nifty]))/_xlfn.STDEV.P(Table2[1M Return vs Nifty])</f>
        <v>-0.74964511298920122</v>
      </c>
      <c r="K726">
        <v>-28.7505313633405</v>
      </c>
      <c r="L726">
        <f>(Table2[[#This Row],[6M Return vs Nifty]]-AVERAGE(Table2[6M Return vs Nifty]))/_xlfn.STDEV.P(Table2[6M Return vs Nifty])</f>
        <v>-1.0790528558258825</v>
      </c>
      <c r="M726">
        <v>-5.0364951340778896</v>
      </c>
      <c r="N726">
        <f>(Table2[[#This Row],[1W Return vs Nifty]]-AVERAGE(Table2[1W Return vs Nifty]))/_xlfn.STDEV.P(Table2[1W Return vs Nifty])</f>
        <v>-0.94418086535123913</v>
      </c>
      <c r="O726">
        <v>731.47</v>
      </c>
      <c r="P726">
        <v>793.11152391276005</v>
      </c>
      <c r="Q726">
        <v>888.96253805433298</v>
      </c>
      <c r="R726">
        <v>42.824713520288</v>
      </c>
      <c r="S726" s="1">
        <f>(Table2[[#This Row],[Close Price]]-Table2[[#This Row],[20D EMA]])/Table2[[#This Row],[20D EMA]]</f>
        <v>-3.5025359891724887E-2</v>
      </c>
      <c r="T726" s="1">
        <f>(Table2[[#This Row],[Close Price]]-Table2[[#This Row],[50D EMA]])/Table2[[#This Row],[50D EMA]]</f>
        <v>-0.11002427941314158</v>
      </c>
      <c r="U726" s="1">
        <f>(Table2[[#This Row],[Close Price]]-Table2[[#This Row],[200D EMA]])/Table2[[#This Row],[200D EMA]]</f>
        <v>-0.20598453839810874</v>
      </c>
      <c r="V726">
        <v>0.64746273322135195</v>
      </c>
      <c r="W726">
        <v>689.25</v>
      </c>
      <c r="X726">
        <v>708.95</v>
      </c>
      <c r="Y726">
        <v>685.85</v>
      </c>
      <c r="Z726">
        <v>708.95</v>
      </c>
      <c r="AA726">
        <v>665.55</v>
      </c>
      <c r="AB726">
        <v>803.95</v>
      </c>
      <c r="AC726" s="1">
        <f>(Table2[[#This Row],[Close Price]]/Table2[[#This Row],[Day Low]])-1</f>
        <v>2.40841494377948E-2</v>
      </c>
      <c r="AD726" s="1">
        <f>(Table2[[#This Row],[Day High]]/Table2[[#This Row],[Close Price]])-1</f>
        <v>4.3918679606149702E-3</v>
      </c>
      <c r="AE726" s="1">
        <f>(Table2[[#This Row],[Close Price]]/Table2[[#This Row],[Current Week Low]])-1</f>
        <v>2.9160895239483953E-2</v>
      </c>
      <c r="AF726" s="1">
        <f>(Table2[[#This Row],[Current Week High]]/Table2[[#This Row],[Close Price]])-1</f>
        <v>4.3918679606149702E-3</v>
      </c>
      <c r="AG726" s="1">
        <f>(Table2[[#This Row],[Close Price]]/Table2[[#This Row],[Current Month Low]])-1</f>
        <v>6.0551423634588097E-2</v>
      </c>
      <c r="AH726" s="1">
        <f>(Table2[[#This Row],[Current Month High]]/Table2[[#This Row],[Close Price]])-1</f>
        <v>0.13898136997945731</v>
      </c>
      <c r="AI726">
        <v>76.808103704753094</v>
      </c>
      <c r="AJ726">
        <v>6.0551423634588097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-0.27</v>
      </c>
      <c r="AM726" t="s">
        <v>3173</v>
      </c>
      <c r="AN726">
        <v>-8.34</v>
      </c>
      <c r="AO726" t="s">
        <v>3173</v>
      </c>
      <c r="AP726">
        <v>-8.1715347590220005E-2</v>
      </c>
      <c r="AQ726">
        <f>(Table2[[#This Row],[Sharpe Ratio]]-AVERAGE(Table2[Sharpe Ratio]))/_xlfn.STDEV.P(Table2[Sharpe Ratio])</f>
        <v>-1.5974247781676076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693</v>
      </c>
      <c r="AT726">
        <f>_xlfn.RANK.AVG(Table2[[#This Row],[6M Return vs Nifty Z-Score]],Table2[6M Return vs Nifty Z-Score])</f>
        <v>685</v>
      </c>
      <c r="AU726">
        <f>_xlfn.RANK.AVG(Table2[[#This Row],[Sharpe Ratio Z-Score]],Table2[Sharpe Ratio Z-Score])</f>
        <v>696</v>
      </c>
      <c r="AV726">
        <f>(Table2[[#This Row],[Rank 1Y]]+Table2[[#This Row],[Rank 6M]]+Table2[[#This Row],[Rank Sharpe]])/3</f>
        <v>691.33333333333337</v>
      </c>
    </row>
    <row r="727" spans="1:48" x14ac:dyDescent="0.3">
      <c r="A727" t="s">
        <v>751</v>
      </c>
      <c r="B727" t="s">
        <v>752</v>
      </c>
      <c r="C727" t="s">
        <v>3125</v>
      </c>
      <c r="D727" t="s">
        <v>190</v>
      </c>
      <c r="E727">
        <v>22400.025600000001</v>
      </c>
      <c r="F727">
        <v>320</v>
      </c>
      <c r="G727">
        <v>-39.026443130209998</v>
      </c>
      <c r="H727">
        <f>(Table2[[#This Row],[1Y Return vs Nifty]]-AVERAGE(Table2[1Y Return vs Nifty]))/_xlfn.STDEV.P(Table2[1Y Return vs Nifty])</f>
        <v>-1.0392938187093828</v>
      </c>
      <c r="I727">
        <v>-22.0046459261252</v>
      </c>
      <c r="J727">
        <f>(Table2[[#This Row],[1M Return vs Nifty]]-AVERAGE(Table2[1M Return vs Nifty]))/_xlfn.STDEV.P(Table2[1M Return vs Nifty])</f>
        <v>-2.2052709715842789</v>
      </c>
      <c r="K727">
        <v>-35.998315575566401</v>
      </c>
      <c r="L727">
        <f>(Table2[[#This Row],[6M Return vs Nifty]]-AVERAGE(Table2[6M Return vs Nifty]))/_xlfn.STDEV.P(Table2[6M Return vs Nifty])</f>
        <v>-1.3174851338517126</v>
      </c>
      <c r="M727">
        <v>-4.3484971056543298</v>
      </c>
      <c r="N727">
        <f>(Table2[[#This Row],[1W Return vs Nifty]]-AVERAGE(Table2[1W Return vs Nifty]))/_xlfn.STDEV.P(Table2[1W Return vs Nifty])</f>
        <v>-0.79749789960310591</v>
      </c>
      <c r="O727">
        <v>385.18</v>
      </c>
      <c r="P727">
        <v>441.25913495245499</v>
      </c>
      <c r="Q727">
        <v>472.417080849483</v>
      </c>
      <c r="R727">
        <v>20.362561209270801</v>
      </c>
      <c r="S727" s="1">
        <f>(Table2[[#This Row],[Close Price]]-Table2[[#This Row],[20D EMA]])/Table2[[#This Row],[20D EMA]]</f>
        <v>-0.16921958564826836</v>
      </c>
      <c r="T727" s="1">
        <f>(Table2[[#This Row],[Close Price]]-Table2[[#This Row],[50D EMA]])/Table2[[#This Row],[50D EMA]]</f>
        <v>-0.27480254876881016</v>
      </c>
      <c r="U727" s="1">
        <f>(Table2[[#This Row],[Close Price]]-Table2[[#This Row],[200D EMA]])/Table2[[#This Row],[200D EMA]]</f>
        <v>-0.32263245134026952</v>
      </c>
      <c r="V727">
        <v>2.90109650422629</v>
      </c>
      <c r="W727">
        <v>319.2</v>
      </c>
      <c r="X727">
        <v>328.05</v>
      </c>
      <c r="Y727">
        <v>317.14999999999998</v>
      </c>
      <c r="Z727">
        <v>328.05</v>
      </c>
      <c r="AA727">
        <v>306.10000000000002</v>
      </c>
      <c r="AB727">
        <v>445.55</v>
      </c>
      <c r="AC727" s="1">
        <f>(Table2[[#This Row],[Close Price]]/Table2[[#This Row],[Day Low]])-1</f>
        <v>2.5062656641603454E-3</v>
      </c>
      <c r="AD727" s="1">
        <f>(Table2[[#This Row],[Day High]]/Table2[[#This Row],[Close Price]])-1</f>
        <v>2.5156249999999991E-2</v>
      </c>
      <c r="AE727" s="1">
        <f>(Table2[[#This Row],[Close Price]]/Table2[[#This Row],[Current Week Low]])-1</f>
        <v>8.986284092700636E-3</v>
      </c>
      <c r="AF727" s="1">
        <f>(Table2[[#This Row],[Current Week High]]/Table2[[#This Row],[Close Price]])-1</f>
        <v>2.5156249999999991E-2</v>
      </c>
      <c r="AG727" s="1">
        <f>(Table2[[#This Row],[Close Price]]/Table2[[#This Row],[Current Month Low]])-1</f>
        <v>4.5409996733093649E-2</v>
      </c>
      <c r="AH727" s="1">
        <f>(Table2[[#This Row],[Current Month High]]/Table2[[#This Row],[Close Price]])-1</f>
        <v>0.39234374999999999</v>
      </c>
      <c r="AI727">
        <v>78.234375</v>
      </c>
      <c r="AJ727">
        <v>4.5409996733093596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-0.33</v>
      </c>
      <c r="AM727" t="s">
        <v>3173</v>
      </c>
      <c r="AN727">
        <v>-25.9</v>
      </c>
      <c r="AO727" t="s">
        <v>3173</v>
      </c>
      <c r="AP727">
        <v>-8.7214674945751997E-2</v>
      </c>
      <c r="AQ727">
        <f>(Table2[[#This Row],[Sharpe Ratio]]-AVERAGE(Table2[Sharpe Ratio]))/_xlfn.STDEV.P(Table2[Sharpe Ratio])</f>
        <v>-1.6611880962238625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667</v>
      </c>
      <c r="AT727">
        <f>_xlfn.RANK.AVG(Table2[[#This Row],[6M Return vs Nifty Z-Score]],Table2[6M Return vs Nifty Z-Score])</f>
        <v>712</v>
      </c>
      <c r="AU727">
        <f>_xlfn.RANK.AVG(Table2[[#This Row],[Sharpe Ratio Z-Score]],Table2[Sharpe Ratio Z-Score])</f>
        <v>700</v>
      </c>
      <c r="AV727">
        <f>(Table2[[#This Row],[Rank 1Y]]+Table2[[#This Row],[Rank 6M]]+Table2[[#This Row],[Rank Sharpe]])/3</f>
        <v>693</v>
      </c>
    </row>
    <row r="728" spans="1:48" x14ac:dyDescent="0.3">
      <c r="A728" t="s">
        <v>2203</v>
      </c>
      <c r="B728" t="s">
        <v>2204</v>
      </c>
      <c r="C728" t="s">
        <v>3127</v>
      </c>
      <c r="D728" t="s">
        <v>54</v>
      </c>
      <c r="E728">
        <v>2627.9510821200001</v>
      </c>
      <c r="F728">
        <v>368.55</v>
      </c>
      <c r="G728">
        <v>-83.454872089041501</v>
      </c>
      <c r="H728">
        <f>(Table2[[#This Row],[1Y Return vs Nifty]]-AVERAGE(Table2[1Y Return vs Nifty]))/_xlfn.STDEV.P(Table2[1Y Return vs Nifty])</f>
        <v>-1.9129894931437925</v>
      </c>
      <c r="I728">
        <v>-19.331381795601299</v>
      </c>
      <c r="J728">
        <f>(Table2[[#This Row],[1M Return vs Nifty]]-AVERAGE(Table2[1M Return vs Nifty]))/_xlfn.STDEV.P(Table2[1M Return vs Nifty])</f>
        <v>-1.9517400585581541</v>
      </c>
      <c r="K728">
        <v>-57.576094099181397</v>
      </c>
      <c r="L728">
        <f>(Table2[[#This Row],[6M Return vs Nifty]]-AVERAGE(Table2[6M Return vs Nifty]))/_xlfn.STDEV.P(Table2[6M Return vs Nifty])</f>
        <v>-2.0273350324515911</v>
      </c>
      <c r="M728">
        <v>-3.7246501537216301</v>
      </c>
      <c r="N728">
        <f>(Table2[[#This Row],[1W Return vs Nifty]]-AVERAGE(Table2[1W Return vs Nifty]))/_xlfn.STDEV.P(Table2[1W Return vs Nifty])</f>
        <v>-0.66449210990324703</v>
      </c>
      <c r="O728">
        <v>396.16</v>
      </c>
      <c r="P728">
        <v>466.60822523557101</v>
      </c>
      <c r="Q728">
        <v>651.24839050090804</v>
      </c>
      <c r="R728">
        <v>31.6822298587817</v>
      </c>
      <c r="S728" s="1">
        <f>(Table2[[#This Row],[Close Price]]-Table2[[#This Row],[20D EMA]])/Table2[[#This Row],[20D EMA]]</f>
        <v>-6.9694063004846554E-2</v>
      </c>
      <c r="T728" s="1">
        <f>(Table2[[#This Row],[Close Price]]-Table2[[#This Row],[50D EMA]])/Table2[[#This Row],[50D EMA]]</f>
        <v>-0.21015108592666898</v>
      </c>
      <c r="U728" s="1">
        <f>(Table2[[#This Row],[Close Price]]-Table2[[#This Row],[200D EMA]])/Table2[[#This Row],[200D EMA]]</f>
        <v>-0.43408689314912613</v>
      </c>
      <c r="V728">
        <v>0.77244632622405096</v>
      </c>
      <c r="W728">
        <v>367</v>
      </c>
      <c r="X728">
        <v>373.6</v>
      </c>
      <c r="Y728">
        <v>366.05</v>
      </c>
      <c r="Z728">
        <v>378</v>
      </c>
      <c r="AA728">
        <v>362.15</v>
      </c>
      <c r="AB728">
        <v>421</v>
      </c>
      <c r="AC728" s="1">
        <f>(Table2[[#This Row],[Close Price]]/Table2[[#This Row],[Day Low]])-1</f>
        <v>4.2234332425068466E-3</v>
      </c>
      <c r="AD728" s="1">
        <f>(Table2[[#This Row],[Day High]]/Table2[[#This Row],[Close Price]])-1</f>
        <v>1.3702347035680296E-2</v>
      </c>
      <c r="AE728" s="1">
        <f>(Table2[[#This Row],[Close Price]]/Table2[[#This Row],[Current Week Low]])-1</f>
        <v>6.8296680781314567E-3</v>
      </c>
      <c r="AF728" s="1">
        <f>(Table2[[#This Row],[Current Week High]]/Table2[[#This Row],[Close Price]])-1</f>
        <v>2.564102564102555E-2</v>
      </c>
      <c r="AG728" s="1">
        <f>(Table2[[#This Row],[Close Price]]/Table2[[#This Row],[Current Month Low]])-1</f>
        <v>1.7672235261632085E-2</v>
      </c>
      <c r="AH728" s="1">
        <f>(Table2[[#This Row],[Current Month High]]/Table2[[#This Row],[Close Price]])-1</f>
        <v>0.14231447564780897</v>
      </c>
      <c r="AI728">
        <v>237.32193732193701</v>
      </c>
      <c r="AJ728">
        <v>1.7672235261632001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-0.4</v>
      </c>
      <c r="AM728" t="s">
        <v>3173</v>
      </c>
      <c r="AN728">
        <v>-7.67</v>
      </c>
      <c r="AO728" t="s">
        <v>3173</v>
      </c>
      <c r="AP728">
        <v>-3.0690595908230998E-2</v>
      </c>
      <c r="AQ728">
        <f>(Table2[[#This Row],[Sharpe Ratio]]-AVERAGE(Table2[Sharpe Ratio]))/_xlfn.STDEV.P(Table2[Sharpe Ratio])</f>
        <v>-1.0058056109675919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736</v>
      </c>
      <c r="AT728">
        <f>_xlfn.RANK.AVG(Table2[[#This Row],[6M Return vs Nifty Z-Score]],Table2[6M Return vs Nifty Z-Score])</f>
        <v>735</v>
      </c>
      <c r="AU728">
        <f>_xlfn.RANK.AVG(Table2[[#This Row],[Sharpe Ratio Z-Score]],Table2[Sharpe Ratio Z-Score])</f>
        <v>621</v>
      </c>
      <c r="AV728">
        <f>(Table2[[#This Row],[Rank 1Y]]+Table2[[#This Row],[Rank 6M]]+Table2[[#This Row],[Rank Sharpe]])/3</f>
        <v>697.33333333333337</v>
      </c>
    </row>
    <row r="729" spans="1:48" x14ac:dyDescent="0.3">
      <c r="A729" t="s">
        <v>901</v>
      </c>
      <c r="B729" t="s">
        <v>902</v>
      </c>
      <c r="C729" t="s">
        <v>3141</v>
      </c>
      <c r="D729" t="s">
        <v>498</v>
      </c>
      <c r="E729">
        <v>16362.30634875</v>
      </c>
      <c r="F729">
        <v>451.35</v>
      </c>
      <c r="G729">
        <v>-39.612314160160103</v>
      </c>
      <c r="H729">
        <f>(Table2[[#This Row],[1Y Return vs Nifty]]-AVERAGE(Table2[1Y Return vs Nifty]))/_xlfn.STDEV.P(Table2[1Y Return vs Nifty])</f>
        <v>-1.0508151125439713</v>
      </c>
      <c r="I729">
        <v>-10.689309582100501</v>
      </c>
      <c r="J729">
        <f>(Table2[[#This Row],[1M Return vs Nifty]]-AVERAGE(Table2[1M Return vs Nifty]))/_xlfn.STDEV.P(Table2[1M Return vs Nifty])</f>
        <v>-1.1321306403533145</v>
      </c>
      <c r="K729">
        <v>-32.184311994961099</v>
      </c>
      <c r="L729">
        <f>(Table2[[#This Row],[6M Return vs Nifty]]-AVERAGE(Table2[6M Return vs Nifty]))/_xlfn.STDEV.P(Table2[6M Return vs Nifty])</f>
        <v>-1.1920148472793823</v>
      </c>
      <c r="M729">
        <v>-2.48460349002668</v>
      </c>
      <c r="N729">
        <f>(Table2[[#This Row],[1W Return vs Nifty]]-AVERAGE(Table2[1W Return vs Nifty]))/_xlfn.STDEV.P(Table2[1W Return vs Nifty])</f>
        <v>-0.40011094196060865</v>
      </c>
      <c r="O729">
        <v>465.82</v>
      </c>
      <c r="P729">
        <v>513.06828801998904</v>
      </c>
      <c r="Q729">
        <v>592.41833168728397</v>
      </c>
      <c r="R729">
        <v>47.796835741421098</v>
      </c>
      <c r="S729" s="1">
        <f>(Table2[[#This Row],[Close Price]]-Table2[[#This Row],[20D EMA]])/Table2[[#This Row],[20D EMA]]</f>
        <v>-3.1063500923103282E-2</v>
      </c>
      <c r="T729" s="1">
        <f>(Table2[[#This Row],[Close Price]]-Table2[[#This Row],[50D EMA]])/Table2[[#This Row],[50D EMA]]</f>
        <v>-0.12029254089776152</v>
      </c>
      <c r="U729" s="1">
        <f>(Table2[[#This Row],[Close Price]]-Table2[[#This Row],[200D EMA]])/Table2[[#This Row],[200D EMA]]</f>
        <v>-0.23812283337941806</v>
      </c>
      <c r="V729">
        <v>0.78047724495593196</v>
      </c>
      <c r="W729">
        <v>438.2</v>
      </c>
      <c r="X729">
        <v>452.4</v>
      </c>
      <c r="Y729">
        <v>434.75</v>
      </c>
      <c r="Z729">
        <v>452.4</v>
      </c>
      <c r="AA729">
        <v>422.6</v>
      </c>
      <c r="AB729">
        <v>529.5</v>
      </c>
      <c r="AC729" s="1">
        <f>(Table2[[#This Row],[Close Price]]/Table2[[#This Row],[Day Low]])-1</f>
        <v>3.0009128251939909E-2</v>
      </c>
      <c r="AD729" s="1">
        <f>(Table2[[#This Row],[Day High]]/Table2[[#This Row],[Close Price]])-1</f>
        <v>2.3263542705216356E-3</v>
      </c>
      <c r="AE729" s="1">
        <f>(Table2[[#This Row],[Close Price]]/Table2[[#This Row],[Current Week Low]])-1</f>
        <v>3.8182863714778748E-2</v>
      </c>
      <c r="AF729" s="1">
        <f>(Table2[[#This Row],[Current Week High]]/Table2[[#This Row],[Close Price]])-1</f>
        <v>2.3263542705216356E-3</v>
      </c>
      <c r="AG729" s="1">
        <f>(Table2[[#This Row],[Close Price]]/Table2[[#This Row],[Current Month Low]])-1</f>
        <v>6.8031235210600949E-2</v>
      </c>
      <c r="AH729" s="1">
        <f>(Table2[[#This Row],[Current Month High]]/Table2[[#This Row],[Close Price]])-1</f>
        <v>0.17314722499169144</v>
      </c>
      <c r="AI729">
        <v>70.433145009416194</v>
      </c>
      <c r="AJ729">
        <v>6.8031235210600904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-0.17</v>
      </c>
      <c r="AM729" t="s">
        <v>3173</v>
      </c>
      <c r="AN729">
        <v>-13.44</v>
      </c>
      <c r="AO729" t="s">
        <v>3173</v>
      </c>
      <c r="AP729">
        <v>-0.13007471894991701</v>
      </c>
      <c r="AQ729">
        <f>(Table2[[#This Row],[Sharpe Ratio]]-AVERAGE(Table2[Sharpe Ratio]))/_xlfn.STDEV.P(Table2[Sharpe Ratio])</f>
        <v>-2.1581395306558449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670</v>
      </c>
      <c r="AT729">
        <f>_xlfn.RANK.AVG(Table2[[#This Row],[6M Return vs Nifty Z-Score]],Table2[6M Return vs Nifty Z-Score])</f>
        <v>698</v>
      </c>
      <c r="AU729">
        <f>_xlfn.RANK.AVG(Table2[[#This Row],[Sharpe Ratio Z-Score]],Table2[Sharpe Ratio Z-Score])</f>
        <v>728</v>
      </c>
      <c r="AV729">
        <f>(Table2[[#This Row],[Rank 1Y]]+Table2[[#This Row],[Rank 6M]]+Table2[[#This Row],[Rank Sharpe]])/3</f>
        <v>698.66666666666663</v>
      </c>
    </row>
    <row r="730" spans="1:48" x14ac:dyDescent="0.3">
      <c r="A730" t="s">
        <v>1760</v>
      </c>
      <c r="B730" t="s">
        <v>1761</v>
      </c>
      <c r="C730" t="s">
        <v>3135</v>
      </c>
      <c r="D730" t="s">
        <v>440</v>
      </c>
      <c r="E730">
        <v>4568.7549425300003</v>
      </c>
      <c r="F730">
        <v>275.3</v>
      </c>
      <c r="G730">
        <v>-56.567821156701001</v>
      </c>
      <c r="H730">
        <f>(Table2[[#This Row],[1Y Return vs Nifty]]-AVERAGE(Table2[1Y Return vs Nifty]))/_xlfn.STDEV.P(Table2[1Y Return vs Nifty])</f>
        <v>-1.3842492102125414</v>
      </c>
      <c r="I730">
        <v>-0.12880659302613801</v>
      </c>
      <c r="J730">
        <f>(Table2[[#This Row],[1M Return vs Nifty]]-AVERAGE(Table2[1M Return vs Nifty]))/_xlfn.STDEV.P(Table2[1M Return vs Nifty])</f>
        <v>-0.13057829306975988</v>
      </c>
      <c r="K730">
        <v>-29.245675250852301</v>
      </c>
      <c r="L730">
        <f>(Table2[[#This Row],[6M Return vs Nifty]]-AVERAGE(Table2[6M Return vs Nifty]))/_xlfn.STDEV.P(Table2[6M Return vs Nifty])</f>
        <v>-1.095341735515603</v>
      </c>
      <c r="M730">
        <v>0.19543446994473901</v>
      </c>
      <c r="N730">
        <f>(Table2[[#This Row],[1W Return vs Nifty]]-AVERAGE(Table2[1W Return vs Nifty]))/_xlfn.STDEV.P(Table2[1W Return vs Nifty])</f>
        <v>0.1712801086604932</v>
      </c>
      <c r="O730">
        <v>279.79000000000002</v>
      </c>
      <c r="P730">
        <v>290.65145663827599</v>
      </c>
      <c r="Q730">
        <v>331.49236392346899</v>
      </c>
      <c r="R730">
        <v>45.654800934343903</v>
      </c>
      <c r="S730" s="1">
        <f>(Table2[[#This Row],[Close Price]]-Table2[[#This Row],[20D EMA]])/Table2[[#This Row],[20D EMA]]</f>
        <v>-1.6047750098288033E-2</v>
      </c>
      <c r="T730" s="1">
        <f>(Table2[[#This Row],[Close Price]]-Table2[[#This Row],[50D EMA]])/Table2[[#This Row],[50D EMA]]</f>
        <v>-5.2817408231266155E-2</v>
      </c>
      <c r="U730" s="1">
        <f>(Table2[[#This Row],[Close Price]]-Table2[[#This Row],[200D EMA]])/Table2[[#This Row],[200D EMA]]</f>
        <v>-0.16951329815983937</v>
      </c>
      <c r="V730">
        <v>0.78297586037196898</v>
      </c>
      <c r="W730">
        <v>274.5</v>
      </c>
      <c r="X730">
        <v>279.2</v>
      </c>
      <c r="Y730">
        <v>274.5</v>
      </c>
      <c r="Z730">
        <v>281.5</v>
      </c>
      <c r="AA730">
        <v>265.8</v>
      </c>
      <c r="AB730">
        <v>298.60000000000002</v>
      </c>
      <c r="AC730" s="1">
        <f>(Table2[[#This Row],[Close Price]]/Table2[[#This Row],[Day Low]])-1</f>
        <v>2.9143897996357637E-3</v>
      </c>
      <c r="AD730" s="1">
        <f>(Table2[[#This Row],[Day High]]/Table2[[#This Row],[Close Price]])-1</f>
        <v>1.4166363966581885E-2</v>
      </c>
      <c r="AE730" s="1">
        <f>(Table2[[#This Row],[Close Price]]/Table2[[#This Row],[Current Week Low]])-1</f>
        <v>2.9143897996357637E-3</v>
      </c>
      <c r="AF730" s="1">
        <f>(Table2[[#This Row],[Current Week High]]/Table2[[#This Row],[Close Price]])-1</f>
        <v>2.2520886305848142E-2</v>
      </c>
      <c r="AG730" s="1">
        <f>(Table2[[#This Row],[Close Price]]/Table2[[#This Row],[Current Month Low]])-1</f>
        <v>3.5741158765989489E-2</v>
      </c>
      <c r="AH730" s="1">
        <f>(Table2[[#This Row],[Current Month High]]/Table2[[#This Row],[Close Price]])-1</f>
        <v>8.4634943697784237E-2</v>
      </c>
      <c r="AI730">
        <v>97.021431166000696</v>
      </c>
      <c r="AJ730">
        <v>4.8162954502189299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-0.08</v>
      </c>
      <c r="AM730" t="s">
        <v>3173</v>
      </c>
      <c r="AN730">
        <v>-5.74</v>
      </c>
      <c r="AO730" t="s">
        <v>3173</v>
      </c>
      <c r="AP730">
        <v>-9.1686043019021002E-2</v>
      </c>
      <c r="AQ730">
        <f>(Table2[[#This Row],[Sharpe Ratio]]-AVERAGE(Table2[Sharpe Ratio]))/_xlfn.STDEV.P(Table2[Sharpe Ratio])</f>
        <v>-1.7130324848499794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723</v>
      </c>
      <c r="AT730">
        <f>_xlfn.RANK.AVG(Table2[[#This Row],[6M Return vs Nifty Z-Score]],Table2[6M Return vs Nifty Z-Score])</f>
        <v>688</v>
      </c>
      <c r="AU730">
        <f>_xlfn.RANK.AVG(Table2[[#This Row],[Sharpe Ratio Z-Score]],Table2[Sharpe Ratio Z-Score])</f>
        <v>704</v>
      </c>
      <c r="AV730">
        <f>(Table2[[#This Row],[Rank 1Y]]+Table2[[#This Row],[Rank 6M]]+Table2[[#This Row],[Rank Sharpe]])/3</f>
        <v>705</v>
      </c>
    </row>
    <row r="731" spans="1:48" x14ac:dyDescent="0.3">
      <c r="A731" t="s">
        <v>2468</v>
      </c>
      <c r="B731" t="s">
        <v>2469</v>
      </c>
      <c r="C731" t="s">
        <v>3144</v>
      </c>
      <c r="D731" t="s">
        <v>2021</v>
      </c>
      <c r="E731">
        <v>1970.14408478</v>
      </c>
      <c r="F731">
        <v>10.7</v>
      </c>
      <c r="G731">
        <v>-69.431192042741898</v>
      </c>
      <c r="H731">
        <f>(Table2[[#This Row],[1Y Return vs Nifty]]-AVERAGE(Table2[1Y Return vs Nifty]))/_xlfn.STDEV.P(Table2[1Y Return vs Nifty])</f>
        <v>-1.6372104731956076</v>
      </c>
      <c r="I731">
        <v>-15.1983569257343</v>
      </c>
      <c r="J731">
        <f>(Table2[[#This Row],[1M Return vs Nifty]]-AVERAGE(Table2[1M Return vs Nifty]))/_xlfn.STDEV.P(Table2[1M Return vs Nifty])</f>
        <v>-1.5597662326827044</v>
      </c>
      <c r="K731">
        <v>-40.737485645924501</v>
      </c>
      <c r="L731">
        <f>(Table2[[#This Row],[6M Return vs Nifty]]-AVERAGE(Table2[6M Return vs Nifty]))/_xlfn.STDEV.P(Table2[6M Return vs Nifty])</f>
        <v>-1.4733908676235909</v>
      </c>
      <c r="M731">
        <v>-6.1060965914909699</v>
      </c>
      <c r="N731">
        <f>(Table2[[#This Row],[1W Return vs Nifty]]-AVERAGE(Table2[1W Return vs Nifty]))/_xlfn.STDEV.P(Table2[1W Return vs Nifty])</f>
        <v>-1.1722226728275926</v>
      </c>
      <c r="O731">
        <v>11.7</v>
      </c>
      <c r="P731">
        <v>12.782437622795401</v>
      </c>
      <c r="Q731">
        <v>15.1876951334438</v>
      </c>
      <c r="R731">
        <v>28.583648587004301</v>
      </c>
      <c r="S731" s="1">
        <f>(Table2[[#This Row],[Close Price]]-Table2[[#This Row],[20D EMA]])/Table2[[#This Row],[20D EMA]]</f>
        <v>-8.5470085470085472E-2</v>
      </c>
      <c r="T731" s="1">
        <f>(Table2[[#This Row],[Close Price]]-Table2[[#This Row],[50D EMA]])/Table2[[#This Row],[50D EMA]]</f>
        <v>-0.16291396713579204</v>
      </c>
      <c r="U731" s="1">
        <f>(Table2[[#This Row],[Close Price]]-Table2[[#This Row],[200D EMA]])/Table2[[#This Row],[200D EMA]]</f>
        <v>-0.29548230287831823</v>
      </c>
      <c r="V731">
        <v>0.80302060901037497</v>
      </c>
      <c r="W731">
        <v>10.47</v>
      </c>
      <c r="X731">
        <v>10.8</v>
      </c>
      <c r="Y731">
        <v>10.46</v>
      </c>
      <c r="Z731">
        <v>10.8</v>
      </c>
      <c r="AA731">
        <v>10.25</v>
      </c>
      <c r="AB731">
        <v>13.24</v>
      </c>
      <c r="AC731" s="1">
        <f>(Table2[[#This Row],[Close Price]]/Table2[[#This Row],[Day Low]])-1</f>
        <v>2.1967526265520343E-2</v>
      </c>
      <c r="AD731" s="1">
        <f>(Table2[[#This Row],[Day High]]/Table2[[#This Row],[Close Price]])-1</f>
        <v>9.3457943925234765E-3</v>
      </c>
      <c r="AE731" s="1">
        <f>(Table2[[#This Row],[Close Price]]/Table2[[#This Row],[Current Week Low]])-1</f>
        <v>2.2944550669215857E-2</v>
      </c>
      <c r="AF731" s="1">
        <f>(Table2[[#This Row],[Current Week High]]/Table2[[#This Row],[Close Price]])-1</f>
        <v>9.3457943925234765E-3</v>
      </c>
      <c r="AG731" s="1">
        <f>(Table2[[#This Row],[Close Price]]/Table2[[#This Row],[Current Month Low]])-1</f>
        <v>4.3902439024390283E-2</v>
      </c>
      <c r="AH731" s="1">
        <f>(Table2[[#This Row],[Current Month High]]/Table2[[#This Row],[Close Price]])-1</f>
        <v>0.23738317757009364</v>
      </c>
      <c r="AI731">
        <v>143.457943925233</v>
      </c>
      <c r="AJ731">
        <v>4.3902439024390203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-0.19</v>
      </c>
      <c r="AM731" t="s">
        <v>3173</v>
      </c>
      <c r="AN731">
        <v>-15.81</v>
      </c>
      <c r="AO731" t="s">
        <v>3173</v>
      </c>
      <c r="AP731">
        <v>-4.9598295852813001E-2</v>
      </c>
      <c r="AQ731">
        <f>(Table2[[#This Row],[Sharpe Ratio]]-AVERAGE(Table2[Sharpe Ratio]))/_xlfn.STDEV.P(Table2[Sharpe Ratio])</f>
        <v>-1.2250356380846066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732</v>
      </c>
      <c r="AT731">
        <f>_xlfn.RANK.AVG(Table2[[#This Row],[6M Return vs Nifty Z-Score]],Table2[6M Return vs Nifty Z-Score])</f>
        <v>722</v>
      </c>
      <c r="AU731">
        <f>_xlfn.RANK.AVG(Table2[[#This Row],[Sharpe Ratio Z-Score]],Table2[Sharpe Ratio Z-Score])</f>
        <v>661</v>
      </c>
      <c r="AV731">
        <f>(Table2[[#This Row],[Rank 1Y]]+Table2[[#This Row],[Rank 6M]]+Table2[[#This Row],[Rank Sharpe]])/3</f>
        <v>705</v>
      </c>
    </row>
    <row r="732" spans="1:48" x14ac:dyDescent="0.3">
      <c r="A732" t="s">
        <v>1092</v>
      </c>
      <c r="B732" t="s">
        <v>1093</v>
      </c>
      <c r="C732" t="s">
        <v>3144</v>
      </c>
      <c r="D732" t="s">
        <v>622</v>
      </c>
      <c r="E732">
        <v>11581.943166360001</v>
      </c>
      <c r="F732">
        <v>120.58</v>
      </c>
      <c r="G732">
        <v>-75.088772449348895</v>
      </c>
      <c r="H732">
        <f>(Table2[[#This Row],[1Y Return vs Nifty]]-AVERAGE(Table2[1Y Return vs Nifty]))/_xlfn.STDEV.P(Table2[1Y Return vs Nifty])</f>
        <v>-1.7484681441251315</v>
      </c>
      <c r="I732">
        <v>-1.62681519828738</v>
      </c>
      <c r="J732">
        <f>(Table2[[#This Row],[1M Return vs Nifty]]-AVERAGE(Table2[1M Return vs Nifty]))/_xlfn.STDEV.P(Table2[1M Return vs Nifty])</f>
        <v>-0.2726486126750447</v>
      </c>
      <c r="K732">
        <v>-24.4367135747597</v>
      </c>
      <c r="L732">
        <f>(Table2[[#This Row],[6M Return vs Nifty]]-AVERAGE(Table2[6M Return vs Nifty]))/_xlfn.STDEV.P(Table2[6M Return vs Nifty])</f>
        <v>-0.93714004879381652</v>
      </c>
      <c r="M732">
        <v>-4.6647839002976799</v>
      </c>
      <c r="N732">
        <f>(Table2[[#This Row],[1W Return vs Nifty]]-AVERAGE(Table2[1W Return vs Nifty]))/_xlfn.STDEV.P(Table2[1W Return vs Nifty])</f>
        <v>-0.86493106532243458</v>
      </c>
      <c r="O732">
        <v>120.63</v>
      </c>
      <c r="P732">
        <v>125.60454742397501</v>
      </c>
      <c r="Q732">
        <v>150.999929944727</v>
      </c>
      <c r="R732">
        <v>52.975769055060702</v>
      </c>
      <c r="S732" s="1">
        <f>(Table2[[#This Row],[Close Price]]-Table2[[#This Row],[20D EMA]])/Table2[[#This Row],[20D EMA]]</f>
        <v>-4.1449059106355931E-4</v>
      </c>
      <c r="T732" s="1">
        <f>(Table2[[#This Row],[Close Price]]-Table2[[#This Row],[50D EMA]])/Table2[[#This Row],[50D EMA]]</f>
        <v>-4.00029101415793E-2</v>
      </c>
      <c r="U732" s="1">
        <f>(Table2[[#This Row],[Close Price]]-Table2[[#This Row],[200D EMA]])/Table2[[#This Row],[200D EMA]]</f>
        <v>-0.20145658316439027</v>
      </c>
      <c r="V732">
        <v>0.77079865711687701</v>
      </c>
      <c r="W732">
        <v>118.6</v>
      </c>
      <c r="X732">
        <v>122.44</v>
      </c>
      <c r="Y732">
        <v>118.19</v>
      </c>
      <c r="Z732">
        <v>122.44</v>
      </c>
      <c r="AA732">
        <v>114.36</v>
      </c>
      <c r="AB732">
        <v>126.82</v>
      </c>
      <c r="AC732" s="1">
        <f>(Table2[[#This Row],[Close Price]]/Table2[[#This Row],[Day Low]])-1</f>
        <v>1.669477234401362E-2</v>
      </c>
      <c r="AD732" s="1">
        <f>(Table2[[#This Row],[Day High]]/Table2[[#This Row],[Close Price]])-1</f>
        <v>1.5425443688837248E-2</v>
      </c>
      <c r="AE732" s="1">
        <f>(Table2[[#This Row],[Close Price]]/Table2[[#This Row],[Current Week Low]])-1</f>
        <v>2.0221676960825885E-2</v>
      </c>
      <c r="AF732" s="1">
        <f>(Table2[[#This Row],[Current Week High]]/Table2[[#This Row],[Close Price]])-1</f>
        <v>1.5425443688837248E-2</v>
      </c>
      <c r="AG732" s="1">
        <f>(Table2[[#This Row],[Close Price]]/Table2[[#This Row],[Current Month Low]])-1</f>
        <v>5.4389646729625651E-2</v>
      </c>
      <c r="AH732" s="1">
        <f>(Table2[[#This Row],[Current Month High]]/Table2[[#This Row],[Close Price]])-1</f>
        <v>5.1749875601260431E-2</v>
      </c>
      <c r="AI732">
        <v>148.548681373362</v>
      </c>
      <c r="AJ732">
        <v>5.4389646729625598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-0.05</v>
      </c>
      <c r="AM732" t="s">
        <v>3173</v>
      </c>
      <c r="AN732">
        <v>-2.25</v>
      </c>
      <c r="AO732" t="s">
        <v>3173</v>
      </c>
      <c r="AP732">
        <v>-0.13524114873479701</v>
      </c>
      <c r="AQ732">
        <f>(Table2[[#This Row],[Sharpe Ratio]]-AVERAGE(Table2[Sharpe Ratio]))/_xlfn.STDEV.P(Table2[Sharpe Ratio])</f>
        <v>-2.2180429850769072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735</v>
      </c>
      <c r="AT732">
        <f>_xlfn.RANK.AVG(Table2[[#This Row],[6M Return vs Nifty Z-Score]],Table2[6M Return vs Nifty Z-Score])</f>
        <v>653</v>
      </c>
      <c r="AU732">
        <f>_xlfn.RANK.AVG(Table2[[#This Row],[Sharpe Ratio Z-Score]],Table2[Sharpe Ratio Z-Score])</f>
        <v>730</v>
      </c>
      <c r="AV732">
        <f>(Table2[[#This Row],[Rank 1Y]]+Table2[[#This Row],[Rank 6M]]+Table2[[#This Row],[Rank Sharpe]])/3</f>
        <v>706</v>
      </c>
    </row>
    <row r="733" spans="1:48" x14ac:dyDescent="0.3">
      <c r="A733" t="s">
        <v>337</v>
      </c>
      <c r="B733" t="s">
        <v>338</v>
      </c>
      <c r="C733" t="s">
        <v>3133</v>
      </c>
      <c r="D733" t="s">
        <v>339</v>
      </c>
      <c r="E733">
        <v>72167.054718150001</v>
      </c>
      <c r="F733">
        <v>600.75</v>
      </c>
      <c r="G733">
        <v>-49.958059978103798</v>
      </c>
      <c r="H733">
        <f>(Table2[[#This Row],[1Y Return vs Nifty]]-AVERAGE(Table2[1Y Return vs Nifty]))/_xlfn.STDEV.P(Table2[1Y Return vs Nifty])</f>
        <v>-1.254266676818528</v>
      </c>
      <c r="I733">
        <v>-32.103827870259202</v>
      </c>
      <c r="J733">
        <f>(Table2[[#This Row],[1M Return vs Nifty]]-AVERAGE(Table2[1M Return vs Nifty]))/_xlfn.STDEV.P(Table2[1M Return vs Nifty])</f>
        <v>-3.1630718824173796</v>
      </c>
      <c r="K733">
        <v>-50.991538658202103</v>
      </c>
      <c r="L733">
        <f>(Table2[[#This Row],[6M Return vs Nifty]]-AVERAGE(Table2[6M Return vs Nifty]))/_xlfn.STDEV.P(Table2[6M Return vs Nifty])</f>
        <v>-1.8107211670812939</v>
      </c>
      <c r="M733">
        <v>-30.896437507950701</v>
      </c>
      <c r="N733">
        <f>(Table2[[#This Row],[1W Return vs Nifty]]-AVERAGE(Table2[1W Return vs Nifty]))/_xlfn.STDEV.P(Table2[1W Return vs Nifty])</f>
        <v>-6.4575877135758502</v>
      </c>
      <c r="O733">
        <v>840.54</v>
      </c>
      <c r="P733">
        <v>926.81011798026202</v>
      </c>
      <c r="Q733">
        <v>1010.96924796531</v>
      </c>
      <c r="R733">
        <v>12.2983898130116</v>
      </c>
      <c r="S733" s="1">
        <f>(Table2[[#This Row],[Close Price]]-Table2[[#This Row],[20D EMA]])/Table2[[#This Row],[20D EMA]]</f>
        <v>-0.28528089085587832</v>
      </c>
      <c r="T733" s="1">
        <f>(Table2[[#This Row],[Close Price]]-Table2[[#This Row],[50D EMA]])/Table2[[#This Row],[50D EMA]]</f>
        <v>-0.35180897538195199</v>
      </c>
      <c r="U733" s="1">
        <f>(Table2[[#This Row],[Close Price]]-Table2[[#This Row],[200D EMA]])/Table2[[#This Row],[200D EMA]]</f>
        <v>-0.40576827513885577</v>
      </c>
      <c r="V733">
        <v>2.6182361618101999</v>
      </c>
      <c r="W733">
        <v>593.04999999999995</v>
      </c>
      <c r="X733">
        <v>637.75</v>
      </c>
      <c r="Y733">
        <v>593.04999999999995</v>
      </c>
      <c r="Z733">
        <v>694.2</v>
      </c>
      <c r="AA733">
        <v>593.04999999999995</v>
      </c>
      <c r="AB733">
        <v>1090.95</v>
      </c>
      <c r="AC733" s="1">
        <f>(Table2[[#This Row],[Close Price]]/Table2[[#This Row],[Day Low]])-1</f>
        <v>1.298372818480753E-2</v>
      </c>
      <c r="AD733" s="1">
        <f>(Table2[[#This Row],[Day High]]/Table2[[#This Row],[Close Price]])-1</f>
        <v>6.1589679567207734E-2</v>
      </c>
      <c r="AE733" s="1">
        <f>(Table2[[#This Row],[Close Price]]/Table2[[#This Row],[Current Week Low]])-1</f>
        <v>1.298372818480753E-2</v>
      </c>
      <c r="AF733" s="1">
        <f>(Table2[[#This Row],[Current Week High]]/Table2[[#This Row],[Close Price]])-1</f>
        <v>0.15555555555555567</v>
      </c>
      <c r="AG733" s="1">
        <f>(Table2[[#This Row],[Close Price]]/Table2[[#This Row],[Current Month Low]])-1</f>
        <v>1.298372818480753E-2</v>
      </c>
      <c r="AH733" s="1">
        <f>(Table2[[#This Row],[Current Month High]]/Table2[[#This Row],[Close Price]])-1</f>
        <v>0.81598002496878919</v>
      </c>
      <c r="AI733">
        <v>124.386183936745</v>
      </c>
      <c r="AJ733">
        <v>1.2983728184807499</v>
      </c>
      <c r="AK733" t="str">
        <f>IF(AND(Table2[[#This Row],[20D EMA]]&gt;Table2[[#This Row],[50D EMA]],Table2[[#This Row],[50D EMA]]&gt;Table2[[#This Row],[200D EMA]]),"Uptrend","Downtrend/NoTrend")</f>
        <v>Downtrend/NoTrend</v>
      </c>
      <c r="AL733">
        <v>-0.3</v>
      </c>
      <c r="AM733" t="s">
        <v>3173</v>
      </c>
      <c r="AN733">
        <v>-44.18</v>
      </c>
      <c r="AO733" t="s">
        <v>3173</v>
      </c>
      <c r="AP733">
        <v>-7.1425306714232001E-2</v>
      </c>
      <c r="AQ733">
        <f>(Table2[[#This Row],[Sharpe Ratio]]-AVERAGE(Table2[Sharpe Ratio]))/_xlfn.STDEV.P(Table2[Sharpe Ratio])</f>
        <v>-1.4781143413143687</v>
      </c>
      <c r="AR7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3">
        <f>_xlfn.RANK.AVG(Table2[[#This Row],[1Y Return vs Nifty Z-Score]],Table2[1Y Return vs Nifty Z-Score])</f>
        <v>707</v>
      </c>
      <c r="AT733">
        <f>_xlfn.RANK.AVG(Table2[[#This Row],[6M Return vs Nifty Z-Score]],Table2[6M Return vs Nifty Z-Score])</f>
        <v>731</v>
      </c>
      <c r="AU733">
        <f>_xlfn.RANK.AVG(Table2[[#This Row],[Sharpe Ratio Z-Score]],Table2[Sharpe Ratio Z-Score])</f>
        <v>687</v>
      </c>
      <c r="AV733">
        <f>(Table2[[#This Row],[Rank 1Y]]+Table2[[#This Row],[Rank 6M]]+Table2[[#This Row],[Rank Sharpe]])/3</f>
        <v>708.33333333333337</v>
      </c>
    </row>
    <row r="734" spans="1:48" x14ac:dyDescent="0.3">
      <c r="A734" t="s">
        <v>2043</v>
      </c>
      <c r="B734" t="s">
        <v>2044</v>
      </c>
      <c r="C734" t="s">
        <v>3139</v>
      </c>
      <c r="D734" t="s">
        <v>460</v>
      </c>
      <c r="E734">
        <v>3184.1983593</v>
      </c>
      <c r="F734">
        <v>829.65</v>
      </c>
      <c r="G734">
        <v>-63.2822239830043</v>
      </c>
      <c r="H734">
        <f>(Table2[[#This Row],[1Y Return vs Nifty]]-AVERAGE(Table2[1Y Return vs Nifty]))/_xlfn.STDEV.P(Table2[1Y Return vs Nifty])</f>
        <v>-1.5162895466193784</v>
      </c>
      <c r="I734">
        <v>-17.601502434915002</v>
      </c>
      <c r="J734">
        <f>(Table2[[#This Row],[1M Return vs Nifty]]-AVERAGE(Table2[1M Return vs Nifty]))/_xlfn.STDEV.P(Table2[1M Return vs Nifty])</f>
        <v>-1.7876792428938619</v>
      </c>
      <c r="K734">
        <v>-25.639020265992599</v>
      </c>
      <c r="L734">
        <f>(Table2[[#This Row],[6M Return vs Nifty]]-AVERAGE(Table2[6M Return vs Nifty]))/_xlfn.STDEV.P(Table2[6M Return vs Nifty])</f>
        <v>-0.97669265064871058</v>
      </c>
      <c r="M734">
        <v>-7.5253583250272298</v>
      </c>
      <c r="N734">
        <f>(Table2[[#This Row],[1W Return vs Nifty]]-AVERAGE(Table2[1W Return vs Nifty]))/_xlfn.STDEV.P(Table2[1W Return vs Nifty])</f>
        <v>-1.4748129589145322</v>
      </c>
      <c r="O734">
        <v>900.68</v>
      </c>
      <c r="P734">
        <v>978.00838551482695</v>
      </c>
      <c r="Q734">
        <v>1116.97852773823</v>
      </c>
      <c r="R734">
        <v>26.610767618396402</v>
      </c>
      <c r="S734" s="1">
        <f>(Table2[[#This Row],[Close Price]]-Table2[[#This Row],[20D EMA]])/Table2[[#This Row],[20D EMA]]</f>
        <v>-7.8862637118621459E-2</v>
      </c>
      <c r="T734" s="1">
        <f>(Table2[[#This Row],[Close Price]]-Table2[[#This Row],[50D EMA]])/Table2[[#This Row],[50D EMA]]</f>
        <v>-0.15169439006060323</v>
      </c>
      <c r="U734" s="1">
        <f>(Table2[[#This Row],[Close Price]]-Table2[[#This Row],[200D EMA]])/Table2[[#This Row],[200D EMA]]</f>
        <v>-0.25723728845534893</v>
      </c>
      <c r="V734">
        <v>2.0474445179557699</v>
      </c>
      <c r="W734">
        <v>810.75</v>
      </c>
      <c r="X734">
        <v>839.85</v>
      </c>
      <c r="Y734">
        <v>800.8</v>
      </c>
      <c r="Z734">
        <v>839.85</v>
      </c>
      <c r="AA734">
        <v>800.8</v>
      </c>
      <c r="AB734">
        <v>1001.95</v>
      </c>
      <c r="AC734" s="1">
        <f>(Table2[[#This Row],[Close Price]]/Table2[[#This Row],[Day Low]])-1</f>
        <v>2.3311748381128483E-2</v>
      </c>
      <c r="AD734" s="1">
        <f>(Table2[[#This Row],[Day High]]/Table2[[#This Row],[Close Price]])-1</f>
        <v>1.2294340987163421E-2</v>
      </c>
      <c r="AE734" s="1">
        <f>(Table2[[#This Row],[Close Price]]/Table2[[#This Row],[Current Week Low]])-1</f>
        <v>3.6026473526473479E-2</v>
      </c>
      <c r="AF734" s="1">
        <f>(Table2[[#This Row],[Current Week High]]/Table2[[#This Row],[Close Price]])-1</f>
        <v>1.2294340987163421E-2</v>
      </c>
      <c r="AG734" s="1">
        <f>(Table2[[#This Row],[Close Price]]/Table2[[#This Row],[Current Month Low]])-1</f>
        <v>3.6026473526473479E-2</v>
      </c>
      <c r="AH734" s="1">
        <f>(Table2[[#This Row],[Current Month High]]/Table2[[#This Row],[Close Price]])-1</f>
        <v>0.20767793647923827</v>
      </c>
      <c r="AI734">
        <v>74.501295727113799</v>
      </c>
      <c r="AJ734">
        <v>3.6026473526473399</v>
      </c>
      <c r="AK734" t="str">
        <f>IF(AND(Table2[[#This Row],[20D EMA]]&gt;Table2[[#This Row],[50D EMA]],Table2[[#This Row],[50D EMA]]&gt;Table2[[#This Row],[200D EMA]]),"Uptrend","Downtrend/NoTrend")</f>
        <v>Downtrend/NoTrend</v>
      </c>
      <c r="AL734">
        <v>-0.23</v>
      </c>
      <c r="AM734" t="s">
        <v>3173</v>
      </c>
      <c r="AN734">
        <v>-15.87</v>
      </c>
      <c r="AO734" t="s">
        <v>3173</v>
      </c>
      <c r="AP734">
        <v>-0.18764075052561799</v>
      </c>
      <c r="AQ734">
        <f>(Table2[[#This Row],[Sharpe Ratio]]-AVERAGE(Table2[Sharpe Ratio]))/_xlfn.STDEV.P(Table2[Sharpe Ratio])</f>
        <v>-2.8256031936264514</v>
      </c>
      <c r="AR7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4">
        <f>_xlfn.RANK.AVG(Table2[[#This Row],[1Y Return vs Nifty Z-Score]],Table2[1Y Return vs Nifty Z-Score])</f>
        <v>728</v>
      </c>
      <c r="AT734">
        <f>_xlfn.RANK.AVG(Table2[[#This Row],[6M Return vs Nifty Z-Score]],Table2[6M Return vs Nifty Z-Score])</f>
        <v>668</v>
      </c>
      <c r="AU734">
        <f>_xlfn.RANK.AVG(Table2[[#This Row],[Sharpe Ratio Z-Score]],Table2[Sharpe Ratio Z-Score])</f>
        <v>737</v>
      </c>
      <c r="AV734">
        <f>(Table2[[#This Row],[Rank 1Y]]+Table2[[#This Row],[Rank 6M]]+Table2[[#This Row],[Rank Sharpe]])/3</f>
        <v>711</v>
      </c>
    </row>
    <row r="735" spans="1:48" x14ac:dyDescent="0.3">
      <c r="A735" t="s">
        <v>1495</v>
      </c>
      <c r="B735" t="s">
        <v>1496</v>
      </c>
      <c r="C735" t="s">
        <v>3135</v>
      </c>
      <c r="D735" t="s">
        <v>80</v>
      </c>
      <c r="E735">
        <v>6789.5027572050003</v>
      </c>
      <c r="F735">
        <v>229.95</v>
      </c>
      <c r="G735">
        <v>-54.288451206038701</v>
      </c>
      <c r="H735">
        <f>(Table2[[#This Row],[1Y Return vs Nifty]]-AVERAGE(Table2[1Y Return vs Nifty]))/_xlfn.STDEV.P(Table2[1Y Return vs Nifty])</f>
        <v>-1.3394248553343895</v>
      </c>
      <c r="I735">
        <v>-1.3171607225567401</v>
      </c>
      <c r="J735">
        <f>(Table2[[#This Row],[1M Return vs Nifty]]-AVERAGE(Table2[1M Return vs Nifty]))/_xlfn.STDEV.P(Table2[1M Return vs Nifty])</f>
        <v>-0.24328115097973163</v>
      </c>
      <c r="K735">
        <v>-29.171956173959501</v>
      </c>
      <c r="L735">
        <f>(Table2[[#This Row],[6M Return vs Nifty]]-AVERAGE(Table2[6M Return vs Nifty]))/_xlfn.STDEV.P(Table2[6M Return vs Nifty])</f>
        <v>-1.0929165795061482</v>
      </c>
      <c r="M735">
        <v>-4.7327585304874402</v>
      </c>
      <c r="N735">
        <f>(Table2[[#This Row],[1W Return vs Nifty]]-AVERAGE(Table2[1W Return vs Nifty]))/_xlfn.STDEV.P(Table2[1W Return vs Nifty])</f>
        <v>-0.87942343294551195</v>
      </c>
      <c r="O735">
        <v>245.98</v>
      </c>
      <c r="P735">
        <v>261.76551904421598</v>
      </c>
      <c r="Q735">
        <v>308.10094205227199</v>
      </c>
      <c r="R735">
        <v>28.018682026377601</v>
      </c>
      <c r="S735" s="1">
        <f>(Table2[[#This Row],[Close Price]]-Table2[[#This Row],[20D EMA]])/Table2[[#This Row],[20D EMA]]</f>
        <v>-6.5167899829254416E-2</v>
      </c>
      <c r="T735" s="1">
        <f>(Table2[[#This Row],[Close Price]]-Table2[[#This Row],[50D EMA]])/Table2[[#This Row],[50D EMA]]</f>
        <v>-0.12154205473808752</v>
      </c>
      <c r="U735" s="1">
        <f>(Table2[[#This Row],[Close Price]]-Table2[[#This Row],[200D EMA]])/Table2[[#This Row],[200D EMA]]</f>
        <v>-0.25365369392156228</v>
      </c>
      <c r="V735">
        <v>1.1556471135558299</v>
      </c>
      <c r="W735">
        <v>229.25</v>
      </c>
      <c r="X735">
        <v>237.6</v>
      </c>
      <c r="Y735">
        <v>229.25</v>
      </c>
      <c r="Z735">
        <v>244.2</v>
      </c>
      <c r="AA735">
        <v>229.25</v>
      </c>
      <c r="AB735">
        <v>267.85000000000002</v>
      </c>
      <c r="AC735" s="1">
        <f>(Table2[[#This Row],[Close Price]]/Table2[[#This Row],[Day Low]])-1</f>
        <v>3.0534351145037331E-3</v>
      </c>
      <c r="AD735" s="1">
        <f>(Table2[[#This Row],[Day High]]/Table2[[#This Row],[Close Price]])-1</f>
        <v>3.3268101761252389E-2</v>
      </c>
      <c r="AE735" s="1">
        <f>(Table2[[#This Row],[Close Price]]/Table2[[#This Row],[Current Week Low]])-1</f>
        <v>3.0534351145037331E-3</v>
      </c>
      <c r="AF735" s="1">
        <f>(Table2[[#This Row],[Current Week High]]/Table2[[#This Row],[Close Price]])-1</f>
        <v>6.1969993476842733E-2</v>
      </c>
      <c r="AG735" s="1">
        <f>(Table2[[#This Row],[Close Price]]/Table2[[#This Row],[Current Month Low]])-1</f>
        <v>3.0534351145037331E-3</v>
      </c>
      <c r="AH735" s="1">
        <f>(Table2[[#This Row],[Current Month High]]/Table2[[#This Row],[Close Price]])-1</f>
        <v>0.16481843879104163</v>
      </c>
      <c r="AI735">
        <v>75.081539465101102</v>
      </c>
      <c r="AJ735">
        <v>0.30534351145037297</v>
      </c>
      <c r="AK735" t="str">
        <f>IF(AND(Table2[[#This Row],[20D EMA]]&gt;Table2[[#This Row],[50D EMA]],Table2[[#This Row],[50D EMA]]&gt;Table2[[#This Row],[200D EMA]]),"Uptrend","Downtrend/NoTrend")</f>
        <v>Downtrend/NoTrend</v>
      </c>
      <c r="AL735">
        <v>-0.17</v>
      </c>
      <c r="AM735" t="s">
        <v>3173</v>
      </c>
      <c r="AN735">
        <v>-12.37</v>
      </c>
      <c r="AO735" t="s">
        <v>3173</v>
      </c>
      <c r="AP735">
        <v>-0.14264004327404201</v>
      </c>
      <c r="AQ735">
        <f>(Table2[[#This Row],[Sharpe Ratio]]-AVERAGE(Table2[Sharpe Ratio]))/_xlfn.STDEV.P(Table2[Sharpe Ratio])</f>
        <v>-2.3038313070424996</v>
      </c>
      <c r="AR7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5">
        <f>_xlfn.RANK.AVG(Table2[[#This Row],[1Y Return vs Nifty Z-Score]],Table2[1Y Return vs Nifty Z-Score])</f>
        <v>717</v>
      </c>
      <c r="AT735">
        <f>_xlfn.RANK.AVG(Table2[[#This Row],[6M Return vs Nifty Z-Score]],Table2[6M Return vs Nifty Z-Score])</f>
        <v>687</v>
      </c>
      <c r="AU735">
        <f>_xlfn.RANK.AVG(Table2[[#This Row],[Sharpe Ratio Z-Score]],Table2[Sharpe Ratio Z-Score])</f>
        <v>733</v>
      </c>
      <c r="AV735">
        <f>(Table2[[#This Row],[Rank 1Y]]+Table2[[#This Row],[Rank 6M]]+Table2[[#This Row],[Rank Sharpe]])/3</f>
        <v>712.33333333333337</v>
      </c>
    </row>
    <row r="736" spans="1:48" x14ac:dyDescent="0.3">
      <c r="A736" t="s">
        <v>422</v>
      </c>
      <c r="B736" t="s">
        <v>423</v>
      </c>
      <c r="C736" t="s">
        <v>3128</v>
      </c>
      <c r="D736" t="s">
        <v>27</v>
      </c>
      <c r="E736">
        <v>52414.262113279998</v>
      </c>
      <c r="F736">
        <v>7.52</v>
      </c>
      <c r="G736">
        <v>-69.623388231136005</v>
      </c>
      <c r="H736">
        <f>(Table2[[#This Row],[1Y Return vs Nifty]]-AVERAGE(Table2[1Y Return vs Nifty]))/_xlfn.STDEV.P(Table2[1Y Return vs Nifty])</f>
        <v>-1.6409900571777087</v>
      </c>
      <c r="I736">
        <v>-9.8884805829718001</v>
      </c>
      <c r="J736">
        <f>(Table2[[#This Row],[1M Return vs Nifty]]-AVERAGE(Table2[1M Return vs Nifty]))/_xlfn.STDEV.P(Table2[1M Return vs Nifty])</f>
        <v>-1.0561804545828173</v>
      </c>
      <c r="K736">
        <v>-55.423276213117497</v>
      </c>
      <c r="L736">
        <f>(Table2[[#This Row],[6M Return vs Nifty]]-AVERAGE(Table2[6M Return vs Nifty]))/_xlfn.STDEV.P(Table2[6M Return vs Nifty])</f>
        <v>-1.9565132119173778</v>
      </c>
      <c r="M736">
        <v>-7.0008804272114498</v>
      </c>
      <c r="N736">
        <f>(Table2[[#This Row],[1W Return vs Nifty]]-AVERAGE(Table2[1W Return vs Nifty]))/_xlfn.STDEV.P(Table2[1W Return vs Nifty])</f>
        <v>-1.3629929095210149</v>
      </c>
      <c r="O736">
        <v>7.69</v>
      </c>
      <c r="P736">
        <v>9.2344475985440493</v>
      </c>
      <c r="Q736">
        <v>12.180821162597599</v>
      </c>
      <c r="R736">
        <v>52.407548699043801</v>
      </c>
      <c r="S736" s="1">
        <f>(Table2[[#This Row],[Close Price]]-Table2[[#This Row],[20D EMA]])/Table2[[#This Row],[20D EMA]]</f>
        <v>-2.2106631989596986E-2</v>
      </c>
      <c r="T736" s="1">
        <f>(Table2[[#This Row],[Close Price]]-Table2[[#This Row],[50D EMA]])/Table2[[#This Row],[50D EMA]]</f>
        <v>-0.18565784041206301</v>
      </c>
      <c r="U736" s="1">
        <f>(Table2[[#This Row],[Close Price]]-Table2[[#This Row],[200D EMA]])/Table2[[#This Row],[200D EMA]]</f>
        <v>-0.38263603909637112</v>
      </c>
      <c r="V736">
        <v>1.0270844590894399</v>
      </c>
      <c r="W736">
        <v>7.45</v>
      </c>
      <c r="X736">
        <v>8.2799999999999994</v>
      </c>
      <c r="Y736">
        <v>6.67</v>
      </c>
      <c r="Z736">
        <v>8.2799999999999994</v>
      </c>
      <c r="AA736">
        <v>6.61</v>
      </c>
      <c r="AB736">
        <v>8.5299999999999994</v>
      </c>
      <c r="AC736" s="1">
        <f>(Table2[[#This Row],[Close Price]]/Table2[[#This Row],[Day Low]])-1</f>
        <v>9.3959731543622471E-3</v>
      </c>
      <c r="AD736" s="1">
        <f>(Table2[[#This Row],[Day High]]/Table2[[#This Row],[Close Price]])-1</f>
        <v>0.10106382978723394</v>
      </c>
      <c r="AE736" s="1">
        <f>(Table2[[#This Row],[Close Price]]/Table2[[#This Row],[Current Week Low]])-1</f>
        <v>0.12743628185907041</v>
      </c>
      <c r="AF736" s="1">
        <f>(Table2[[#This Row],[Current Week High]]/Table2[[#This Row],[Close Price]])-1</f>
        <v>0.10106382978723394</v>
      </c>
      <c r="AG736" s="1">
        <f>(Table2[[#This Row],[Close Price]]/Table2[[#This Row],[Current Month Low]])-1</f>
        <v>0.13767019667170932</v>
      </c>
      <c r="AH736" s="1">
        <f>(Table2[[#This Row],[Current Month High]]/Table2[[#This Row],[Close Price]])-1</f>
        <v>0.13430851063829796</v>
      </c>
      <c r="AI736">
        <v>155.05319148936101</v>
      </c>
      <c r="AJ736">
        <v>13.767019667170899</v>
      </c>
      <c r="AK736" t="str">
        <f>IF(AND(Table2[[#This Row],[20D EMA]]&gt;Table2[[#This Row],[50D EMA]],Table2[[#This Row],[50D EMA]]&gt;Table2[[#This Row],[200D EMA]]),"Uptrend","Downtrend/NoTrend")</f>
        <v>Downtrend/NoTrend</v>
      </c>
      <c r="AL736">
        <v>-0.5</v>
      </c>
      <c r="AM736" t="s">
        <v>3173</v>
      </c>
      <c r="AN736">
        <v>-7.96</v>
      </c>
      <c r="AO736" t="s">
        <v>3173</v>
      </c>
      <c r="AP736">
        <v>-6.2157989024443999E-2</v>
      </c>
      <c r="AQ736">
        <f>(Table2[[#This Row],[Sharpe Ratio]]-AVERAGE(Table2[Sharpe Ratio]))/_xlfn.STDEV.P(Table2[Sharpe Ratio])</f>
        <v>-1.3706621226738678</v>
      </c>
      <c r="AR7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6">
        <f>_xlfn.RANK.AVG(Table2[[#This Row],[1Y Return vs Nifty Z-Score]],Table2[1Y Return vs Nifty Z-Score])</f>
        <v>733</v>
      </c>
      <c r="AT736">
        <f>_xlfn.RANK.AVG(Table2[[#This Row],[6M Return vs Nifty Z-Score]],Table2[6M Return vs Nifty Z-Score])</f>
        <v>734</v>
      </c>
      <c r="AU736">
        <f>_xlfn.RANK.AVG(Table2[[#This Row],[Sharpe Ratio Z-Score]],Table2[Sharpe Ratio Z-Score])</f>
        <v>674</v>
      </c>
      <c r="AV736">
        <f>(Table2[[#This Row],[Rank 1Y]]+Table2[[#This Row],[Rank 6M]]+Table2[[#This Row],[Rank Sharpe]])/3</f>
        <v>713.66666666666663</v>
      </c>
    </row>
    <row r="737" spans="1:48" x14ac:dyDescent="0.3">
      <c r="A737" t="s">
        <v>1738</v>
      </c>
      <c r="B737" t="s">
        <v>1739</v>
      </c>
      <c r="C737" t="s">
        <v>3136</v>
      </c>
      <c r="D737" t="s">
        <v>465</v>
      </c>
      <c r="E737">
        <v>4692.2121927600001</v>
      </c>
      <c r="F737">
        <v>424.4</v>
      </c>
      <c r="G737">
        <v>-60.879951639690098</v>
      </c>
      <c r="H737">
        <f>(Table2[[#This Row],[1Y Return vs Nifty]]-AVERAGE(Table2[1Y Return vs Nifty]))/_xlfn.STDEV.P(Table2[1Y Return vs Nifty])</f>
        <v>-1.4690482868144934</v>
      </c>
      <c r="I737">
        <v>-15.0232533899557</v>
      </c>
      <c r="J737">
        <f>(Table2[[#This Row],[1M Return vs Nifty]]-AVERAGE(Table2[1M Return vs Nifty]))/_xlfn.STDEV.P(Table2[1M Return vs Nifty])</f>
        <v>-1.5431595087929291</v>
      </c>
      <c r="K737">
        <v>-37.382682417524897</v>
      </c>
      <c r="L737">
        <f>(Table2[[#This Row],[6M Return vs Nifty]]-AVERAGE(Table2[6M Return vs Nifty]))/_xlfn.STDEV.P(Table2[6M Return vs Nifty])</f>
        <v>-1.3630270167343179</v>
      </c>
      <c r="M737">
        <v>-5.95422841457966</v>
      </c>
      <c r="N737">
        <f>(Table2[[#This Row],[1W Return vs Nifty]]-AVERAGE(Table2[1W Return vs Nifty]))/_xlfn.STDEV.P(Table2[1W Return vs Nifty])</f>
        <v>-1.139843983250304</v>
      </c>
      <c r="O737">
        <v>457.8</v>
      </c>
      <c r="P737">
        <v>502.757839985614</v>
      </c>
      <c r="Q737">
        <v>584.29064805159703</v>
      </c>
      <c r="R737">
        <v>21.126430064794</v>
      </c>
      <c r="S737" s="1">
        <f>(Table2[[#This Row],[Close Price]]-Table2[[#This Row],[20D EMA]])/Table2[[#This Row],[20D EMA]]</f>
        <v>-7.2957623416339087E-2</v>
      </c>
      <c r="T737" s="1">
        <f>(Table2[[#This Row],[Close Price]]-Table2[[#This Row],[50D EMA]])/Table2[[#This Row],[50D EMA]]</f>
        <v>-0.1558560279991977</v>
      </c>
      <c r="U737" s="1">
        <f>(Table2[[#This Row],[Close Price]]-Table2[[#This Row],[200D EMA]])/Table2[[#This Row],[200D EMA]]</f>
        <v>-0.27364916516253668</v>
      </c>
      <c r="V737">
        <v>0.72610795359899105</v>
      </c>
      <c r="W737">
        <v>423.15</v>
      </c>
      <c r="X737">
        <v>434.95</v>
      </c>
      <c r="Y737">
        <v>423.15</v>
      </c>
      <c r="Z737">
        <v>434.95</v>
      </c>
      <c r="AA737">
        <v>418.65</v>
      </c>
      <c r="AB737">
        <v>506.6</v>
      </c>
      <c r="AC737" s="1">
        <f>(Table2[[#This Row],[Close Price]]/Table2[[#This Row],[Day Low]])-1</f>
        <v>2.9540352120998037E-3</v>
      </c>
      <c r="AD737" s="1">
        <f>(Table2[[#This Row],[Day High]]/Table2[[#This Row],[Close Price]])-1</f>
        <v>2.4858623939679525E-2</v>
      </c>
      <c r="AE737" s="1">
        <f>(Table2[[#This Row],[Close Price]]/Table2[[#This Row],[Current Week Low]])-1</f>
        <v>2.9540352120998037E-3</v>
      </c>
      <c r="AF737" s="1">
        <f>(Table2[[#This Row],[Current Week High]]/Table2[[#This Row],[Close Price]])-1</f>
        <v>2.4858623939679525E-2</v>
      </c>
      <c r="AG737" s="1">
        <f>(Table2[[#This Row],[Close Price]]/Table2[[#This Row],[Current Month Low]])-1</f>
        <v>1.3734623193598416E-2</v>
      </c>
      <c r="AH737" s="1">
        <f>(Table2[[#This Row],[Current Month High]]/Table2[[#This Row],[Close Price]])-1</f>
        <v>0.19368520263901989</v>
      </c>
      <c r="AI737">
        <v>82.846371347785094</v>
      </c>
      <c r="AJ737">
        <v>1.3734623193598401</v>
      </c>
      <c r="AK737" t="str">
        <f>IF(AND(Table2[[#This Row],[20D EMA]]&gt;Table2[[#This Row],[50D EMA]],Table2[[#This Row],[50D EMA]]&gt;Table2[[#This Row],[200D EMA]]),"Uptrend","Downtrend/NoTrend")</f>
        <v>Downtrend/NoTrend</v>
      </c>
      <c r="AL737">
        <v>-0.2</v>
      </c>
      <c r="AM737" t="s">
        <v>3173</v>
      </c>
      <c r="AN737">
        <v>-11.71</v>
      </c>
      <c r="AO737" t="s">
        <v>3173</v>
      </c>
      <c r="AP737">
        <v>-0.13810933149837501</v>
      </c>
      <c r="AQ737">
        <f>(Table2[[#This Row],[Sharpe Ratio]]-AVERAGE(Table2[Sharpe Ratio]))/_xlfn.STDEV.P(Table2[Sharpe Ratio])</f>
        <v>-2.2512988431071665</v>
      </c>
      <c r="AR7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7">
        <f>_xlfn.RANK.AVG(Table2[[#This Row],[1Y Return vs Nifty Z-Score]],Table2[1Y Return vs Nifty Z-Score])</f>
        <v>725</v>
      </c>
      <c r="AT737">
        <f>_xlfn.RANK.AVG(Table2[[#This Row],[6M Return vs Nifty Z-Score]],Table2[6M Return vs Nifty Z-Score])</f>
        <v>717</v>
      </c>
      <c r="AU737">
        <f>_xlfn.RANK.AVG(Table2[[#This Row],[Sharpe Ratio Z-Score]],Table2[Sharpe Ratio Z-Score])</f>
        <v>731</v>
      </c>
      <c r="AV737">
        <f>(Table2[[#This Row],[Rank 1Y]]+Table2[[#This Row],[Rank 6M]]+Table2[[#This Row],[Rank Sharpe]])/3</f>
        <v>724.33333333333337</v>
      </c>
    </row>
    <row r="738" spans="1:48" x14ac:dyDescent="0.3">
      <c r="A738" t="s">
        <v>2546</v>
      </c>
      <c r="B738" t="s">
        <v>2547</v>
      </c>
      <c r="C738" t="s">
        <v>3127</v>
      </c>
      <c r="D738" t="s">
        <v>54</v>
      </c>
      <c r="E738">
        <v>1837.3327310699999</v>
      </c>
      <c r="F738">
        <v>182.54</v>
      </c>
      <c r="G738">
        <v>-90.637804210580398</v>
      </c>
      <c r="H738">
        <f>(Table2[[#This Row],[1Y Return vs Nifty]]-AVERAGE(Table2[1Y Return vs Nifty]))/_xlfn.STDEV.P(Table2[1Y Return vs Nifty])</f>
        <v>-2.0542435701258919</v>
      </c>
      <c r="I738">
        <v>-5.06744656245721</v>
      </c>
      <c r="J738">
        <f>(Table2[[#This Row],[1M Return vs Nifty]]-AVERAGE(Table2[1M Return vs Nifty]))/_xlfn.STDEV.P(Table2[1M Return vs Nifty])</f>
        <v>-0.59895621587224379</v>
      </c>
      <c r="K738">
        <v>-65.797818506258096</v>
      </c>
      <c r="L738">
        <f>(Table2[[#This Row],[6M Return vs Nifty]]-AVERAGE(Table2[6M Return vs Nifty]))/_xlfn.STDEV.P(Table2[6M Return vs Nifty])</f>
        <v>-2.2978072791795077</v>
      </c>
      <c r="M738">
        <v>8.3552510034309595</v>
      </c>
      <c r="N738">
        <f>(Table2[[#This Row],[1W Return vs Nifty]]-AVERAGE(Table2[1W Return vs Nifty]))/_xlfn.STDEV.P(Table2[1W Return vs Nifty])</f>
        <v>1.91097417702132</v>
      </c>
      <c r="O738">
        <v>193.59</v>
      </c>
      <c r="P738">
        <v>227.84263361782999</v>
      </c>
      <c r="Q738">
        <v>360.554797252274</v>
      </c>
      <c r="R738">
        <v>42.450469942265102</v>
      </c>
      <c r="S738" s="1">
        <f>(Table2[[#This Row],[Close Price]]-Table2[[#This Row],[20D EMA]])/Table2[[#This Row],[20D EMA]]</f>
        <v>-5.7079394596828405E-2</v>
      </c>
      <c r="T738" s="1">
        <f>(Table2[[#This Row],[Close Price]]-Table2[[#This Row],[50D EMA]])/Table2[[#This Row],[50D EMA]]</f>
        <v>-0.19883299669814214</v>
      </c>
      <c r="U738" s="1">
        <f>(Table2[[#This Row],[Close Price]]-Table2[[#This Row],[200D EMA]])/Table2[[#This Row],[200D EMA]]</f>
        <v>-0.49372466712104268</v>
      </c>
      <c r="V738">
        <v>1.3370213943362901</v>
      </c>
      <c r="W738">
        <v>178.1</v>
      </c>
      <c r="X738">
        <v>185.5</v>
      </c>
      <c r="Y738">
        <v>178</v>
      </c>
      <c r="Z738">
        <v>194.01</v>
      </c>
      <c r="AA738">
        <v>160.68</v>
      </c>
      <c r="AB738">
        <v>233</v>
      </c>
      <c r="AC738" s="1">
        <f>(Table2[[#This Row],[Close Price]]/Table2[[#This Row],[Day Low]])-1</f>
        <v>2.4929814710836551E-2</v>
      </c>
      <c r="AD738" s="1">
        <f>(Table2[[#This Row],[Day High]]/Table2[[#This Row],[Close Price]])-1</f>
        <v>1.6215623972827942E-2</v>
      </c>
      <c r="AE738" s="1">
        <f>(Table2[[#This Row],[Close Price]]/Table2[[#This Row],[Current Week Low]])-1</f>
        <v>2.550561797752815E-2</v>
      </c>
      <c r="AF738" s="1">
        <f>(Table2[[#This Row],[Current Week High]]/Table2[[#This Row],[Close Price]])-1</f>
        <v>6.2835542894708052E-2</v>
      </c>
      <c r="AG738" s="1">
        <f>(Table2[[#This Row],[Close Price]]/Table2[[#This Row],[Current Month Low]])-1</f>
        <v>0.13604680109534462</v>
      </c>
      <c r="AH738" s="1">
        <f>(Table2[[#This Row],[Current Month High]]/Table2[[#This Row],[Close Price]])-1</f>
        <v>0.27643256272597783</v>
      </c>
      <c r="AI738">
        <v>269.69979182644897</v>
      </c>
      <c r="AJ738">
        <v>13.604680109534399</v>
      </c>
      <c r="AK738" t="str">
        <f>IF(AND(Table2[[#This Row],[20D EMA]]&gt;Table2[[#This Row],[50D EMA]],Table2[[#This Row],[50D EMA]]&gt;Table2[[#This Row],[200D EMA]]),"Uptrend","Downtrend/NoTrend")</f>
        <v>Downtrend/NoTrend</v>
      </c>
      <c r="AL738">
        <v>-0.42</v>
      </c>
      <c r="AM738" t="s">
        <v>3173</v>
      </c>
      <c r="AN738">
        <v>-14</v>
      </c>
      <c r="AO738" t="s">
        <v>3173</v>
      </c>
      <c r="AP738">
        <v>-0.106414710963621</v>
      </c>
      <c r="AQ738">
        <f>(Table2[[#This Row],[Sharpe Ratio]]-AVERAGE(Table2[Sharpe Ratio]))/_xlfn.STDEV.P(Table2[Sharpe Ratio])</f>
        <v>-1.8838076866120224</v>
      </c>
      <c r="AR7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8">
        <f>_xlfn.RANK.AVG(Table2[[#This Row],[1Y Return vs Nifty Z-Score]],Table2[1Y Return vs Nifty Z-Score])</f>
        <v>737</v>
      </c>
      <c r="AT738">
        <f>_xlfn.RANK.AVG(Table2[[#This Row],[6M Return vs Nifty Z-Score]],Table2[6M Return vs Nifty Z-Score])</f>
        <v>737</v>
      </c>
      <c r="AU738">
        <f>_xlfn.RANK.AVG(Table2[[#This Row],[Sharpe Ratio Z-Score]],Table2[Sharpe Ratio Z-Score])</f>
        <v>716</v>
      </c>
      <c r="AV738">
        <f>(Table2[[#This Row],[Rank 1Y]]+Table2[[#This Row],[Rank 6M]]+Table2[[#This Row],[Rank Sharpe]])/3</f>
        <v>730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214E3-2C9F-49DF-905F-F4A835C4C5E8}">
  <dimension ref="A1:R1474"/>
  <sheetViews>
    <sheetView topLeftCell="E908" workbookViewId="0">
      <selection sqref="A1:Q1474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42.44140625" bestFit="1" customWidth="1"/>
    <col min="5" max="5" width="13" bestFit="1" customWidth="1"/>
    <col min="6" max="6" width="12.6640625" bestFit="1" customWidth="1"/>
    <col min="7" max="7" width="18.5546875" bestFit="1" customWidth="1"/>
    <col min="8" max="9" width="19.44140625" bestFit="1" customWidth="1"/>
    <col min="10" max="10" width="19.5546875" bestFit="1" customWidth="1"/>
    <col min="11" max="12" width="12" bestFit="1" customWidth="1"/>
    <col min="13" max="13" width="23.88671875" bestFit="1" customWidth="1"/>
    <col min="14" max="14" width="17.6640625" bestFit="1" customWidth="1"/>
    <col min="15" max="15" width="23.77734375" bestFit="1" customWidth="1"/>
    <col min="16" max="16" width="23.33203125" bestFit="1" customWidth="1"/>
    <col min="17" max="17" width="14" bestFit="1" customWidth="1"/>
  </cols>
  <sheetData>
    <row r="1" spans="1:17" x14ac:dyDescent="0.3">
      <c r="A1" t="s">
        <v>0</v>
      </c>
      <c r="B1" t="s">
        <v>1</v>
      </c>
      <c r="C1" t="s">
        <v>3124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">
        <v>3125</v>
      </c>
      <c r="D2" t="s">
        <v>18</v>
      </c>
      <c r="E2">
        <v>1753389.5563938599</v>
      </c>
      <c r="F2">
        <v>1295.7</v>
      </c>
      <c r="G2">
        <v>-14.7263265337162</v>
      </c>
      <c r="H2">
        <v>-3.7567575347561202</v>
      </c>
      <c r="I2">
        <v>-17.0217671767425</v>
      </c>
      <c r="J2">
        <v>-0.97812933785531297</v>
      </c>
      <c r="K2">
        <v>1348.9615517014399</v>
      </c>
      <c r="L2">
        <v>1398.5632503061699</v>
      </c>
      <c r="M2">
        <v>56.585290792950197</v>
      </c>
      <c r="N2">
        <v>0.97680564098523703</v>
      </c>
      <c r="O2">
        <v>24.164544261788901</v>
      </c>
      <c r="P2">
        <v>9.3463859234566904</v>
      </c>
      <c r="Q2">
        <v>-3.3017827702303E-2</v>
      </c>
    </row>
    <row r="3" spans="1:17" x14ac:dyDescent="0.3">
      <c r="A3" t="s">
        <v>19</v>
      </c>
      <c r="B3" t="s">
        <v>20</v>
      </c>
      <c r="C3" t="s">
        <v>3126</v>
      </c>
      <c r="D3" t="s">
        <v>21</v>
      </c>
      <c r="E3">
        <v>1574844.9539598599</v>
      </c>
      <c r="F3">
        <v>4352.7</v>
      </c>
      <c r="G3">
        <v>3.20545637049204</v>
      </c>
      <c r="H3">
        <v>5.9589444864330696</v>
      </c>
      <c r="I3">
        <v>7.7537838641104102</v>
      </c>
      <c r="J3">
        <v>4.1443421601494599</v>
      </c>
      <c r="K3">
        <v>4176.1571785399401</v>
      </c>
      <c r="L3">
        <v>4067.3797922824401</v>
      </c>
      <c r="M3">
        <v>74.943995002697903</v>
      </c>
      <c r="N3">
        <v>1.0485738806912199</v>
      </c>
      <c r="O3">
        <v>5.50348059824936</v>
      </c>
      <c r="P3">
        <v>26.789979609670802</v>
      </c>
      <c r="Q3">
        <v>-2.3603842609645001E-2</v>
      </c>
    </row>
    <row r="4" spans="1:17" x14ac:dyDescent="0.3">
      <c r="A4" t="s">
        <v>22</v>
      </c>
      <c r="B4" t="s">
        <v>23</v>
      </c>
      <c r="C4" t="s">
        <v>3127</v>
      </c>
      <c r="D4" t="s">
        <v>24</v>
      </c>
      <c r="E4">
        <v>1364681.99645459</v>
      </c>
      <c r="F4">
        <v>1785.55</v>
      </c>
      <c r="G4">
        <v>-5.4182127433304599</v>
      </c>
      <c r="H4">
        <v>2.5640331342963298</v>
      </c>
      <c r="I4">
        <v>11.488260183311001</v>
      </c>
      <c r="J4">
        <v>1.9051758741365401</v>
      </c>
      <c r="K4">
        <v>1712.1618206297901</v>
      </c>
      <c r="L4">
        <v>1633.1598345658299</v>
      </c>
      <c r="M4">
        <v>68.881871844428105</v>
      </c>
      <c r="N4">
        <v>1.89377504899783</v>
      </c>
      <c r="O4">
        <v>1.36932597798997</v>
      </c>
      <c r="P4">
        <v>30.948626746360599</v>
      </c>
      <c r="Q4">
        <v>-4.0512789926525003E-2</v>
      </c>
    </row>
    <row r="5" spans="1:17" x14ac:dyDescent="0.3">
      <c r="A5" t="s">
        <v>25</v>
      </c>
      <c r="B5" t="s">
        <v>26</v>
      </c>
      <c r="C5" t="s">
        <v>3128</v>
      </c>
      <c r="D5" t="s">
        <v>27</v>
      </c>
      <c r="E5">
        <v>943037.75342456496</v>
      </c>
      <c r="F5">
        <v>1577.25</v>
      </c>
      <c r="G5">
        <v>38.0682996521276</v>
      </c>
      <c r="H5">
        <v>-5.0084927641030399</v>
      </c>
      <c r="I5">
        <v>8.5442837929157793</v>
      </c>
      <c r="J5">
        <v>-7.4398086680498701E-2</v>
      </c>
      <c r="K5">
        <v>1600.71360822615</v>
      </c>
      <c r="L5">
        <v>1432.60347398318</v>
      </c>
      <c r="M5">
        <v>53.9747407183836</v>
      </c>
      <c r="N5">
        <v>1.0633723495254199</v>
      </c>
      <c r="O5">
        <v>12.791250594388901</v>
      </c>
      <c r="P5">
        <v>64.296875</v>
      </c>
      <c r="Q5">
        <v>0.14359345203170101</v>
      </c>
    </row>
    <row r="6" spans="1:17" x14ac:dyDescent="0.3">
      <c r="A6" t="s">
        <v>28</v>
      </c>
      <c r="B6" t="s">
        <v>29</v>
      </c>
      <c r="C6" t="s">
        <v>3127</v>
      </c>
      <c r="D6" t="s">
        <v>24</v>
      </c>
      <c r="E6">
        <v>920757.18704965501</v>
      </c>
      <c r="F6">
        <v>1304.95</v>
      </c>
      <c r="G6">
        <v>18.340099123990701</v>
      </c>
      <c r="H6">
        <v>0.87041873125737002</v>
      </c>
      <c r="I6">
        <v>10.112690226713299</v>
      </c>
      <c r="J6">
        <v>0.53981647164548496</v>
      </c>
      <c r="K6">
        <v>1263.5210090852499</v>
      </c>
      <c r="L6">
        <v>1178.08727009478</v>
      </c>
      <c r="M6">
        <v>68.844563050140096</v>
      </c>
      <c r="N6">
        <v>0.84020966864413504</v>
      </c>
      <c r="O6">
        <v>4.3986359630637102</v>
      </c>
      <c r="P6">
        <v>41.580774655527797</v>
      </c>
      <c r="Q6">
        <v>0.10719746923277999</v>
      </c>
    </row>
    <row r="7" spans="1:17" x14ac:dyDescent="0.3">
      <c r="A7" t="s">
        <v>30</v>
      </c>
      <c r="B7" t="s">
        <v>31</v>
      </c>
      <c r="C7" t="s">
        <v>3126</v>
      </c>
      <c r="D7" t="s">
        <v>21</v>
      </c>
      <c r="E7">
        <v>796984.788536484</v>
      </c>
      <c r="F7">
        <v>1924.15</v>
      </c>
      <c r="G7">
        <v>8.7564106522469594</v>
      </c>
      <c r="H7">
        <v>0.59046339603693299</v>
      </c>
      <c r="I7">
        <v>25.384405208570499</v>
      </c>
      <c r="J7">
        <v>0.16274445447468</v>
      </c>
      <c r="K7">
        <v>1857.1551443826299</v>
      </c>
      <c r="L7">
        <v>1726.84136560766</v>
      </c>
      <c r="M7">
        <v>69.135287408449898</v>
      </c>
      <c r="N7">
        <v>1.01291513434196</v>
      </c>
      <c r="O7">
        <v>3.4976483122417701</v>
      </c>
      <c r="P7">
        <v>41.653476644458301</v>
      </c>
      <c r="Q7">
        <v>-3.3192515853577E-2</v>
      </c>
    </row>
    <row r="8" spans="1:17" x14ac:dyDescent="0.3">
      <c r="A8" t="s">
        <v>32</v>
      </c>
      <c r="B8" t="s">
        <v>33</v>
      </c>
      <c r="C8" t="s">
        <v>3127</v>
      </c>
      <c r="D8" t="s">
        <v>34</v>
      </c>
      <c r="E8">
        <v>749132.60565395898</v>
      </c>
      <c r="F8">
        <v>839.4</v>
      </c>
      <c r="G8">
        <v>27.378649150385801</v>
      </c>
      <c r="H8">
        <v>7.3865650581047797</v>
      </c>
      <c r="I8">
        <v>-4.7063544493912097</v>
      </c>
      <c r="J8">
        <v>0.62487036182616196</v>
      </c>
      <c r="K8">
        <v>815.02421802805702</v>
      </c>
      <c r="L8">
        <v>781.89951332097803</v>
      </c>
      <c r="M8">
        <v>58.622017256432798</v>
      </c>
      <c r="N8">
        <v>1.03963578250087</v>
      </c>
      <c r="O8">
        <v>8.6490350250178807</v>
      </c>
      <c r="P8">
        <v>49.599001960434798</v>
      </c>
      <c r="Q8">
        <v>7.5186179661653002E-2</v>
      </c>
    </row>
    <row r="9" spans="1:17" x14ac:dyDescent="0.3">
      <c r="A9" t="s">
        <v>35</v>
      </c>
      <c r="B9" t="s">
        <v>36</v>
      </c>
      <c r="C9" t="s">
        <v>3129</v>
      </c>
      <c r="D9" t="s">
        <v>37</v>
      </c>
      <c r="E9">
        <v>596765.72529269999</v>
      </c>
      <c r="F9">
        <v>477</v>
      </c>
      <c r="G9">
        <v>-12.680924021670601</v>
      </c>
      <c r="H9">
        <v>-1.1867757536391501</v>
      </c>
      <c r="I9">
        <v>5.15455819747985</v>
      </c>
      <c r="J9">
        <v>-1.13529531054796</v>
      </c>
      <c r="K9">
        <v>484.609089751591</v>
      </c>
      <c r="L9">
        <v>467.94813664331099</v>
      </c>
      <c r="M9">
        <v>54.726156884517202</v>
      </c>
      <c r="N9">
        <v>0.98943217260268501</v>
      </c>
      <c r="O9">
        <v>10.796645702306</v>
      </c>
      <c r="P9">
        <v>19.4440966570677</v>
      </c>
      <c r="Q9">
        <v>0.120997333162428</v>
      </c>
    </row>
    <row r="10" spans="1:17" x14ac:dyDescent="0.3">
      <c r="A10" t="s">
        <v>38</v>
      </c>
      <c r="B10" t="s">
        <v>39</v>
      </c>
      <c r="C10" t="s">
        <v>3129</v>
      </c>
      <c r="D10" t="s">
        <v>40</v>
      </c>
      <c r="E10">
        <v>582510.66567503999</v>
      </c>
      <c r="F10">
        <v>2479.1999999999998</v>
      </c>
      <c r="G10">
        <v>-23.7845894713363</v>
      </c>
      <c r="H10">
        <v>-2.7554754185138699</v>
      </c>
      <c r="I10">
        <v>-1.4185711306670901</v>
      </c>
      <c r="J10">
        <v>-0.99877906519876902</v>
      </c>
      <c r="K10">
        <v>2614.13118204066</v>
      </c>
      <c r="L10">
        <v>2599.9114803994898</v>
      </c>
      <c r="M10">
        <v>52.669472734080401</v>
      </c>
      <c r="N10">
        <v>1.0391511096102399</v>
      </c>
      <c r="O10">
        <v>22.418522103904401</v>
      </c>
      <c r="P10">
        <v>14.141018853157099</v>
      </c>
      <c r="Q10">
        <v>-5.4408824932525003E-2</v>
      </c>
    </row>
    <row r="11" spans="1:17" x14ac:dyDescent="0.3">
      <c r="A11" t="s">
        <v>41</v>
      </c>
      <c r="B11" t="s">
        <v>42</v>
      </c>
      <c r="C11" t="s">
        <v>3127</v>
      </c>
      <c r="D11" t="s">
        <v>43</v>
      </c>
      <c r="E11">
        <v>573803.79143472004</v>
      </c>
      <c r="F11">
        <v>907.2</v>
      </c>
      <c r="G11">
        <v>11.9935114747784</v>
      </c>
      <c r="H11">
        <v>-0.29364946620235799</v>
      </c>
      <c r="I11">
        <v>-17.826712084184699</v>
      </c>
      <c r="J11">
        <v>-3.4783635029134699</v>
      </c>
      <c r="K11">
        <v>948.14023080972197</v>
      </c>
      <c r="L11">
        <v>956.23750188314796</v>
      </c>
      <c r="M11">
        <v>49.440751181595701</v>
      </c>
      <c r="N11">
        <v>1.0349704753236399</v>
      </c>
      <c r="O11">
        <v>34.700176366843003</v>
      </c>
      <c r="P11">
        <v>35.981413475230397</v>
      </c>
      <c r="Q11">
        <v>-3.8698314629831997E-2</v>
      </c>
    </row>
    <row r="12" spans="1:17" x14ac:dyDescent="0.3">
      <c r="A12" t="s">
        <v>44</v>
      </c>
      <c r="B12" t="s">
        <v>45</v>
      </c>
      <c r="C12" t="s">
        <v>3126</v>
      </c>
      <c r="D12" t="s">
        <v>21</v>
      </c>
      <c r="E12">
        <v>514043.54131379502</v>
      </c>
      <c r="F12">
        <v>1899.55</v>
      </c>
      <c r="G12">
        <v>22.044284657964301</v>
      </c>
      <c r="H12">
        <v>1.99329762488645</v>
      </c>
      <c r="I12">
        <v>34.974241065305797</v>
      </c>
      <c r="J12">
        <v>0.103348029717373</v>
      </c>
      <c r="K12">
        <v>1807.5799558317899</v>
      </c>
      <c r="L12">
        <v>1627.41343455271</v>
      </c>
      <c r="M12">
        <v>67.346388929969194</v>
      </c>
      <c r="N12">
        <v>1.0123014547058</v>
      </c>
      <c r="O12">
        <v>1.07393856439683</v>
      </c>
      <c r="P12">
        <v>53.809716599190203</v>
      </c>
      <c r="Q12">
        <v>4.7868844781063999E-2</v>
      </c>
    </row>
    <row r="13" spans="1:17" x14ac:dyDescent="0.3">
      <c r="A13" t="s">
        <v>46</v>
      </c>
      <c r="B13" t="s">
        <v>47</v>
      </c>
      <c r="C13" t="s">
        <v>3130</v>
      </c>
      <c r="D13" t="s">
        <v>48</v>
      </c>
      <c r="E13">
        <v>509155.8689151</v>
      </c>
      <c r="F13">
        <v>3702.6</v>
      </c>
      <c r="G13">
        <v>0.82201851182718799</v>
      </c>
      <c r="H13">
        <v>13.011054558433999</v>
      </c>
      <c r="I13">
        <v>-4.0045114530806698</v>
      </c>
      <c r="J13">
        <v>2.5174109202493899</v>
      </c>
      <c r="K13">
        <v>3579.6390481264498</v>
      </c>
      <c r="L13">
        <v>3499.4508145647501</v>
      </c>
      <c r="M13">
        <v>64.236038378790099</v>
      </c>
      <c r="N13">
        <v>0.85810904026411094</v>
      </c>
      <c r="O13">
        <v>5.8688489169772504</v>
      </c>
      <c r="P13">
        <v>21.996705107084001</v>
      </c>
      <c r="Q13">
        <v>0.112845238201284</v>
      </c>
    </row>
    <row r="14" spans="1:17" x14ac:dyDescent="0.3">
      <c r="A14" t="s">
        <v>49</v>
      </c>
      <c r="B14" t="s">
        <v>50</v>
      </c>
      <c r="C14" t="s">
        <v>3131</v>
      </c>
      <c r="D14" t="s">
        <v>51</v>
      </c>
      <c r="E14">
        <v>422666.84831520001</v>
      </c>
      <c r="F14">
        <v>1761.6</v>
      </c>
      <c r="G14">
        <v>25.638704637981</v>
      </c>
      <c r="H14">
        <v>-3.6034783219001598</v>
      </c>
      <c r="I14">
        <v>14.7695589426182</v>
      </c>
      <c r="J14">
        <v>0.92832138469131897</v>
      </c>
      <c r="K14">
        <v>1818.6396017409299</v>
      </c>
      <c r="L14">
        <v>1652.0545146069701</v>
      </c>
      <c r="M14">
        <v>36.5157101925437</v>
      </c>
      <c r="N14">
        <v>1.0275521085916299</v>
      </c>
      <c r="O14">
        <v>11.2823569482288</v>
      </c>
      <c r="P14">
        <v>48.720979316167103</v>
      </c>
      <c r="Q14">
        <v>0.138053395927098</v>
      </c>
    </row>
    <row r="15" spans="1:17" x14ac:dyDescent="0.3">
      <c r="A15" t="s">
        <v>52</v>
      </c>
      <c r="B15" t="s">
        <v>53</v>
      </c>
      <c r="C15" t="s">
        <v>3127</v>
      </c>
      <c r="D15" t="s">
        <v>54</v>
      </c>
      <c r="E15">
        <v>409429.38382115</v>
      </c>
      <c r="F15">
        <v>6617.95</v>
      </c>
      <c r="G15">
        <v>-28.4305556891116</v>
      </c>
      <c r="H15">
        <v>-3.4468299312806998</v>
      </c>
      <c r="I15">
        <v>-9.4151424478013404</v>
      </c>
      <c r="J15">
        <v>-1.41898734629922</v>
      </c>
      <c r="K15">
        <v>6922.79276691207</v>
      </c>
      <c r="L15">
        <v>7005.3932202481501</v>
      </c>
      <c r="M15">
        <v>42.495236769707503</v>
      </c>
      <c r="N15">
        <v>0.72029429181426696</v>
      </c>
      <c r="O15">
        <v>18.314583821273899</v>
      </c>
      <c r="P15">
        <v>6.9515821455121198</v>
      </c>
      <c r="Q15">
        <v>-6.9780270611773998E-2</v>
      </c>
    </row>
    <row r="16" spans="1:17" x14ac:dyDescent="0.3">
      <c r="A16" t="s">
        <v>55</v>
      </c>
      <c r="B16" t="s">
        <v>56</v>
      </c>
      <c r="C16" t="s">
        <v>3132</v>
      </c>
      <c r="D16" t="s">
        <v>57</v>
      </c>
      <c r="E16">
        <v>357831.46918603999</v>
      </c>
      <c r="F16">
        <v>2985.2</v>
      </c>
      <c r="G16">
        <v>72.249387463993997</v>
      </c>
      <c r="H16">
        <v>11.6039913132607</v>
      </c>
      <c r="I16">
        <v>11.7179452798177</v>
      </c>
      <c r="J16">
        <v>3.6561507805764801</v>
      </c>
      <c r="K16">
        <v>2905.8310213108898</v>
      </c>
      <c r="L16">
        <v>2566.6826440582799</v>
      </c>
      <c r="M16">
        <v>58.091742689856297</v>
      </c>
      <c r="N16">
        <v>1.06308373031946</v>
      </c>
      <c r="O16">
        <v>7.9358166956987803</v>
      </c>
      <c r="P16">
        <v>93.573906559024707</v>
      </c>
      <c r="Q16">
        <v>0.195722770456456</v>
      </c>
    </row>
    <row r="17" spans="1:17" x14ac:dyDescent="0.3">
      <c r="A17" t="s">
        <v>58</v>
      </c>
      <c r="B17" t="s">
        <v>59</v>
      </c>
      <c r="C17" t="s">
        <v>3127</v>
      </c>
      <c r="D17" t="s">
        <v>24</v>
      </c>
      <c r="E17">
        <v>354608.95779399999</v>
      </c>
      <c r="F17">
        <v>1783.6</v>
      </c>
      <c r="G17">
        <v>-19.853794044481901</v>
      </c>
      <c r="H17">
        <v>1.23583739846325</v>
      </c>
      <c r="I17">
        <v>-1.1469209508027101</v>
      </c>
      <c r="J17">
        <v>0.83505487773968301</v>
      </c>
      <c r="K17">
        <v>1778.88515020778</v>
      </c>
      <c r="L17">
        <v>1782.9585566580499</v>
      </c>
      <c r="M17">
        <v>65.022527432022201</v>
      </c>
      <c r="N17">
        <v>0.78576747584222295</v>
      </c>
      <c r="O17">
        <v>8.8809150033639792</v>
      </c>
      <c r="P17">
        <v>15.529358422126499</v>
      </c>
      <c r="Q17">
        <v>-0.103815661611938</v>
      </c>
    </row>
    <row r="18" spans="1:17" x14ac:dyDescent="0.3">
      <c r="A18" t="s">
        <v>60</v>
      </c>
      <c r="B18" t="s">
        <v>61</v>
      </c>
      <c r="C18" t="s">
        <v>3127</v>
      </c>
      <c r="D18" t="s">
        <v>24</v>
      </c>
      <c r="E18">
        <v>354240.82292328001</v>
      </c>
      <c r="F18">
        <v>1144.8</v>
      </c>
      <c r="G18">
        <v>-9.0312552401223396</v>
      </c>
      <c r="H18">
        <v>-2.9344450349289199</v>
      </c>
      <c r="I18">
        <v>-8.9452347506517498</v>
      </c>
      <c r="J18">
        <v>-0.22803157772336399</v>
      </c>
      <c r="K18">
        <v>1169.39229061988</v>
      </c>
      <c r="L18">
        <v>1149.7053740813301</v>
      </c>
      <c r="M18">
        <v>46.492323721714698</v>
      </c>
      <c r="N18">
        <v>1.1898532547007199</v>
      </c>
      <c r="O18">
        <v>17.0204402515723</v>
      </c>
      <c r="P18">
        <v>14.974389876468701</v>
      </c>
      <c r="Q18">
        <v>5.9523522212907999E-2</v>
      </c>
    </row>
    <row r="19" spans="1:17" x14ac:dyDescent="0.3">
      <c r="A19" t="s">
        <v>62</v>
      </c>
      <c r="B19" t="s">
        <v>63</v>
      </c>
      <c r="C19" t="s">
        <v>3133</v>
      </c>
      <c r="D19" t="s">
        <v>64</v>
      </c>
      <c r="E19">
        <v>350679.93073611002</v>
      </c>
      <c r="F19">
        <v>361.65</v>
      </c>
      <c r="G19">
        <v>20.8130245555366</v>
      </c>
      <c r="H19">
        <v>-8.2550118660044092</v>
      </c>
      <c r="I19">
        <v>-7.5542630090135798</v>
      </c>
      <c r="J19">
        <v>-3.1990082965910598</v>
      </c>
      <c r="K19">
        <v>397.594811719343</v>
      </c>
      <c r="L19">
        <v>370.55845221163901</v>
      </c>
      <c r="M19">
        <v>29.5925030937922</v>
      </c>
      <c r="N19">
        <v>1.0402497094327401</v>
      </c>
      <c r="O19">
        <v>24.001106041753001</v>
      </c>
      <c r="P19">
        <v>42.578356002365403</v>
      </c>
      <c r="Q19">
        <v>0.166450882707318</v>
      </c>
    </row>
    <row r="20" spans="1:17" x14ac:dyDescent="0.3">
      <c r="A20" t="s">
        <v>65</v>
      </c>
      <c r="B20" t="s">
        <v>66</v>
      </c>
      <c r="C20" t="s">
        <v>3132</v>
      </c>
      <c r="D20" t="s">
        <v>57</v>
      </c>
      <c r="E20">
        <v>344080.60497272998</v>
      </c>
      <c r="F20">
        <v>10943.95</v>
      </c>
      <c r="G20">
        <v>-17.599900260936302</v>
      </c>
      <c r="H20">
        <v>-4.6280776732740803</v>
      </c>
      <c r="I20">
        <v>-20.593329592032902</v>
      </c>
      <c r="J20">
        <v>-3.6809151866204401</v>
      </c>
      <c r="K20">
        <v>11695.5013120036</v>
      </c>
      <c r="L20">
        <v>11826.721317885</v>
      </c>
      <c r="M20">
        <v>37.379821555559197</v>
      </c>
      <c r="N20">
        <v>0.91287208877751902</v>
      </c>
      <c r="O20">
        <v>25.000571091790398</v>
      </c>
      <c r="P20">
        <v>12.3879991579077</v>
      </c>
      <c r="Q20">
        <v>3.1300243516085E-2</v>
      </c>
    </row>
    <row r="21" spans="1:17" x14ac:dyDescent="0.3">
      <c r="A21" t="s">
        <v>67</v>
      </c>
      <c r="B21" t="s">
        <v>68</v>
      </c>
      <c r="C21" t="s">
        <v>3134</v>
      </c>
      <c r="D21" t="s">
        <v>69</v>
      </c>
      <c r="E21">
        <v>320513.67325723497</v>
      </c>
      <c r="F21">
        <v>11121.05</v>
      </c>
      <c r="G21">
        <v>5.2128198490015798</v>
      </c>
      <c r="H21">
        <v>4.0683758550389797</v>
      </c>
      <c r="I21">
        <v>3.3679533216703699</v>
      </c>
      <c r="J21">
        <v>4.3644950006227896</v>
      </c>
      <c r="K21">
        <v>11177.0166081728</v>
      </c>
      <c r="L21">
        <v>10699.1565018239</v>
      </c>
      <c r="M21">
        <v>52.836824144329199</v>
      </c>
      <c r="N21">
        <v>0.99009447595084799</v>
      </c>
      <c r="O21">
        <v>9.1443703607123403</v>
      </c>
      <c r="P21">
        <v>29.491456350245901</v>
      </c>
      <c r="Q21">
        <v>3.7846916257695998E-2</v>
      </c>
    </row>
    <row r="22" spans="1:17" x14ac:dyDescent="0.3">
      <c r="A22" t="s">
        <v>70</v>
      </c>
      <c r="B22" t="s">
        <v>71</v>
      </c>
      <c r="C22" t="s">
        <v>3125</v>
      </c>
      <c r="D22" t="s">
        <v>72</v>
      </c>
      <c r="E22">
        <v>319853.59881255002</v>
      </c>
      <c r="F22">
        <v>254.25</v>
      </c>
      <c r="G22">
        <v>10.7452537549817</v>
      </c>
      <c r="H22">
        <v>-1.11171119189084</v>
      </c>
      <c r="I22">
        <v>-13.817930445093999</v>
      </c>
      <c r="J22">
        <v>-0.26840498305557697</v>
      </c>
      <c r="K22">
        <v>273.24813629275701</v>
      </c>
      <c r="L22">
        <v>272.53989730428401</v>
      </c>
      <c r="M22">
        <v>47.836829710741704</v>
      </c>
      <c r="N22">
        <v>1.05420670874419</v>
      </c>
      <c r="O22">
        <v>35.693215339232999</v>
      </c>
      <c r="P22">
        <v>34.952229299362997</v>
      </c>
      <c r="Q22">
        <v>5.4610521092232002E-2</v>
      </c>
    </row>
    <row r="23" spans="1:17" x14ac:dyDescent="0.3">
      <c r="A23" t="s">
        <v>73</v>
      </c>
      <c r="B23" t="s">
        <v>74</v>
      </c>
      <c r="C23" t="s">
        <v>3133</v>
      </c>
      <c r="D23" t="s">
        <v>75</v>
      </c>
      <c r="E23">
        <v>315104.45738772</v>
      </c>
      <c r="F23">
        <v>338.8</v>
      </c>
      <c r="G23">
        <v>38.952666918496803</v>
      </c>
      <c r="H23">
        <v>8.5116044864093308</v>
      </c>
      <c r="I23">
        <v>1.16758122649121</v>
      </c>
      <c r="J23">
        <v>6.4209476403291603</v>
      </c>
      <c r="K23">
        <v>327.72335213146698</v>
      </c>
      <c r="L23">
        <v>308.55574145497297</v>
      </c>
      <c r="M23">
        <v>67.133661426462197</v>
      </c>
      <c r="N23">
        <v>1.20124051323356</v>
      </c>
      <c r="O23">
        <v>8.1021251475796792</v>
      </c>
      <c r="P23">
        <v>62.689075630252098</v>
      </c>
      <c r="Q23">
        <v>0.10360688988234799</v>
      </c>
    </row>
    <row r="24" spans="1:17" x14ac:dyDescent="0.3">
      <c r="A24" t="s">
        <v>76</v>
      </c>
      <c r="B24" t="s">
        <v>77</v>
      </c>
      <c r="C24" t="s">
        <v>3126</v>
      </c>
      <c r="D24" t="s">
        <v>21</v>
      </c>
      <c r="E24">
        <v>307819.7438918</v>
      </c>
      <c r="F24">
        <v>589</v>
      </c>
      <c r="G24">
        <v>26.191636218480099</v>
      </c>
      <c r="H24">
        <v>6.8345161713610496</v>
      </c>
      <c r="I24">
        <v>24.7900767793939</v>
      </c>
      <c r="J24">
        <v>1.9394154534936601</v>
      </c>
      <c r="K24">
        <v>550.08392420877203</v>
      </c>
      <c r="L24">
        <v>510.13662352419601</v>
      </c>
      <c r="M24">
        <v>71.626153733314695</v>
      </c>
      <c r="N24">
        <v>0.88374689013701202</v>
      </c>
      <c r="O24">
        <v>0.22920203735143899</v>
      </c>
      <c r="P24">
        <v>49.834647672347998</v>
      </c>
      <c r="Q24">
        <v>-7.7976684449682004E-2</v>
      </c>
    </row>
    <row r="25" spans="1:17" x14ac:dyDescent="0.3">
      <c r="A25" t="s">
        <v>78</v>
      </c>
      <c r="B25" t="s">
        <v>79</v>
      </c>
      <c r="C25" t="s">
        <v>3135</v>
      </c>
      <c r="D25" t="s">
        <v>80</v>
      </c>
      <c r="E25">
        <v>295164.31026499998</v>
      </c>
      <c r="F25">
        <v>3327.5</v>
      </c>
      <c r="G25">
        <v>-25.564949406095099</v>
      </c>
      <c r="H25">
        <v>0.53612071647801496</v>
      </c>
      <c r="I25">
        <v>-7.6201764401134797</v>
      </c>
      <c r="J25">
        <v>1.07917366438365</v>
      </c>
      <c r="K25">
        <v>3365.2191240775401</v>
      </c>
      <c r="L25">
        <v>3424.6827841776999</v>
      </c>
      <c r="M25">
        <v>65.8956596411102</v>
      </c>
      <c r="N25">
        <v>1.0917158784943199</v>
      </c>
      <c r="O25">
        <v>16.812922614575498</v>
      </c>
      <c r="P25">
        <v>8.8966341040367798</v>
      </c>
      <c r="Q25">
        <v>1.7699950076838999E-2</v>
      </c>
    </row>
    <row r="26" spans="1:17" x14ac:dyDescent="0.3">
      <c r="A26" t="s">
        <v>81</v>
      </c>
      <c r="B26" t="s">
        <v>82</v>
      </c>
      <c r="C26" t="s">
        <v>3136</v>
      </c>
      <c r="D26" t="s">
        <v>83</v>
      </c>
      <c r="E26">
        <v>291890.19262500003</v>
      </c>
      <c r="F26">
        <v>4364.55</v>
      </c>
      <c r="G26">
        <v>65.352637047097801</v>
      </c>
      <c r="H26">
        <v>2.54304452546174</v>
      </c>
      <c r="I26">
        <v>-20.5154340412134</v>
      </c>
      <c r="J26">
        <v>1.54974570000871</v>
      </c>
      <c r="K26">
        <v>4362.1205344050504</v>
      </c>
      <c r="L26">
        <v>4129.2907409426298</v>
      </c>
      <c r="M26">
        <v>63.327661914235001</v>
      </c>
      <c r="N26">
        <v>1.31434231792001</v>
      </c>
      <c r="O26">
        <v>30.019131411027399</v>
      </c>
      <c r="P26">
        <v>92.610326566637198</v>
      </c>
      <c r="Q26">
        <v>0.24845072599347701</v>
      </c>
    </row>
    <row r="27" spans="1:17" x14ac:dyDescent="0.3">
      <c r="A27" t="s">
        <v>84</v>
      </c>
      <c r="B27" t="s">
        <v>85</v>
      </c>
      <c r="C27" t="s">
        <v>3132</v>
      </c>
      <c r="D27" t="s">
        <v>57</v>
      </c>
      <c r="E27">
        <v>288221.65582589997</v>
      </c>
      <c r="F27">
        <v>783</v>
      </c>
      <c r="G27">
        <v>-9.9690972999126295</v>
      </c>
      <c r="H27">
        <v>-8.4776486459550995</v>
      </c>
      <c r="I27">
        <v>-23.699912776684901</v>
      </c>
      <c r="J27">
        <v>-0.66095002458782404</v>
      </c>
      <c r="K27">
        <v>875.87591973840097</v>
      </c>
      <c r="L27">
        <v>912.27852364231796</v>
      </c>
      <c r="M27">
        <v>37.768553917916798</v>
      </c>
      <c r="N27">
        <v>1.03543514715396</v>
      </c>
      <c r="O27">
        <v>50.574712643678097</v>
      </c>
      <c r="P27">
        <v>16.129032258064498</v>
      </c>
      <c r="Q27">
        <v>5.0888144580698999E-2</v>
      </c>
    </row>
    <row r="28" spans="1:17" x14ac:dyDescent="0.3">
      <c r="A28" t="s">
        <v>86</v>
      </c>
      <c r="B28" t="s">
        <v>87</v>
      </c>
      <c r="C28" t="s">
        <v>3136</v>
      </c>
      <c r="D28" t="s">
        <v>88</v>
      </c>
      <c r="E28">
        <v>257920.27574625</v>
      </c>
      <c r="F28">
        <v>7242.5</v>
      </c>
      <c r="G28">
        <v>76.387948563774501</v>
      </c>
      <c r="H28">
        <v>7.9229774489569298</v>
      </c>
      <c r="I28">
        <v>-5.0109901234219896</v>
      </c>
      <c r="J28">
        <v>7.3641908804695104</v>
      </c>
      <c r="K28">
        <v>7036.8652409905199</v>
      </c>
      <c r="L28">
        <v>6407.1611891286502</v>
      </c>
      <c r="M28">
        <v>65.615473801677894</v>
      </c>
      <c r="N28">
        <v>1.19171558726011</v>
      </c>
      <c r="O28">
        <v>12.2526751812219</v>
      </c>
      <c r="P28">
        <v>102.55625008739899</v>
      </c>
      <c r="Q28">
        <v>0.167647714752333</v>
      </c>
    </row>
    <row r="29" spans="1:17" x14ac:dyDescent="0.3">
      <c r="A29" t="s">
        <v>89</v>
      </c>
      <c r="B29" t="s">
        <v>90</v>
      </c>
      <c r="C29" t="s">
        <v>3132</v>
      </c>
      <c r="D29" t="s">
        <v>91</v>
      </c>
      <c r="E29">
        <v>255170.24302195999</v>
      </c>
      <c r="F29">
        <v>9137.4500000000007</v>
      </c>
      <c r="G29">
        <v>34.837099664581501</v>
      </c>
      <c r="H29">
        <v>-7.9103131489729597</v>
      </c>
      <c r="I29">
        <v>-3.8481642377332301</v>
      </c>
      <c r="J29">
        <v>-4.5766315706365202</v>
      </c>
      <c r="K29">
        <v>10262.469018371799</v>
      </c>
      <c r="L29">
        <v>9453.8805415502302</v>
      </c>
      <c r="M29">
        <v>20.3048339300063</v>
      </c>
      <c r="N29">
        <v>0.80730904225307398</v>
      </c>
      <c r="O29">
        <v>39.798302589891001</v>
      </c>
      <c r="P29">
        <v>54.5576792963464</v>
      </c>
      <c r="Q29">
        <v>0.14835288142829101</v>
      </c>
    </row>
    <row r="30" spans="1:17" x14ac:dyDescent="0.3">
      <c r="A30" t="s">
        <v>92</v>
      </c>
      <c r="B30" t="s">
        <v>93</v>
      </c>
      <c r="C30" t="s">
        <v>3127</v>
      </c>
      <c r="D30" t="s">
        <v>43</v>
      </c>
      <c r="E30">
        <v>254225.93856903899</v>
      </c>
      <c r="F30">
        <v>1594.4</v>
      </c>
      <c r="G30">
        <v>-25.219183092637401</v>
      </c>
      <c r="H30">
        <v>-6.0792008042899104</v>
      </c>
      <c r="I30">
        <v>-5.4777839137719004</v>
      </c>
      <c r="J30">
        <v>-3.9865052507906098</v>
      </c>
      <c r="K30">
        <v>1729.0879015432699</v>
      </c>
      <c r="L30">
        <v>1681.98594697252</v>
      </c>
      <c r="M30">
        <v>28.846109135826499</v>
      </c>
      <c r="N30">
        <v>0.82941956237696302</v>
      </c>
      <c r="O30">
        <v>27.3143502257902</v>
      </c>
      <c r="P30">
        <v>12.3568584616468</v>
      </c>
      <c r="Q30">
        <v>-7.2408048402031994E-2</v>
      </c>
    </row>
    <row r="31" spans="1:17" x14ac:dyDescent="0.3">
      <c r="A31" t="s">
        <v>94</v>
      </c>
      <c r="B31" t="s">
        <v>95</v>
      </c>
      <c r="C31" t="s">
        <v>3125</v>
      </c>
      <c r="D31" t="s">
        <v>96</v>
      </c>
      <c r="E31">
        <v>253596.27065605001</v>
      </c>
      <c r="F31">
        <v>411.5</v>
      </c>
      <c r="G31">
        <v>-0.14791046350474299</v>
      </c>
      <c r="H31">
        <v>-7.7515155590186904</v>
      </c>
      <c r="I31">
        <v>-22.1662696193284</v>
      </c>
      <c r="J31">
        <v>-2.5137127050567201</v>
      </c>
      <c r="K31">
        <v>455.53434617291299</v>
      </c>
      <c r="L31">
        <v>452.03241155530799</v>
      </c>
      <c r="M31">
        <v>35.678367435905599</v>
      </c>
      <c r="N31">
        <v>0.96517298755699799</v>
      </c>
      <c r="O31">
        <v>32.089914945321901</v>
      </c>
      <c r="P31">
        <v>23.4623462346234</v>
      </c>
      <c r="Q31">
        <v>0.115897568885393</v>
      </c>
    </row>
    <row r="32" spans="1:17" x14ac:dyDescent="0.3">
      <c r="A32" t="s">
        <v>97</v>
      </c>
      <c r="B32" t="s">
        <v>98</v>
      </c>
      <c r="C32" t="s">
        <v>3137</v>
      </c>
      <c r="D32" t="s">
        <v>99</v>
      </c>
      <c r="E32">
        <v>248206.56577145</v>
      </c>
      <c r="F32">
        <v>2150.5</v>
      </c>
      <c r="G32">
        <v>-29.076759505334</v>
      </c>
      <c r="H32">
        <v>-16.419215104133698</v>
      </c>
      <c r="I32">
        <v>-40.006432211317701</v>
      </c>
      <c r="J32">
        <v>-23.496695841114001</v>
      </c>
      <c r="K32">
        <v>2852.00019341797</v>
      </c>
      <c r="L32">
        <v>2960.5458588350598</v>
      </c>
      <c r="M32">
        <v>15.7556067996524</v>
      </c>
      <c r="N32">
        <v>3.2532947861408101</v>
      </c>
      <c r="O32">
        <v>74.094396651941395</v>
      </c>
      <c r="P32">
        <v>6.1975308641975202</v>
      </c>
      <c r="Q32">
        <v>3.2150681741556997E-2</v>
      </c>
    </row>
    <row r="33" spans="1:17" x14ac:dyDescent="0.3">
      <c r="A33" t="s">
        <v>100</v>
      </c>
      <c r="B33" t="s">
        <v>101</v>
      </c>
      <c r="C33" t="s">
        <v>3138</v>
      </c>
      <c r="D33" t="s">
        <v>102</v>
      </c>
      <c r="E33">
        <v>243925.07465608499</v>
      </c>
      <c r="F33">
        <v>273.31</v>
      </c>
      <c r="G33">
        <v>109.934525354432</v>
      </c>
      <c r="H33">
        <v>8.3351737388899405</v>
      </c>
      <c r="I33">
        <v>43.431073522268498</v>
      </c>
      <c r="J33">
        <v>-2.3187774163601702</v>
      </c>
      <c r="K33">
        <v>260.87990244925697</v>
      </c>
      <c r="L33">
        <v>219.10051532196201</v>
      </c>
      <c r="M33">
        <v>71.309280454330207</v>
      </c>
      <c r="N33">
        <v>1.1250656456799899</v>
      </c>
      <c r="O33">
        <v>9.12516922176283</v>
      </c>
      <c r="P33">
        <v>140.80176211453701</v>
      </c>
      <c r="Q33">
        <v>6.7160892995083002E-2</v>
      </c>
    </row>
    <row r="34" spans="1:17" x14ac:dyDescent="0.3">
      <c r="A34" t="s">
        <v>103</v>
      </c>
      <c r="B34" t="s">
        <v>104</v>
      </c>
      <c r="C34" t="s">
        <v>3139</v>
      </c>
      <c r="D34" t="s">
        <v>105</v>
      </c>
      <c r="E34">
        <v>243847.28480632501</v>
      </c>
      <c r="F34">
        <v>1128.8499999999999</v>
      </c>
      <c r="G34">
        <v>17.058978807092998</v>
      </c>
      <c r="H34">
        <v>-11.9164540733764</v>
      </c>
      <c r="I34">
        <v>-26.5404744648385</v>
      </c>
      <c r="J34">
        <v>-12.051572794442301</v>
      </c>
      <c r="K34">
        <v>1345.9655111889699</v>
      </c>
      <c r="L34">
        <v>1328.3432530380101</v>
      </c>
      <c r="M34">
        <v>26.621644535982899</v>
      </c>
      <c r="N34">
        <v>3.3950853163530601</v>
      </c>
      <c r="O34">
        <v>43.632900739690797</v>
      </c>
      <c r="P34">
        <v>40.055831265508601</v>
      </c>
      <c r="Q34">
        <v>3.9197886090628999E-2</v>
      </c>
    </row>
    <row r="35" spans="1:17" x14ac:dyDescent="0.3">
      <c r="A35" t="s">
        <v>106</v>
      </c>
      <c r="B35" t="s">
        <v>107</v>
      </c>
      <c r="C35" t="s">
        <v>3135</v>
      </c>
      <c r="D35" t="s">
        <v>108</v>
      </c>
      <c r="E35">
        <v>240154.90535849999</v>
      </c>
      <c r="F35">
        <v>2505</v>
      </c>
      <c r="G35">
        <v>-44.100524053404101</v>
      </c>
      <c r="H35">
        <v>-17.8735261645386</v>
      </c>
      <c r="I35">
        <v>-18.177715077731399</v>
      </c>
      <c r="J35">
        <v>-3.6988798743208302</v>
      </c>
      <c r="K35">
        <v>2857.6189855254502</v>
      </c>
      <c r="L35">
        <v>2989.3976861439701</v>
      </c>
      <c r="M35">
        <v>33.440913520364902</v>
      </c>
      <c r="N35">
        <v>1.43179402462951</v>
      </c>
      <c r="O35">
        <v>36.6447105788423</v>
      </c>
      <c r="P35">
        <v>3.3863678573639699</v>
      </c>
      <c r="Q35">
        <v>-0.107735557478928</v>
      </c>
    </row>
    <row r="36" spans="1:17" x14ac:dyDescent="0.3">
      <c r="A36" t="s">
        <v>109</v>
      </c>
      <c r="B36" t="s">
        <v>110</v>
      </c>
      <c r="C36" t="s">
        <v>3138</v>
      </c>
      <c r="D36" t="s">
        <v>111</v>
      </c>
      <c r="E36">
        <v>238112.99057722001</v>
      </c>
      <c r="F36">
        <v>3659.15</v>
      </c>
      <c r="G36">
        <v>-29.668083048611901</v>
      </c>
      <c r="H36">
        <v>-10.7802758502646</v>
      </c>
      <c r="I36">
        <v>-24.744963425936199</v>
      </c>
      <c r="J36">
        <v>-7.3636175086779998</v>
      </c>
      <c r="K36">
        <v>4201.4408891195599</v>
      </c>
      <c r="L36">
        <v>4442.6600944108404</v>
      </c>
      <c r="M36">
        <v>29.413476903509999</v>
      </c>
      <c r="N36">
        <v>1.06043482824007</v>
      </c>
      <c r="O36">
        <v>49.8941010890507</v>
      </c>
      <c r="P36">
        <v>2.6697530864197399</v>
      </c>
      <c r="Q36">
        <v>-8.6059479465991004E-2</v>
      </c>
    </row>
    <row r="37" spans="1:17" x14ac:dyDescent="0.3">
      <c r="A37" t="s">
        <v>112</v>
      </c>
      <c r="B37" t="s">
        <v>113</v>
      </c>
      <c r="C37" t="s">
        <v>3138</v>
      </c>
      <c r="D37" t="s">
        <v>114</v>
      </c>
      <c r="E37">
        <v>237087.02980203499</v>
      </c>
      <c r="F37">
        <v>6669.35</v>
      </c>
      <c r="G37">
        <v>127.39761595133901</v>
      </c>
      <c r="H37">
        <v>-7.9299763014021796</v>
      </c>
      <c r="I37">
        <v>37.056550393622601</v>
      </c>
      <c r="J37">
        <v>2.5764627788916901</v>
      </c>
      <c r="K37">
        <v>6961.1352933525104</v>
      </c>
      <c r="L37">
        <v>5698.6919769248798</v>
      </c>
      <c r="M37">
        <v>49.309958510667201</v>
      </c>
      <c r="N37">
        <v>0.90438847509926001</v>
      </c>
      <c r="O37">
        <v>25.124637333473199</v>
      </c>
      <c r="P37">
        <v>152.14457193625799</v>
      </c>
      <c r="Q37">
        <v>0.25974531172397902</v>
      </c>
    </row>
    <row r="38" spans="1:17" x14ac:dyDescent="0.3">
      <c r="A38" t="s">
        <v>115</v>
      </c>
      <c r="B38" t="s">
        <v>116</v>
      </c>
      <c r="C38" t="s">
        <v>3137</v>
      </c>
      <c r="D38" t="s">
        <v>117</v>
      </c>
      <c r="E38">
        <v>235077.57766416</v>
      </c>
      <c r="F38">
        <v>963.6</v>
      </c>
      <c r="G38">
        <v>-0.37632779034984698</v>
      </c>
      <c r="H38">
        <v>2.9137474540645201</v>
      </c>
      <c r="I38">
        <v>1.44513679899966</v>
      </c>
      <c r="J38">
        <v>-2.4952658981029501</v>
      </c>
      <c r="K38">
        <v>965.55998378886898</v>
      </c>
      <c r="L38">
        <v>913.57615724268101</v>
      </c>
      <c r="M38">
        <v>50.9734066664886</v>
      </c>
      <c r="N38">
        <v>0.74367552554060701</v>
      </c>
      <c r="O38">
        <v>10.315483603154799</v>
      </c>
      <c r="P38">
        <v>26.498194945848301</v>
      </c>
      <c r="Q38">
        <v>3.1542454099140999E-2</v>
      </c>
    </row>
    <row r="39" spans="1:17" x14ac:dyDescent="0.3">
      <c r="A39" t="s">
        <v>118</v>
      </c>
      <c r="B39" t="s">
        <v>119</v>
      </c>
      <c r="C39" t="s">
        <v>3129</v>
      </c>
      <c r="D39" t="s">
        <v>120</v>
      </c>
      <c r="E39">
        <v>218405.70066900001</v>
      </c>
      <c r="F39">
        <v>2265.25</v>
      </c>
      <c r="G39">
        <v>-29.0363910861068</v>
      </c>
      <c r="H39">
        <v>-0.45603869210290898</v>
      </c>
      <c r="I39">
        <v>-13.302976911319901</v>
      </c>
      <c r="J39">
        <v>-1.5749613381634899</v>
      </c>
      <c r="K39">
        <v>2369.96001777725</v>
      </c>
      <c r="L39">
        <v>2451.6594211176698</v>
      </c>
      <c r="M39">
        <v>54.8120468787031</v>
      </c>
      <c r="N39">
        <v>0.91473735252241895</v>
      </c>
      <c r="O39">
        <v>22.635470698598301</v>
      </c>
      <c r="P39">
        <v>4.4519758380596697</v>
      </c>
      <c r="Q39">
        <v>-3.7576889035836003E-2</v>
      </c>
    </row>
    <row r="40" spans="1:17" x14ac:dyDescent="0.3">
      <c r="A40" t="s">
        <v>121</v>
      </c>
      <c r="B40" t="s">
        <v>122</v>
      </c>
      <c r="C40" t="s">
        <v>3136</v>
      </c>
      <c r="D40" t="s">
        <v>123</v>
      </c>
      <c r="E40">
        <v>217758.31131590999</v>
      </c>
      <c r="F40">
        <v>297.89999999999998</v>
      </c>
      <c r="G40">
        <v>84.673050498183301</v>
      </c>
      <c r="H40">
        <v>5.6183841442242501</v>
      </c>
      <c r="I40">
        <v>-4.2183776156422796</v>
      </c>
      <c r="J40">
        <v>1.66705805257919</v>
      </c>
      <c r="K40">
        <v>286.684031608547</v>
      </c>
      <c r="L40">
        <v>262.01448750453301</v>
      </c>
      <c r="M40">
        <v>66.465463203819894</v>
      </c>
      <c r="N40">
        <v>0.87746921907219599</v>
      </c>
      <c r="O40">
        <v>14.300100704934501</v>
      </c>
      <c r="P40">
        <v>112.179487179487</v>
      </c>
      <c r="Q40">
        <v>0.208682343719442</v>
      </c>
    </row>
    <row r="41" spans="1:17" x14ac:dyDescent="0.3">
      <c r="A41" t="s">
        <v>124</v>
      </c>
      <c r="B41" t="s">
        <v>125</v>
      </c>
      <c r="C41" t="s">
        <v>3137</v>
      </c>
      <c r="D41" t="s">
        <v>126</v>
      </c>
      <c r="E41">
        <v>208920.89795499999</v>
      </c>
      <c r="F41">
        <v>494.45</v>
      </c>
      <c r="G41">
        <v>43.497572226511501</v>
      </c>
      <c r="H41">
        <v>-3.6070096213887899</v>
      </c>
      <c r="I41">
        <v>-35.443809457092698</v>
      </c>
      <c r="J41">
        <v>-2.894389129156</v>
      </c>
      <c r="K41">
        <v>517.93989261671902</v>
      </c>
      <c r="L41">
        <v>498.26262227615803</v>
      </c>
      <c r="M41">
        <v>42.135174982096999</v>
      </c>
      <c r="N41">
        <v>0.63925195269914503</v>
      </c>
      <c r="O41">
        <v>63.353220750328603</v>
      </c>
      <c r="P41">
        <v>73.735066760365399</v>
      </c>
      <c r="Q41">
        <v>2.5929584170033999E-2</v>
      </c>
    </row>
    <row r="42" spans="1:17" x14ac:dyDescent="0.3">
      <c r="A42" t="s">
        <v>127</v>
      </c>
      <c r="B42" t="s">
        <v>128</v>
      </c>
      <c r="C42" t="s">
        <v>3129</v>
      </c>
      <c r="D42" t="s">
        <v>129</v>
      </c>
      <c r="E42">
        <v>207706.71901297499</v>
      </c>
      <c r="F42">
        <v>614.25</v>
      </c>
      <c r="G42">
        <v>22.649955029092499</v>
      </c>
      <c r="H42">
        <v>-1.4591005461364499</v>
      </c>
      <c r="I42">
        <v>-2.7790483095372598</v>
      </c>
      <c r="J42">
        <v>-5.4197285620583804</v>
      </c>
      <c r="K42">
        <v>604.84525091085095</v>
      </c>
      <c r="L42">
        <v>576.10329322441805</v>
      </c>
      <c r="M42">
        <v>55.9946904772385</v>
      </c>
      <c r="N42">
        <v>1.2314865263461801</v>
      </c>
      <c r="O42">
        <v>10.8864468864468</v>
      </c>
      <c r="P42">
        <v>45.7087959009393</v>
      </c>
      <c r="Q42">
        <v>0.21149804794056401</v>
      </c>
    </row>
    <row r="43" spans="1:17" x14ac:dyDescent="0.3">
      <c r="A43" t="s">
        <v>130</v>
      </c>
      <c r="B43" t="s">
        <v>131</v>
      </c>
      <c r="C43" t="s">
        <v>3127</v>
      </c>
      <c r="D43" t="s">
        <v>54</v>
      </c>
      <c r="E43">
        <v>207148.83094973999</v>
      </c>
      <c r="F43">
        <v>326.05</v>
      </c>
      <c r="G43">
        <v>20.5826460037065</v>
      </c>
      <c r="H43">
        <v>3.0040799688417699</v>
      </c>
      <c r="I43">
        <v>-14.833186519963901</v>
      </c>
      <c r="J43">
        <v>-1.57380022356098</v>
      </c>
      <c r="K43">
        <v>326.66685861521898</v>
      </c>
      <c r="L43">
        <v>316.55788349431998</v>
      </c>
      <c r="M43">
        <v>61.313753169379801</v>
      </c>
      <c r="N43">
        <v>0.86831478037603704</v>
      </c>
      <c r="O43">
        <v>21.055052905996</v>
      </c>
      <c r="P43">
        <v>46.440601841455198</v>
      </c>
    </row>
    <row r="44" spans="1:17" x14ac:dyDescent="0.3">
      <c r="A44" t="s">
        <v>132</v>
      </c>
      <c r="B44" t="s">
        <v>133</v>
      </c>
      <c r="C44" t="s">
        <v>3140</v>
      </c>
      <c r="D44" t="s">
        <v>134</v>
      </c>
      <c r="E44">
        <v>204794.91399591</v>
      </c>
      <c r="F44">
        <v>827.35</v>
      </c>
      <c r="G44">
        <v>8.6319337891399197</v>
      </c>
      <c r="H44">
        <v>3.63351980154206</v>
      </c>
      <c r="I44">
        <v>-7.18827320632509</v>
      </c>
      <c r="J44">
        <v>4.8240122435986796</v>
      </c>
      <c r="K44">
        <v>820.22459667317003</v>
      </c>
      <c r="L44">
        <v>806.84528061695198</v>
      </c>
      <c r="M44">
        <v>67.246962242205001</v>
      </c>
      <c r="N44">
        <v>1.07607736803578</v>
      </c>
      <c r="O44">
        <v>16.9517133015048</v>
      </c>
      <c r="P44">
        <v>33.605167541380602</v>
      </c>
      <c r="Q44">
        <v>0.10568819842624</v>
      </c>
    </row>
    <row r="45" spans="1:17" x14ac:dyDescent="0.3">
      <c r="A45" t="s">
        <v>135</v>
      </c>
      <c r="B45" t="s">
        <v>136</v>
      </c>
      <c r="C45" t="s">
        <v>3125</v>
      </c>
      <c r="D45" t="s">
        <v>18</v>
      </c>
      <c r="E45">
        <v>193404.48089356799</v>
      </c>
      <c r="F45">
        <v>136.96</v>
      </c>
      <c r="G45">
        <v>3.8356847643649901</v>
      </c>
      <c r="H45">
        <v>-8.0933339750292408</v>
      </c>
      <c r="I45">
        <v>-24.3006516087299</v>
      </c>
      <c r="J45">
        <v>-1.9270268736327101</v>
      </c>
      <c r="K45">
        <v>151.161445692694</v>
      </c>
      <c r="L45">
        <v>155.21633496091101</v>
      </c>
      <c r="M45">
        <v>46.702201508646198</v>
      </c>
      <c r="N45">
        <v>0.76568496318412504</v>
      </c>
      <c r="O45">
        <v>43.691588785046697</v>
      </c>
      <c r="P45">
        <v>31.5658021133525</v>
      </c>
      <c r="Q45">
        <v>5.2098767617245002E-2</v>
      </c>
    </row>
    <row r="46" spans="1:17" x14ac:dyDescent="0.3">
      <c r="A46" t="s">
        <v>137</v>
      </c>
      <c r="B46" t="s">
        <v>138</v>
      </c>
      <c r="C46" t="s">
        <v>3127</v>
      </c>
      <c r="D46" t="s">
        <v>139</v>
      </c>
      <c r="E46">
        <v>191701.914514</v>
      </c>
      <c r="F46">
        <v>146.69</v>
      </c>
      <c r="G46">
        <v>71.304584215704296</v>
      </c>
      <c r="H46">
        <v>8.4658178894488092</v>
      </c>
      <c r="I46">
        <v>-25.904819267921699</v>
      </c>
      <c r="J46">
        <v>1.29797033887104</v>
      </c>
      <c r="K46">
        <v>152.139305919571</v>
      </c>
      <c r="L46">
        <v>150.63684678778799</v>
      </c>
      <c r="M46">
        <v>54.209185971444498</v>
      </c>
      <c r="N46">
        <v>0.89168602023913401</v>
      </c>
      <c r="O46">
        <v>56.111527711500401</v>
      </c>
      <c r="P46">
        <v>97.828725556304704</v>
      </c>
      <c r="Q46">
        <v>0.15883268442220699</v>
      </c>
    </row>
    <row r="47" spans="1:17" x14ac:dyDescent="0.3">
      <c r="A47" t="s">
        <v>140</v>
      </c>
      <c r="B47" t="s">
        <v>141</v>
      </c>
      <c r="C47" t="s">
        <v>3126</v>
      </c>
      <c r="D47" t="s">
        <v>21</v>
      </c>
      <c r="E47">
        <v>184401.74838788001</v>
      </c>
      <c r="F47">
        <v>6227.15</v>
      </c>
      <c r="G47">
        <v>-10.6197337921332</v>
      </c>
      <c r="H47">
        <v>2.7215180856332299</v>
      </c>
      <c r="I47">
        <v>21.901163761550102</v>
      </c>
      <c r="J47">
        <v>1.80658729238636</v>
      </c>
      <c r="K47">
        <v>5997.0440902186701</v>
      </c>
      <c r="L47">
        <v>5653.6830332133004</v>
      </c>
      <c r="M47">
        <v>70.900247750122602</v>
      </c>
      <c r="N47">
        <v>0.48914894328679398</v>
      </c>
      <c r="O47">
        <v>5.5852195627213099</v>
      </c>
      <c r="P47">
        <v>37.965681115751401</v>
      </c>
      <c r="Q47">
        <v>-5.5696822187674001E-2</v>
      </c>
    </row>
    <row r="48" spans="1:17" x14ac:dyDescent="0.3">
      <c r="A48" t="s">
        <v>142</v>
      </c>
      <c r="B48" t="s">
        <v>143</v>
      </c>
      <c r="C48" t="s">
        <v>3137</v>
      </c>
      <c r="D48" t="s">
        <v>117</v>
      </c>
      <c r="E48">
        <v>180349.580172827</v>
      </c>
      <c r="F48">
        <v>144.47</v>
      </c>
      <c r="G48">
        <v>-8.3367400580597906</v>
      </c>
      <c r="H48">
        <v>-1.8207590849786399</v>
      </c>
      <c r="I48">
        <v>-23.070965302666998</v>
      </c>
      <c r="J48">
        <v>-1.6269756780468101</v>
      </c>
      <c r="K48">
        <v>150.26466286209401</v>
      </c>
      <c r="L48">
        <v>152.24676686693101</v>
      </c>
      <c r="M48">
        <v>51.337213272883801</v>
      </c>
      <c r="N48">
        <v>0.97448314328780306</v>
      </c>
      <c r="O48">
        <v>27.777393230428402</v>
      </c>
      <c r="P48">
        <v>14.6587301587301</v>
      </c>
      <c r="Q48">
        <v>8.0894059411680003E-3</v>
      </c>
    </row>
    <row r="49" spans="1:17" x14ac:dyDescent="0.3">
      <c r="A49" t="s">
        <v>144</v>
      </c>
      <c r="B49" t="s">
        <v>145</v>
      </c>
      <c r="C49" t="s">
        <v>3134</v>
      </c>
      <c r="D49" t="s">
        <v>69</v>
      </c>
      <c r="E49">
        <v>175480.12746243001</v>
      </c>
      <c r="F49">
        <v>2617.1999999999998</v>
      </c>
      <c r="G49">
        <v>11.3958271983147</v>
      </c>
      <c r="H49">
        <v>0.92830978290827704</v>
      </c>
      <c r="I49">
        <v>4.0864485847574903</v>
      </c>
      <c r="J49">
        <v>1.54081830260187</v>
      </c>
      <c r="K49">
        <v>2636.85053614451</v>
      </c>
      <c r="L49">
        <v>2500.4202014971202</v>
      </c>
      <c r="M49">
        <v>59.868192477194299</v>
      </c>
      <c r="N49">
        <v>1.14735047039908</v>
      </c>
      <c r="O49">
        <v>9.9552957359009699</v>
      </c>
      <c r="P49">
        <v>34.524845241258603</v>
      </c>
      <c r="Q49">
        <v>4.3063894240231999E-2</v>
      </c>
    </row>
    <row r="50" spans="1:17" x14ac:dyDescent="0.3">
      <c r="A50" t="s">
        <v>146</v>
      </c>
      <c r="B50" t="s">
        <v>147</v>
      </c>
      <c r="C50" t="s">
        <v>3137</v>
      </c>
      <c r="D50" t="s">
        <v>148</v>
      </c>
      <c r="E50">
        <v>175056.44566607999</v>
      </c>
      <c r="F50">
        <v>448.4</v>
      </c>
      <c r="G50">
        <v>67.768571972354195</v>
      </c>
      <c r="H50">
        <v>-3.1041715399913001</v>
      </c>
      <c r="I50">
        <v>-7.8481784857971304</v>
      </c>
      <c r="J50">
        <v>-3.9663766536629899</v>
      </c>
      <c r="K50">
        <v>460.51963852833899</v>
      </c>
      <c r="L50">
        <v>414.60132955132201</v>
      </c>
      <c r="M50">
        <v>47.886423872230502</v>
      </c>
      <c r="N50">
        <v>0.69227952693473305</v>
      </c>
      <c r="O50">
        <v>16.781891168599401</v>
      </c>
      <c r="P50">
        <v>94.322860238353101</v>
      </c>
      <c r="Q50">
        <v>1.7906994733164001E-2</v>
      </c>
    </row>
    <row r="51" spans="1:17" x14ac:dyDescent="0.3">
      <c r="A51" t="s">
        <v>149</v>
      </c>
      <c r="B51" t="s">
        <v>150</v>
      </c>
      <c r="C51" t="s">
        <v>3126</v>
      </c>
      <c r="D51" t="s">
        <v>21</v>
      </c>
      <c r="E51">
        <v>170808.55367316</v>
      </c>
      <c r="F51">
        <v>1745.4</v>
      </c>
      <c r="G51">
        <v>22.932518822680802</v>
      </c>
      <c r="H51">
        <v>0.515103746138871</v>
      </c>
      <c r="I51">
        <v>25.872637210763202</v>
      </c>
      <c r="J51">
        <v>1.17635315245744</v>
      </c>
      <c r="K51">
        <v>1659.7472183769701</v>
      </c>
      <c r="L51">
        <v>1493.6119048094599</v>
      </c>
      <c r="M51">
        <v>64.938925703824196</v>
      </c>
      <c r="N51">
        <v>0.90243885257518697</v>
      </c>
      <c r="O51">
        <v>1.28337343875328</v>
      </c>
      <c r="P51">
        <v>50.083838514123499</v>
      </c>
      <c r="Q51">
        <v>-2.0742301346459002E-2</v>
      </c>
    </row>
    <row r="52" spans="1:17" x14ac:dyDescent="0.3">
      <c r="A52" t="s">
        <v>151</v>
      </c>
      <c r="B52" t="s">
        <v>152</v>
      </c>
      <c r="C52" t="s">
        <v>3133</v>
      </c>
      <c r="D52" t="s">
        <v>64</v>
      </c>
      <c r="E52">
        <v>168798.93275286499</v>
      </c>
      <c r="F52">
        <v>437.65</v>
      </c>
      <c r="G52">
        <v>-22.126310180004001</v>
      </c>
      <c r="H52">
        <v>-24.128054735920699</v>
      </c>
      <c r="I52">
        <v>-43.298828538404301</v>
      </c>
      <c r="J52">
        <v>-19.090802677411801</v>
      </c>
      <c r="K52">
        <v>587.65382208515302</v>
      </c>
      <c r="L52">
        <v>600.72728767189801</v>
      </c>
      <c r="M52">
        <v>7.6677571196058096</v>
      </c>
      <c r="N52">
        <v>3.3313061276689901</v>
      </c>
      <c r="O52">
        <v>104.695532960127</v>
      </c>
      <c r="P52">
        <v>7.5307125307125302</v>
      </c>
      <c r="Q52">
        <v>0.13469596529839001</v>
      </c>
    </row>
    <row r="53" spans="1:17" x14ac:dyDescent="0.3">
      <c r="A53" t="s">
        <v>153</v>
      </c>
      <c r="B53" t="s">
        <v>154</v>
      </c>
      <c r="C53" t="s">
        <v>3139</v>
      </c>
      <c r="D53" t="s">
        <v>155</v>
      </c>
      <c r="E53">
        <v>163391.71041303899</v>
      </c>
      <c r="F53">
        <v>4229.6000000000004</v>
      </c>
      <c r="G53">
        <v>37.8364155458762</v>
      </c>
      <c r="H53">
        <v>4.2026345798092501</v>
      </c>
      <c r="I53">
        <v>-5.9390842945824502</v>
      </c>
      <c r="J53">
        <v>3.17586253822207</v>
      </c>
      <c r="K53">
        <v>4306.0475637130703</v>
      </c>
      <c r="L53">
        <v>4054.5280867803799</v>
      </c>
      <c r="M53">
        <v>66.823091807903893</v>
      </c>
      <c r="N53">
        <v>0.69558987003435402</v>
      </c>
      <c r="O53">
        <v>19.0419897862681</v>
      </c>
      <c r="P53">
        <v>64.256310679611602</v>
      </c>
      <c r="Q53">
        <v>0.104004558695518</v>
      </c>
    </row>
    <row r="54" spans="1:17" x14ac:dyDescent="0.3">
      <c r="A54" t="s">
        <v>156</v>
      </c>
      <c r="B54" t="s">
        <v>157</v>
      </c>
      <c r="C54" t="s">
        <v>3131</v>
      </c>
      <c r="D54" t="s">
        <v>158</v>
      </c>
      <c r="E54">
        <v>161205.795205</v>
      </c>
      <c r="F54">
        <v>6072.5</v>
      </c>
      <c r="G54">
        <v>41.022974481712403</v>
      </c>
      <c r="H54">
        <v>6.6470355942678498</v>
      </c>
      <c r="I54">
        <v>37.316015351865403</v>
      </c>
      <c r="J54">
        <v>3.4191735215907602</v>
      </c>
      <c r="K54">
        <v>5713.43030562273</v>
      </c>
      <c r="L54">
        <v>4861.2858326687101</v>
      </c>
      <c r="M54">
        <v>66.048371690560003</v>
      </c>
      <c r="N54">
        <v>0.58452815327538798</v>
      </c>
      <c r="O54">
        <v>3.3487031700288199</v>
      </c>
      <c r="P54">
        <v>81.268656716417894</v>
      </c>
      <c r="Q54">
        <v>4.5765828210269999E-3</v>
      </c>
    </row>
    <row r="55" spans="1:17" x14ac:dyDescent="0.3">
      <c r="A55" t="s">
        <v>159</v>
      </c>
      <c r="B55" t="s">
        <v>160</v>
      </c>
      <c r="C55" t="s">
        <v>3127</v>
      </c>
      <c r="D55" t="s">
        <v>139</v>
      </c>
      <c r="E55">
        <v>159856.92925439999</v>
      </c>
      <c r="F55">
        <v>484.4</v>
      </c>
      <c r="G55">
        <v>27.983413757191801</v>
      </c>
      <c r="H55">
        <v>6.7416134136919599</v>
      </c>
      <c r="I55">
        <v>-11.0019008548029</v>
      </c>
      <c r="J55">
        <v>0.12031943450138601</v>
      </c>
      <c r="K55">
        <v>473.81158440787601</v>
      </c>
      <c r="L55">
        <v>451.89792423326799</v>
      </c>
      <c r="M55">
        <v>61.411607541308499</v>
      </c>
      <c r="N55">
        <v>1.3770290754124801</v>
      </c>
      <c r="O55">
        <v>19.735755573905799</v>
      </c>
      <c r="P55">
        <v>56.485220481343802</v>
      </c>
      <c r="Q55">
        <v>0.20011658423671</v>
      </c>
    </row>
    <row r="56" spans="1:17" x14ac:dyDescent="0.3">
      <c r="A56" t="s">
        <v>161</v>
      </c>
      <c r="B56" t="s">
        <v>162</v>
      </c>
      <c r="C56" t="s">
        <v>3136</v>
      </c>
      <c r="D56" t="s">
        <v>163</v>
      </c>
      <c r="E56">
        <v>155322.48162375001</v>
      </c>
      <c r="F56">
        <v>7329.7</v>
      </c>
      <c r="G56">
        <v>48.382085584228598</v>
      </c>
      <c r="H56">
        <v>-3.4518661017143799</v>
      </c>
      <c r="I56">
        <v>-18.114576891207101</v>
      </c>
      <c r="J56">
        <v>6.4064461589379098</v>
      </c>
      <c r="K56">
        <v>7506.4878012242498</v>
      </c>
      <c r="L56">
        <v>7116.1971616315004</v>
      </c>
      <c r="M56">
        <v>63.765568866949302</v>
      </c>
      <c r="N56">
        <v>1.2737110412999599</v>
      </c>
      <c r="O56">
        <v>24.833894975237701</v>
      </c>
      <c r="P56">
        <v>74.7017673487385</v>
      </c>
      <c r="Q56">
        <v>0.15257279529645901</v>
      </c>
    </row>
    <row r="57" spans="1:17" x14ac:dyDescent="0.3">
      <c r="A57" t="s">
        <v>164</v>
      </c>
      <c r="B57" t="s">
        <v>165</v>
      </c>
      <c r="C57" t="s">
        <v>3141</v>
      </c>
      <c r="D57" t="s">
        <v>166</v>
      </c>
      <c r="E57">
        <v>153196.930773525</v>
      </c>
      <c r="F57">
        <v>3012.05</v>
      </c>
      <c r="G57">
        <v>-1.16649181342917</v>
      </c>
      <c r="H57">
        <v>-6.3925200175199404</v>
      </c>
      <c r="I57">
        <v>-5.6499960039534498</v>
      </c>
      <c r="J57">
        <v>-3.5990670144689201</v>
      </c>
      <c r="K57">
        <v>3112.7466100305201</v>
      </c>
      <c r="L57">
        <v>3022.3347760975898</v>
      </c>
      <c r="M57">
        <v>44.952150772498598</v>
      </c>
      <c r="N57">
        <v>0.77008910826704402</v>
      </c>
      <c r="O57">
        <v>13.3779319732408</v>
      </c>
      <c r="P57">
        <v>21.367986299989902</v>
      </c>
      <c r="Q57">
        <v>6.6192601435880001E-3</v>
      </c>
    </row>
    <row r="58" spans="1:17" hidden="1" x14ac:dyDescent="0.3">
      <c r="A58" t="s">
        <v>167</v>
      </c>
      <c r="B58" t="s">
        <v>168</v>
      </c>
      <c r="C58" t="s">
        <v>3142</v>
      </c>
      <c r="D58" t="s">
        <v>57</v>
      </c>
      <c r="E58">
        <v>152757.7268</v>
      </c>
      <c r="F58">
        <v>1880</v>
      </c>
      <c r="G58">
        <v>-20.372358562579301</v>
      </c>
      <c r="H58">
        <v>0.50492785242831995</v>
      </c>
      <c r="I58">
        <v>-2.0706427622257899</v>
      </c>
      <c r="J58">
        <v>4.2712082912725897</v>
      </c>
      <c r="M58">
        <v>65.816565810979498</v>
      </c>
      <c r="O58">
        <v>4.7872340425531901</v>
      </c>
      <c r="P58">
        <v>11.3414273023393</v>
      </c>
    </row>
    <row r="59" spans="1:17" x14ac:dyDescent="0.3">
      <c r="A59" t="s">
        <v>169</v>
      </c>
      <c r="B59" t="s">
        <v>170</v>
      </c>
      <c r="C59" t="s">
        <v>3127</v>
      </c>
      <c r="D59" t="s">
        <v>43</v>
      </c>
      <c r="E59">
        <v>150983.13549794999</v>
      </c>
      <c r="F59">
        <v>1506.75</v>
      </c>
      <c r="G59">
        <v>-16.368547351812801</v>
      </c>
      <c r="H59">
        <v>-7.6976473170957203</v>
      </c>
      <c r="I59">
        <v>1.4564929673809199</v>
      </c>
      <c r="J59">
        <v>-6.1758689460466796</v>
      </c>
      <c r="K59">
        <v>1646.5184949812101</v>
      </c>
      <c r="L59">
        <v>1596.5445749442899</v>
      </c>
      <c r="M59">
        <v>32.9720751891929</v>
      </c>
      <c r="N59">
        <v>1.09565719349125</v>
      </c>
      <c r="O59">
        <v>28.488468558154899</v>
      </c>
      <c r="P59">
        <v>15.2213810506997</v>
      </c>
      <c r="Q59">
        <v>-7.0674627021279999E-3</v>
      </c>
    </row>
    <row r="60" spans="1:17" x14ac:dyDescent="0.3">
      <c r="A60" t="s">
        <v>171</v>
      </c>
      <c r="B60" t="s">
        <v>172</v>
      </c>
      <c r="C60" t="s">
        <v>3137</v>
      </c>
      <c r="D60" t="s">
        <v>173</v>
      </c>
      <c r="E60">
        <v>148938.49677813001</v>
      </c>
      <c r="F60">
        <v>666.1</v>
      </c>
      <c r="G60">
        <v>5.7499522258512696</v>
      </c>
      <c r="H60">
        <v>-3.3611700027048999</v>
      </c>
      <c r="I60">
        <v>-7.1234754702469196</v>
      </c>
      <c r="J60">
        <v>-2.0569150956743099</v>
      </c>
      <c r="K60">
        <v>682.90630209685196</v>
      </c>
      <c r="L60">
        <v>645.32046840918304</v>
      </c>
      <c r="M60">
        <v>54.710859357082398</v>
      </c>
      <c r="N60">
        <v>1.2343835529045799</v>
      </c>
      <c r="O60">
        <v>15.9960966821798</v>
      </c>
      <c r="P60">
        <v>34.199657499748099</v>
      </c>
      <c r="Q60">
        <v>4.1140931499787002E-2</v>
      </c>
    </row>
    <row r="61" spans="1:17" x14ac:dyDescent="0.3">
      <c r="A61" t="s">
        <v>174</v>
      </c>
      <c r="B61" t="s">
        <v>175</v>
      </c>
      <c r="C61" t="s">
        <v>3127</v>
      </c>
      <c r="D61" t="s">
        <v>43</v>
      </c>
      <c r="E61">
        <v>146852.61388687999</v>
      </c>
      <c r="F61">
        <v>682.4</v>
      </c>
      <c r="G61">
        <v>-20.875609759009102</v>
      </c>
      <c r="H61">
        <v>-3.6263249007958001</v>
      </c>
      <c r="I61">
        <v>15.549246333937999</v>
      </c>
      <c r="J61">
        <v>-3.7213611337922199</v>
      </c>
      <c r="K61">
        <v>705.90245673214702</v>
      </c>
      <c r="L61">
        <v>666.10008333326198</v>
      </c>
      <c r="M61">
        <v>37.711322694885503</v>
      </c>
      <c r="N61">
        <v>0.91004964333432203</v>
      </c>
      <c r="O61">
        <v>11.5474794841735</v>
      </c>
      <c r="P61">
        <v>33.437622213531398</v>
      </c>
      <c r="Q61">
        <v>-5.3266054345139001E-2</v>
      </c>
    </row>
    <row r="62" spans="1:17" x14ac:dyDescent="0.3">
      <c r="A62" t="s">
        <v>176</v>
      </c>
      <c r="B62" t="s">
        <v>177</v>
      </c>
      <c r="C62" t="s">
        <v>3133</v>
      </c>
      <c r="D62" t="s">
        <v>178</v>
      </c>
      <c r="E62">
        <v>142333.23831068899</v>
      </c>
      <c r="F62">
        <v>898.55</v>
      </c>
      <c r="G62">
        <v>-30.205885220296899</v>
      </c>
      <c r="H62">
        <v>-41.307679837330902</v>
      </c>
      <c r="I62">
        <v>-58.820994279956899</v>
      </c>
      <c r="J62">
        <v>-36.4317021509843</v>
      </c>
      <c r="K62">
        <v>1596.7015894943299</v>
      </c>
      <c r="L62">
        <v>1688.0757719865101</v>
      </c>
      <c r="M62">
        <v>6.5121474960191401</v>
      </c>
      <c r="N62">
        <v>3.72077660549999</v>
      </c>
      <c r="O62">
        <v>141.95648544877801</v>
      </c>
      <c r="P62">
        <v>0.75124740707517201</v>
      </c>
      <c r="Q62">
        <v>-7.3633839881289999E-3</v>
      </c>
    </row>
    <row r="63" spans="1:17" x14ac:dyDescent="0.3">
      <c r="A63" t="s">
        <v>179</v>
      </c>
      <c r="B63" t="s">
        <v>180</v>
      </c>
      <c r="C63" t="s">
        <v>3127</v>
      </c>
      <c r="D63" t="s">
        <v>139</v>
      </c>
      <c r="E63">
        <v>136940.81412</v>
      </c>
      <c r="F63">
        <v>520.04999999999995</v>
      </c>
      <c r="G63">
        <v>30.965582616932799</v>
      </c>
      <c r="H63">
        <v>0.57300539910842996</v>
      </c>
      <c r="I63">
        <v>-15.5714007720144</v>
      </c>
      <c r="J63">
        <v>-1.13094413743972</v>
      </c>
      <c r="K63">
        <v>532.52335568574404</v>
      </c>
      <c r="L63">
        <v>507.608787614059</v>
      </c>
      <c r="M63">
        <v>53.872015848098897</v>
      </c>
      <c r="N63">
        <v>1.17598198178295</v>
      </c>
      <c r="O63">
        <v>25.757138736659901</v>
      </c>
      <c r="P63">
        <v>56.712370046707797</v>
      </c>
      <c r="Q63">
        <v>0.20147792845908399</v>
      </c>
    </row>
    <row r="64" spans="1:17" x14ac:dyDescent="0.3">
      <c r="A64" t="s">
        <v>181</v>
      </c>
      <c r="B64" t="s">
        <v>182</v>
      </c>
      <c r="C64" t="s">
        <v>3132</v>
      </c>
      <c r="D64" t="s">
        <v>183</v>
      </c>
      <c r="E64">
        <v>135195.2759605</v>
      </c>
      <c r="F64">
        <v>4931.75</v>
      </c>
      <c r="G64">
        <v>8.4951315437722901</v>
      </c>
      <c r="H64">
        <v>8.25800131146665</v>
      </c>
      <c r="I64">
        <v>-2.5016468873552702</v>
      </c>
      <c r="J64">
        <v>-0.60188449301483105</v>
      </c>
      <c r="K64">
        <v>4825.2841428519896</v>
      </c>
      <c r="L64">
        <v>4564.3543329652903</v>
      </c>
      <c r="M64">
        <v>54.781708273835697</v>
      </c>
      <c r="N64">
        <v>1.4973342443851301</v>
      </c>
      <c r="O64">
        <v>3.51295179196025</v>
      </c>
      <c r="P64">
        <v>38.4370306951676</v>
      </c>
      <c r="Q64">
        <v>8.8861702696566E-2</v>
      </c>
    </row>
    <row r="65" spans="1:17" x14ac:dyDescent="0.3">
      <c r="A65" t="s">
        <v>184</v>
      </c>
      <c r="B65" t="s">
        <v>185</v>
      </c>
      <c r="C65" t="s">
        <v>3133</v>
      </c>
      <c r="D65" t="s">
        <v>75</v>
      </c>
      <c r="E65">
        <v>131104.78161341001</v>
      </c>
      <c r="F65">
        <v>410.3</v>
      </c>
      <c r="G65">
        <v>29.286870680265501</v>
      </c>
      <c r="H65">
        <v>-3.2040434850569199</v>
      </c>
      <c r="I65">
        <v>-13.404850169227601</v>
      </c>
      <c r="J65">
        <v>-1.39777335582122</v>
      </c>
      <c r="K65">
        <v>432.38224922100898</v>
      </c>
      <c r="L65">
        <v>411.24247674615799</v>
      </c>
      <c r="M65">
        <v>39.460537280621303</v>
      </c>
      <c r="N65">
        <v>0.86876731654926398</v>
      </c>
      <c r="O65">
        <v>20.606873019741599</v>
      </c>
      <c r="P65">
        <v>58.723404255319103</v>
      </c>
      <c r="Q65">
        <v>6.8244762644611004E-2</v>
      </c>
    </row>
    <row r="66" spans="1:17" x14ac:dyDescent="0.3">
      <c r="A66" t="s">
        <v>186</v>
      </c>
      <c r="B66" t="s">
        <v>187</v>
      </c>
      <c r="C66" t="s">
        <v>3127</v>
      </c>
      <c r="D66" t="s">
        <v>34</v>
      </c>
      <c r="E66">
        <v>127991.21393025</v>
      </c>
      <c r="F66">
        <v>247.5</v>
      </c>
      <c r="G66">
        <v>3.4914848387535402</v>
      </c>
      <c r="H66">
        <v>2.2325350178083698</v>
      </c>
      <c r="I66">
        <v>-13.9097357507518</v>
      </c>
      <c r="J66">
        <v>-0.97742575542088295</v>
      </c>
      <c r="K66">
        <v>246.81782122998499</v>
      </c>
      <c r="L66">
        <v>246.101821429686</v>
      </c>
      <c r="M66">
        <v>53.986754439965601</v>
      </c>
      <c r="N66">
        <v>1.0612789326334</v>
      </c>
      <c r="O66">
        <v>21.090909090909001</v>
      </c>
      <c r="P66">
        <v>28.404669260700398</v>
      </c>
      <c r="Q66">
        <v>0.13370381370191001</v>
      </c>
    </row>
    <row r="67" spans="1:17" x14ac:dyDescent="0.3">
      <c r="A67" t="s">
        <v>188</v>
      </c>
      <c r="B67" t="s">
        <v>189</v>
      </c>
      <c r="C67" t="s">
        <v>3125</v>
      </c>
      <c r="D67" t="s">
        <v>190</v>
      </c>
      <c r="E67">
        <v>127537.207775271</v>
      </c>
      <c r="F67">
        <v>193.97</v>
      </c>
      <c r="G67">
        <v>36.743309053870497</v>
      </c>
      <c r="H67">
        <v>-4.0337101267379998</v>
      </c>
      <c r="I67">
        <v>-9.5787421868331606</v>
      </c>
      <c r="J67">
        <v>3.9013303891134798</v>
      </c>
      <c r="K67">
        <v>208.81463580294201</v>
      </c>
      <c r="L67">
        <v>201.920372330753</v>
      </c>
      <c r="M67">
        <v>46.308946971636097</v>
      </c>
      <c r="N67">
        <v>0.96107981684267796</v>
      </c>
      <c r="O67">
        <v>26.9783987214517</v>
      </c>
      <c r="P67">
        <v>56.870198139910997</v>
      </c>
      <c r="Q67">
        <v>9.4702892352753004E-2</v>
      </c>
    </row>
    <row r="68" spans="1:17" x14ac:dyDescent="0.3">
      <c r="A68" t="s">
        <v>191</v>
      </c>
      <c r="B68" t="s">
        <v>192</v>
      </c>
      <c r="C68" t="s">
        <v>3125</v>
      </c>
      <c r="D68" t="s">
        <v>18</v>
      </c>
      <c r="E68">
        <v>127486.98376488</v>
      </c>
      <c r="F68">
        <v>293.85000000000002</v>
      </c>
      <c r="G68">
        <v>17.490152671590799</v>
      </c>
      <c r="H68">
        <v>-3.3818398949591901</v>
      </c>
      <c r="I68">
        <v>-15.808466852454201</v>
      </c>
      <c r="J68">
        <v>-1.8523605651707</v>
      </c>
      <c r="K68">
        <v>317.73104605033501</v>
      </c>
      <c r="L68">
        <v>305.41522322540197</v>
      </c>
      <c r="M68">
        <v>41.947488830714803</v>
      </c>
      <c r="N68">
        <v>0.82286951590191404</v>
      </c>
      <c r="O68">
        <v>27.956440360728202</v>
      </c>
      <c r="P68">
        <v>42.265795206971603</v>
      </c>
      <c r="Q68">
        <v>3.3297398062605003E-2</v>
      </c>
    </row>
    <row r="69" spans="1:17" x14ac:dyDescent="0.3">
      <c r="A69" t="s">
        <v>193</v>
      </c>
      <c r="B69" t="s">
        <v>194</v>
      </c>
      <c r="C69" t="s">
        <v>3140</v>
      </c>
      <c r="D69" t="s">
        <v>134</v>
      </c>
      <c r="E69">
        <v>127184.53948332</v>
      </c>
      <c r="F69">
        <v>1276.05</v>
      </c>
      <c r="G69">
        <v>18.917174009145199</v>
      </c>
      <c r="H69">
        <v>10.312514754810699</v>
      </c>
      <c r="I69">
        <v>-10.8293066507671</v>
      </c>
      <c r="J69">
        <v>-4.3751957673730102</v>
      </c>
      <c r="K69">
        <v>1219.6560515239401</v>
      </c>
      <c r="L69">
        <v>1195.8230920539299</v>
      </c>
      <c r="M69">
        <v>64.236521473628201</v>
      </c>
      <c r="N69">
        <v>1.65085855906894</v>
      </c>
      <c r="O69">
        <v>29.301359664589899</v>
      </c>
      <c r="P69">
        <v>51.145987562925598</v>
      </c>
      <c r="Q69">
        <v>5.9688587311232E-2</v>
      </c>
    </row>
    <row r="70" spans="1:17" x14ac:dyDescent="0.3">
      <c r="A70" t="s">
        <v>195</v>
      </c>
      <c r="B70" t="s">
        <v>196</v>
      </c>
      <c r="C70" t="s">
        <v>3129</v>
      </c>
      <c r="D70" t="s">
        <v>197</v>
      </c>
      <c r="E70">
        <v>126863.20310647</v>
      </c>
      <c r="F70">
        <v>1240.0999999999999</v>
      </c>
      <c r="G70">
        <v>-0.57006174117268305</v>
      </c>
      <c r="H70">
        <v>-5.7300311338791596</v>
      </c>
      <c r="I70">
        <v>-12.075782956944799</v>
      </c>
      <c r="J70">
        <v>-0.54855631364536095</v>
      </c>
      <c r="K70">
        <v>1294.9567423389501</v>
      </c>
      <c r="L70">
        <v>1299.6038927787899</v>
      </c>
      <c r="M70">
        <v>60.074862113418199</v>
      </c>
      <c r="N70">
        <v>1.34496586608355</v>
      </c>
      <c r="O70">
        <v>24.3327151036206</v>
      </c>
      <c r="P70">
        <v>24.495532577050401</v>
      </c>
      <c r="Q70">
        <v>1.0041075629782001E-2</v>
      </c>
    </row>
    <row r="71" spans="1:17" x14ac:dyDescent="0.3">
      <c r="A71" t="s">
        <v>198</v>
      </c>
      <c r="B71" t="s">
        <v>199</v>
      </c>
      <c r="C71" t="s">
        <v>3134</v>
      </c>
      <c r="D71" t="s">
        <v>69</v>
      </c>
      <c r="E71">
        <v>121604.40610886</v>
      </c>
      <c r="F71">
        <v>493.7</v>
      </c>
      <c r="G71">
        <v>-5.1237295340379498</v>
      </c>
      <c r="H71">
        <v>-8.6877973876090806</v>
      </c>
      <c r="I71">
        <v>-27.3347176533759</v>
      </c>
      <c r="J71">
        <v>-11.422734674351601</v>
      </c>
      <c r="K71">
        <v>572.92803580488601</v>
      </c>
      <c r="L71">
        <v>589.03876641586498</v>
      </c>
      <c r="M71">
        <v>25.863828658375699</v>
      </c>
      <c r="N71">
        <v>2.1825704617799802</v>
      </c>
      <c r="O71">
        <v>43.194247518735999</v>
      </c>
      <c r="P71">
        <v>18.3223487118034</v>
      </c>
      <c r="Q71">
        <v>1.3926482118283E-2</v>
      </c>
    </row>
    <row r="72" spans="1:17" x14ac:dyDescent="0.3">
      <c r="A72" t="s">
        <v>200</v>
      </c>
      <c r="B72" t="s">
        <v>201</v>
      </c>
      <c r="C72" t="s">
        <v>3127</v>
      </c>
      <c r="D72" t="s">
        <v>34</v>
      </c>
      <c r="E72">
        <v>120802.32668994799</v>
      </c>
      <c r="F72">
        <v>104.11</v>
      </c>
      <c r="G72">
        <v>10.312621761297599</v>
      </c>
      <c r="H72">
        <v>7.6062183498581497</v>
      </c>
      <c r="I72">
        <v>-25.027259333835602</v>
      </c>
      <c r="J72">
        <v>-0.66541877596049304</v>
      </c>
      <c r="K72">
        <v>104.485179417922</v>
      </c>
      <c r="L72">
        <v>108.191557419383</v>
      </c>
      <c r="M72">
        <v>60.919776159914299</v>
      </c>
      <c r="N72">
        <v>0.97826236301092095</v>
      </c>
      <c r="O72">
        <v>37.258668715781297</v>
      </c>
      <c r="P72">
        <v>37.711640211640201</v>
      </c>
      <c r="Q72">
        <v>0.121177379006709</v>
      </c>
    </row>
    <row r="73" spans="1:17" x14ac:dyDescent="0.3">
      <c r="A73" t="s">
        <v>202</v>
      </c>
      <c r="B73" t="s">
        <v>203</v>
      </c>
      <c r="C73" t="s">
        <v>3129</v>
      </c>
      <c r="D73" t="s">
        <v>120</v>
      </c>
      <c r="E73">
        <v>120761.72888256</v>
      </c>
      <c r="F73">
        <v>5013.6000000000004</v>
      </c>
      <c r="G73">
        <v>-18.185536255146701</v>
      </c>
      <c r="H73">
        <v>-13.958249814121</v>
      </c>
      <c r="I73">
        <v>-9.2012675888520992</v>
      </c>
      <c r="J73">
        <v>-3.48840805931503</v>
      </c>
      <c r="K73">
        <v>5564.5034832237397</v>
      </c>
      <c r="L73">
        <v>5462.3806264140003</v>
      </c>
      <c r="M73">
        <v>39.045362031805098</v>
      </c>
      <c r="N73">
        <v>2.0662345794779098</v>
      </c>
      <c r="O73">
        <v>29.046992181266901</v>
      </c>
      <c r="P73">
        <v>8.3787289234760198</v>
      </c>
      <c r="Q73">
        <v>1.3115106208990999E-2</v>
      </c>
    </row>
    <row r="74" spans="1:17" x14ac:dyDescent="0.3">
      <c r="A74" t="s">
        <v>204</v>
      </c>
      <c r="B74" t="s">
        <v>205</v>
      </c>
      <c r="C74" t="s">
        <v>3131</v>
      </c>
      <c r="D74" t="s">
        <v>51</v>
      </c>
      <c r="E74">
        <v>120552.31906916</v>
      </c>
      <c r="F74">
        <v>1492.7</v>
      </c>
      <c r="G74">
        <v>3.8568774358244702</v>
      </c>
      <c r="H74">
        <v>0.67708556375555395</v>
      </c>
      <c r="I74">
        <v>-4.4398625691059896</v>
      </c>
      <c r="J74">
        <v>-0.31600304968895498</v>
      </c>
      <c r="K74">
        <v>1547.81783747298</v>
      </c>
      <c r="L74">
        <v>1489.58234729173</v>
      </c>
      <c r="M74">
        <v>43.604983358670097</v>
      </c>
      <c r="N74">
        <v>0.79470019213533305</v>
      </c>
      <c r="O74">
        <v>14.024921283579999</v>
      </c>
      <c r="P74">
        <v>25.648148148148099</v>
      </c>
      <c r="Q74">
        <v>4.4121750658506001E-2</v>
      </c>
    </row>
    <row r="75" spans="1:17" x14ac:dyDescent="0.3">
      <c r="A75" t="s">
        <v>206</v>
      </c>
      <c r="B75" t="s">
        <v>207</v>
      </c>
      <c r="C75" t="s">
        <v>3132</v>
      </c>
      <c r="D75" t="s">
        <v>208</v>
      </c>
      <c r="E75">
        <v>117027.659554343</v>
      </c>
      <c r="F75">
        <v>166.32</v>
      </c>
      <c r="G75">
        <v>61.430425732596397</v>
      </c>
      <c r="H75">
        <v>-12.921259084302401</v>
      </c>
      <c r="I75">
        <v>10.3510737268876</v>
      </c>
      <c r="J75">
        <v>-3.2962739001857702</v>
      </c>
      <c r="K75">
        <v>184.31124261629699</v>
      </c>
      <c r="L75">
        <v>166.19853056324399</v>
      </c>
      <c r="M75">
        <v>38.346268120739701</v>
      </c>
      <c r="N75">
        <v>1.2796311462114101</v>
      </c>
      <c r="O75">
        <v>30.4653679653679</v>
      </c>
      <c r="P75">
        <v>91.612903225806406</v>
      </c>
      <c r="Q75">
        <v>2.4118876556689001E-2</v>
      </c>
    </row>
    <row r="76" spans="1:17" x14ac:dyDescent="0.3">
      <c r="A76" t="s">
        <v>209</v>
      </c>
      <c r="B76" t="s">
        <v>210</v>
      </c>
      <c r="C76" t="s">
        <v>3127</v>
      </c>
      <c r="D76" t="s">
        <v>211</v>
      </c>
      <c r="E76">
        <v>116593.86341375</v>
      </c>
      <c r="F76">
        <v>10476.25</v>
      </c>
      <c r="G76">
        <v>22.452308726392701</v>
      </c>
      <c r="H76">
        <v>2.6741873200550499</v>
      </c>
      <c r="I76">
        <v>25.754870830255602</v>
      </c>
      <c r="J76">
        <v>-4.4380237468371897</v>
      </c>
      <c r="K76">
        <v>10419.415325530499</v>
      </c>
      <c r="L76">
        <v>9421.0721331089808</v>
      </c>
      <c r="M76">
        <v>46.0713758200366</v>
      </c>
      <c r="N76">
        <v>0.76272043241277998</v>
      </c>
      <c r="O76">
        <v>8.3402935210595395</v>
      </c>
      <c r="P76">
        <v>45.3016643550624</v>
      </c>
      <c r="Q76">
        <v>7.2092377294078996E-2</v>
      </c>
    </row>
    <row r="77" spans="1:17" x14ac:dyDescent="0.3">
      <c r="A77" t="s">
        <v>212</v>
      </c>
      <c r="B77" t="s">
        <v>213</v>
      </c>
      <c r="C77" t="s">
        <v>3132</v>
      </c>
      <c r="D77" t="s">
        <v>91</v>
      </c>
      <c r="E77">
        <v>115104.51820043899</v>
      </c>
      <c r="F77">
        <v>2424.6</v>
      </c>
      <c r="G77">
        <v>10.693182463328901</v>
      </c>
      <c r="H77">
        <v>0.76977281223852601</v>
      </c>
      <c r="I77">
        <v>2.3915026895068698</v>
      </c>
      <c r="J77">
        <v>-1.62224787955385</v>
      </c>
      <c r="K77">
        <v>2554.5714072238402</v>
      </c>
      <c r="L77">
        <v>2374.3457095439398</v>
      </c>
      <c r="M77">
        <v>45.0632563632551</v>
      </c>
      <c r="N77">
        <v>0.74006196121516998</v>
      </c>
      <c r="O77">
        <v>21.9995050730017</v>
      </c>
      <c r="P77">
        <v>34.774874930516901</v>
      </c>
      <c r="Q77">
        <v>0.20515436120955799</v>
      </c>
    </row>
    <row r="78" spans="1:17" x14ac:dyDescent="0.3">
      <c r="A78" t="s">
        <v>214</v>
      </c>
      <c r="B78" t="s">
        <v>215</v>
      </c>
      <c r="C78" t="s">
        <v>3133</v>
      </c>
      <c r="D78" t="s">
        <v>64</v>
      </c>
      <c r="E78">
        <v>114721.33496086</v>
      </c>
      <c r="F78">
        <v>657.4</v>
      </c>
      <c r="G78">
        <v>42.640343373847202</v>
      </c>
      <c r="H78">
        <v>0.15116653263836199</v>
      </c>
      <c r="I78">
        <v>0.45441586785982302</v>
      </c>
      <c r="J78">
        <v>-8.7841524715324297</v>
      </c>
      <c r="K78">
        <v>702.25884244800204</v>
      </c>
      <c r="L78">
        <v>638.46391725467299</v>
      </c>
      <c r="M78">
        <v>28.724894033312601</v>
      </c>
      <c r="N78">
        <v>1.4978283296811301</v>
      </c>
      <c r="O78">
        <v>22.436872528141102</v>
      </c>
      <c r="P78">
        <v>65.321262416698104</v>
      </c>
      <c r="Q78">
        <v>7.0676030038357998E-2</v>
      </c>
    </row>
    <row r="79" spans="1:17" x14ac:dyDescent="0.3">
      <c r="A79" t="s">
        <v>216</v>
      </c>
      <c r="B79" t="s">
        <v>217</v>
      </c>
      <c r="C79" t="s">
        <v>3127</v>
      </c>
      <c r="D79" t="s">
        <v>54</v>
      </c>
      <c r="E79">
        <v>114552.884544225</v>
      </c>
      <c r="F79">
        <v>2947.8</v>
      </c>
      <c r="G79">
        <v>27.734683836906399</v>
      </c>
      <c r="H79">
        <v>-6.7718463942937799</v>
      </c>
      <c r="I79">
        <v>18.467089235387402</v>
      </c>
      <c r="J79">
        <v>0.70261713349538302</v>
      </c>
      <c r="K79">
        <v>3121.6167748614498</v>
      </c>
      <c r="L79">
        <v>2822.9705075654801</v>
      </c>
      <c r="M79">
        <v>61.003324619355901</v>
      </c>
      <c r="N79">
        <v>1.07196252413241</v>
      </c>
      <c r="O79">
        <v>23.8974828685799</v>
      </c>
      <c r="P79">
        <v>52.376521671706598</v>
      </c>
      <c r="Q79">
        <v>9.1925140751052001E-2</v>
      </c>
    </row>
    <row r="80" spans="1:17" x14ac:dyDescent="0.3">
      <c r="A80" t="s">
        <v>218</v>
      </c>
      <c r="B80" t="s">
        <v>219</v>
      </c>
      <c r="C80" t="s">
        <v>3138</v>
      </c>
      <c r="D80" t="s">
        <v>220</v>
      </c>
      <c r="E80">
        <v>113411.962686225</v>
      </c>
      <c r="F80">
        <v>796.75</v>
      </c>
      <c r="G80">
        <v>66.548710448890304</v>
      </c>
      <c r="H80">
        <v>15.644684544727401</v>
      </c>
      <c r="I80">
        <v>31.720598589567899</v>
      </c>
      <c r="J80">
        <v>4.2464723972117797</v>
      </c>
      <c r="K80">
        <v>704.70997602495004</v>
      </c>
      <c r="L80">
        <v>619.43882838828404</v>
      </c>
      <c r="M80">
        <v>79.676777872041598</v>
      </c>
      <c r="N80">
        <v>1.50963432272828</v>
      </c>
      <c r="O80">
        <v>1.65045497332914</v>
      </c>
      <c r="P80">
        <v>91.112976733029498</v>
      </c>
      <c r="Q80">
        <v>0.21501832668212101</v>
      </c>
    </row>
    <row r="81" spans="1:17" x14ac:dyDescent="0.3">
      <c r="A81" t="s">
        <v>221</v>
      </c>
      <c r="B81" t="s">
        <v>222</v>
      </c>
      <c r="C81" t="s">
        <v>3136</v>
      </c>
      <c r="D81" t="s">
        <v>163</v>
      </c>
      <c r="E81">
        <v>112415.59867322999</v>
      </c>
      <c r="F81">
        <v>735.45</v>
      </c>
      <c r="G81">
        <v>48.502849771443799</v>
      </c>
      <c r="H81">
        <v>-0.82443669328985303</v>
      </c>
      <c r="I81">
        <v>7.5822966086593802</v>
      </c>
      <c r="J81">
        <v>2.5190861983274799</v>
      </c>
      <c r="K81">
        <v>733.21759360719602</v>
      </c>
      <c r="L81">
        <v>653.12521654934505</v>
      </c>
      <c r="M81">
        <v>59.3260820737408</v>
      </c>
      <c r="N81">
        <v>0.75322791731644301</v>
      </c>
      <c r="O81">
        <v>18.933985994968999</v>
      </c>
      <c r="P81">
        <v>79.334308705193806</v>
      </c>
      <c r="Q81">
        <v>0.18577163806820199</v>
      </c>
    </row>
    <row r="82" spans="1:17" x14ac:dyDescent="0.3">
      <c r="A82" t="s">
        <v>223</v>
      </c>
      <c r="B82" t="s">
        <v>224</v>
      </c>
      <c r="C82" t="s">
        <v>3129</v>
      </c>
      <c r="D82" t="s">
        <v>225</v>
      </c>
      <c r="E82">
        <v>109913.624151094</v>
      </c>
      <c r="F82">
        <v>1511.15</v>
      </c>
      <c r="G82">
        <v>22.915228809708701</v>
      </c>
      <c r="H82">
        <v>4.7752222514179897E-2</v>
      </c>
      <c r="I82">
        <v>25.1403083027501</v>
      </c>
      <c r="J82">
        <v>-2.41126046895815</v>
      </c>
      <c r="K82">
        <v>1478.9396704620699</v>
      </c>
      <c r="L82">
        <v>1341.49235572116</v>
      </c>
      <c r="M82">
        <v>66.092999048374594</v>
      </c>
      <c r="N82">
        <v>1.18750262987112</v>
      </c>
      <c r="O82">
        <v>9.0229295569599302</v>
      </c>
      <c r="P82">
        <v>46.422169468533497</v>
      </c>
      <c r="Q82">
        <v>5.6996680790065E-2</v>
      </c>
    </row>
    <row r="83" spans="1:17" x14ac:dyDescent="0.3">
      <c r="A83" t="s">
        <v>226</v>
      </c>
      <c r="B83" t="s">
        <v>227</v>
      </c>
      <c r="C83" t="s">
        <v>3131</v>
      </c>
      <c r="D83" t="s">
        <v>51</v>
      </c>
      <c r="E83">
        <v>109167.2688992</v>
      </c>
      <c r="F83">
        <v>3225.55</v>
      </c>
      <c r="G83">
        <v>30.110500521620601</v>
      </c>
      <c r="H83">
        <v>-6.1578106378974997</v>
      </c>
      <c r="I83">
        <v>16.088149937231499</v>
      </c>
      <c r="J83">
        <v>1.56996936853701</v>
      </c>
      <c r="K83">
        <v>3261.9441107248399</v>
      </c>
      <c r="L83">
        <v>2976.6728364478199</v>
      </c>
      <c r="M83">
        <v>58.168787241348902</v>
      </c>
      <c r="N83">
        <v>0.737845726205</v>
      </c>
      <c r="O83">
        <v>11.3205499837236</v>
      </c>
      <c r="P83">
        <v>59.231376808016897</v>
      </c>
      <c r="Q83">
        <v>0.104027968158282</v>
      </c>
    </row>
    <row r="84" spans="1:17" hidden="1" x14ac:dyDescent="0.3">
      <c r="A84" t="s">
        <v>228</v>
      </c>
      <c r="B84" t="s">
        <v>229</v>
      </c>
      <c r="C84" t="s">
        <v>3142</v>
      </c>
      <c r="D84" t="s">
        <v>54</v>
      </c>
      <c r="E84">
        <v>107341.482829189</v>
      </c>
      <c r="F84">
        <v>128.88999999999999</v>
      </c>
      <c r="G84">
        <v>-43.839283028162797</v>
      </c>
      <c r="H84">
        <v>-2.4341944482668199</v>
      </c>
      <c r="I84">
        <v>-27.002174833876499</v>
      </c>
      <c r="J84">
        <v>-1.70099129481935</v>
      </c>
      <c r="M84">
        <v>41.952918134950004</v>
      </c>
      <c r="O84">
        <v>46.248739235006603</v>
      </c>
      <c r="P84">
        <v>2.8322961544598502</v>
      </c>
    </row>
    <row r="85" spans="1:17" x14ac:dyDescent="0.3">
      <c r="A85" t="s">
        <v>230</v>
      </c>
      <c r="B85" t="s">
        <v>231</v>
      </c>
      <c r="C85" t="s">
        <v>3135</v>
      </c>
      <c r="D85" t="s">
        <v>232</v>
      </c>
      <c r="E85">
        <v>107282.26917984</v>
      </c>
      <c r="F85">
        <v>1711.2</v>
      </c>
      <c r="G85">
        <v>11.329911354689999</v>
      </c>
      <c r="H85">
        <v>0.26342335226658797</v>
      </c>
      <c r="I85">
        <v>-14.7208436392406</v>
      </c>
      <c r="J85">
        <v>2.3753666491446901</v>
      </c>
      <c r="K85">
        <v>1763.2498949083299</v>
      </c>
      <c r="L85">
        <v>1721.59581296288</v>
      </c>
      <c r="M85">
        <v>69.554645792143305</v>
      </c>
      <c r="N85">
        <v>0.90590020311673403</v>
      </c>
      <c r="O85">
        <v>23.0715287517531</v>
      </c>
      <c r="P85">
        <v>33.896713615023401</v>
      </c>
      <c r="Q85">
        <v>-9.0692873302349996E-3</v>
      </c>
    </row>
    <row r="86" spans="1:17" x14ac:dyDescent="0.3">
      <c r="A86" t="s">
        <v>233</v>
      </c>
      <c r="B86" t="s">
        <v>234</v>
      </c>
      <c r="C86" t="s">
        <v>3138</v>
      </c>
      <c r="D86" t="s">
        <v>102</v>
      </c>
      <c r="E86">
        <v>106641.11923655499</v>
      </c>
      <c r="F86">
        <v>8247.5499999999993</v>
      </c>
      <c r="G86">
        <v>59.037673348793398</v>
      </c>
      <c r="H86">
        <v>7.18990994796859</v>
      </c>
      <c r="I86">
        <v>26.40521152522</v>
      </c>
      <c r="J86">
        <v>4.9379923081295196</v>
      </c>
      <c r="K86">
        <v>7777.9517265774602</v>
      </c>
      <c r="L86">
        <v>6822.7725824728896</v>
      </c>
      <c r="M86">
        <v>66.933941391568297</v>
      </c>
      <c r="N86">
        <v>1.31196148512541</v>
      </c>
      <c r="O86">
        <v>2.7214142381676898</v>
      </c>
      <c r="P86">
        <v>82.447738082070501</v>
      </c>
      <c r="Q86">
        <v>2.7283187297092001E-2</v>
      </c>
    </row>
    <row r="87" spans="1:17" x14ac:dyDescent="0.3">
      <c r="A87" t="s">
        <v>235</v>
      </c>
      <c r="B87" t="s">
        <v>236</v>
      </c>
      <c r="C87" t="s">
        <v>3127</v>
      </c>
      <c r="D87" t="s">
        <v>54</v>
      </c>
      <c r="E87">
        <v>106391.70904450001</v>
      </c>
      <c r="F87">
        <v>1265.45</v>
      </c>
      <c r="G87">
        <v>-10.1458058838382</v>
      </c>
      <c r="H87">
        <v>-9.6486941452881805</v>
      </c>
      <c r="I87">
        <v>-5.7483213382907898</v>
      </c>
      <c r="J87">
        <v>-2.88239748804475</v>
      </c>
      <c r="K87">
        <v>1353.22252579055</v>
      </c>
      <c r="L87">
        <v>1328.3800079740099</v>
      </c>
      <c r="M87">
        <v>54.397367341648803</v>
      </c>
      <c r="N87">
        <v>1.2036974640628699</v>
      </c>
      <c r="O87">
        <v>30.546445928325799</v>
      </c>
      <c r="P87">
        <v>25.1433939873417</v>
      </c>
      <c r="Q87">
        <v>9.9420570897574001E-2</v>
      </c>
    </row>
    <row r="88" spans="1:17" x14ac:dyDescent="0.3">
      <c r="A88" t="s">
        <v>237</v>
      </c>
      <c r="B88" t="s">
        <v>238</v>
      </c>
      <c r="C88" t="s">
        <v>3131</v>
      </c>
      <c r="D88" t="s">
        <v>51</v>
      </c>
      <c r="E88">
        <v>103394.87133228</v>
      </c>
      <c r="F88">
        <v>2580.6</v>
      </c>
      <c r="G88">
        <v>15.410932417617699</v>
      </c>
      <c r="H88">
        <v>7.2047883710446898</v>
      </c>
      <c r="I88">
        <v>16.6616407524021</v>
      </c>
      <c r="J88">
        <v>-3.6309869643111599</v>
      </c>
      <c r="K88">
        <v>2566.9430698352598</v>
      </c>
      <c r="L88">
        <v>2312.13238114965</v>
      </c>
      <c r="M88">
        <v>45.489801827844197</v>
      </c>
      <c r="N88">
        <v>0.62095369055584004</v>
      </c>
      <c r="O88">
        <v>11.369448965356799</v>
      </c>
      <c r="P88">
        <v>41.713344316309701</v>
      </c>
    </row>
    <row r="89" spans="1:17" hidden="1" x14ac:dyDescent="0.3">
      <c r="A89" t="s">
        <v>239</v>
      </c>
      <c r="B89" t="s">
        <v>240</v>
      </c>
      <c r="C89" t="s">
        <v>3142</v>
      </c>
      <c r="D89" t="s">
        <v>102</v>
      </c>
      <c r="E89">
        <v>103393.88129509</v>
      </c>
      <c r="F89">
        <v>461.9</v>
      </c>
      <c r="G89">
        <v>-30.867512693234598</v>
      </c>
      <c r="H89">
        <v>2.4909625267429698</v>
      </c>
      <c r="I89">
        <v>-4.0961939726325598</v>
      </c>
      <c r="J89">
        <v>-2.1140101271385499</v>
      </c>
      <c r="O89">
        <v>5.9536696254600603</v>
      </c>
      <c r="P89">
        <v>18.132992327365699</v>
      </c>
    </row>
    <row r="90" spans="1:17" x14ac:dyDescent="0.3">
      <c r="A90" t="s">
        <v>241</v>
      </c>
      <c r="B90" t="s">
        <v>242</v>
      </c>
      <c r="C90" t="s">
        <v>3136</v>
      </c>
      <c r="D90" t="s">
        <v>232</v>
      </c>
      <c r="E90">
        <v>103370.404971725</v>
      </c>
      <c r="F90">
        <v>6872.65</v>
      </c>
      <c r="G90">
        <v>7.8973634015168601</v>
      </c>
      <c r="H90">
        <v>3.876462786047</v>
      </c>
      <c r="I90">
        <v>-4.9046344725547701</v>
      </c>
      <c r="J90">
        <v>1.6867858659763999</v>
      </c>
      <c r="K90">
        <v>6706.3250375440202</v>
      </c>
      <c r="L90">
        <v>6244.8848665946198</v>
      </c>
      <c r="M90">
        <v>66.626555321166606</v>
      </c>
      <c r="N90">
        <v>0.62841281505858004</v>
      </c>
      <c r="O90">
        <v>10.6560060529781</v>
      </c>
      <c r="P90">
        <v>80.811628518810807</v>
      </c>
      <c r="Q90">
        <v>0.13632963274763801</v>
      </c>
    </row>
    <row r="91" spans="1:17" x14ac:dyDescent="0.3">
      <c r="A91" t="s">
        <v>243</v>
      </c>
      <c r="B91" t="s">
        <v>244</v>
      </c>
      <c r="C91" t="s">
        <v>3132</v>
      </c>
      <c r="D91" t="s">
        <v>208</v>
      </c>
      <c r="E91">
        <v>103193.084973</v>
      </c>
      <c r="F91">
        <v>34988.25</v>
      </c>
      <c r="G91">
        <v>42.496251240516699</v>
      </c>
      <c r="H91">
        <v>-2.4302726079755201</v>
      </c>
      <c r="I91">
        <v>5.4499363042578404</v>
      </c>
      <c r="J91">
        <v>0.207751520294123</v>
      </c>
      <c r="K91">
        <v>35192.8161759914</v>
      </c>
      <c r="L91">
        <v>31936.144805665601</v>
      </c>
      <c r="M91">
        <v>55.473787662783302</v>
      </c>
      <c r="N91">
        <v>1.0759880845592</v>
      </c>
      <c r="O91">
        <v>11.7197916443377</v>
      </c>
      <c r="P91">
        <v>66.610714285714195</v>
      </c>
      <c r="Q91">
        <v>0.11994950449509</v>
      </c>
    </row>
    <row r="92" spans="1:17" x14ac:dyDescent="0.3">
      <c r="A92" t="s">
        <v>245</v>
      </c>
      <c r="B92" t="s">
        <v>246</v>
      </c>
      <c r="C92" t="s">
        <v>3126</v>
      </c>
      <c r="D92" t="s">
        <v>247</v>
      </c>
      <c r="E92">
        <v>101937.6062144</v>
      </c>
      <c r="F92">
        <v>11742.4</v>
      </c>
      <c r="G92">
        <v>174.80579975776701</v>
      </c>
      <c r="H92">
        <v>10.229289646910299</v>
      </c>
      <c r="I92">
        <v>49.165033215448702</v>
      </c>
      <c r="J92">
        <v>2.8503095142147199</v>
      </c>
      <c r="K92">
        <v>11289.8097902345</v>
      </c>
      <c r="L92">
        <v>9569.1947777208607</v>
      </c>
      <c r="M92">
        <v>57.886544435273798</v>
      </c>
      <c r="N92">
        <v>0.50562694627448501</v>
      </c>
      <c r="O92">
        <v>7.46525412181495</v>
      </c>
      <c r="P92">
        <v>196.69382856420901</v>
      </c>
      <c r="Q92">
        <v>0.112481354418925</v>
      </c>
    </row>
    <row r="93" spans="1:17" x14ac:dyDescent="0.3">
      <c r="A93" t="s">
        <v>248</v>
      </c>
      <c r="B93" t="s">
        <v>249</v>
      </c>
      <c r="C93" t="s">
        <v>3131</v>
      </c>
      <c r="D93" t="s">
        <v>250</v>
      </c>
      <c r="E93">
        <v>101749.931449335</v>
      </c>
      <c r="F93">
        <v>7076.55</v>
      </c>
      <c r="G93">
        <v>9.6018610653774203</v>
      </c>
      <c r="H93">
        <v>2.4045856135038299</v>
      </c>
      <c r="I93">
        <v>13.757825757969499</v>
      </c>
      <c r="J93">
        <v>1.7049847127055699</v>
      </c>
      <c r="K93">
        <v>6945.9452748464901</v>
      </c>
      <c r="L93">
        <v>6484.7789703899198</v>
      </c>
      <c r="M93">
        <v>59.270447890663903</v>
      </c>
      <c r="N93">
        <v>0.865889363775878</v>
      </c>
      <c r="O93">
        <v>6.6197511499247401</v>
      </c>
      <c r="P93">
        <v>33.902570555455597</v>
      </c>
      <c r="Q93">
        <v>1.1640290665210001E-3</v>
      </c>
    </row>
    <row r="94" spans="1:17" x14ac:dyDescent="0.3">
      <c r="A94" t="s">
        <v>251</v>
      </c>
      <c r="B94" t="s">
        <v>252</v>
      </c>
      <c r="C94" t="s">
        <v>3131</v>
      </c>
      <c r="D94" t="s">
        <v>51</v>
      </c>
      <c r="E94">
        <v>100686.1241284</v>
      </c>
      <c r="F94">
        <v>1208.6500000000001</v>
      </c>
      <c r="G94">
        <v>-15.695923928871499</v>
      </c>
      <c r="H94">
        <v>-8.6645767143464507</v>
      </c>
      <c r="I94">
        <v>-2.48593796796749</v>
      </c>
      <c r="J94">
        <v>-1.3505954073772599</v>
      </c>
      <c r="K94">
        <v>1285.12542158057</v>
      </c>
      <c r="L94">
        <v>1263.67289666631</v>
      </c>
      <c r="M94">
        <v>35.605295364862798</v>
      </c>
      <c r="N94">
        <v>0.96719179835509805</v>
      </c>
      <c r="O94">
        <v>17.609729863897702</v>
      </c>
      <c r="P94">
        <v>12.5372439478584</v>
      </c>
      <c r="Q94">
        <v>-2.4904291321610002E-3</v>
      </c>
    </row>
    <row r="95" spans="1:17" x14ac:dyDescent="0.3">
      <c r="A95" t="s">
        <v>253</v>
      </c>
      <c r="B95" t="s">
        <v>254</v>
      </c>
      <c r="C95" t="s">
        <v>3127</v>
      </c>
      <c r="D95" t="s">
        <v>43</v>
      </c>
      <c r="E95">
        <v>99881.418812874996</v>
      </c>
      <c r="F95">
        <v>691.25</v>
      </c>
      <c r="G95">
        <v>2.4487515191047402</v>
      </c>
      <c r="H95">
        <v>-7.5559839354577196</v>
      </c>
      <c r="I95">
        <v>15.2680018853139</v>
      </c>
      <c r="J95">
        <v>-2.79428639936443</v>
      </c>
      <c r="K95">
        <v>722.41631425378603</v>
      </c>
      <c r="L95">
        <v>665.59073923530605</v>
      </c>
      <c r="M95">
        <v>38.937613605853699</v>
      </c>
      <c r="N95">
        <v>0.81450216469334402</v>
      </c>
      <c r="O95">
        <v>15.269439421338101</v>
      </c>
      <c r="P95">
        <v>49.153090948322301</v>
      </c>
      <c r="Q95">
        <v>-2.0388154885435002E-2</v>
      </c>
    </row>
    <row r="96" spans="1:17" x14ac:dyDescent="0.3">
      <c r="A96" t="s">
        <v>255</v>
      </c>
      <c r="B96" t="s">
        <v>256</v>
      </c>
      <c r="C96" t="s">
        <v>3127</v>
      </c>
      <c r="D96" t="s">
        <v>34</v>
      </c>
      <c r="E96">
        <v>99143.152282719995</v>
      </c>
      <c r="F96">
        <v>52.45</v>
      </c>
      <c r="G96">
        <v>10.080530491650601</v>
      </c>
      <c r="H96">
        <v>4.6957396452581204</v>
      </c>
      <c r="I96">
        <v>-34.987369057996901</v>
      </c>
      <c r="J96">
        <v>1.00685514689615</v>
      </c>
      <c r="K96">
        <v>54.356576434032199</v>
      </c>
      <c r="L96">
        <v>56.337114629652497</v>
      </c>
      <c r="M96">
        <v>55.711042569268699</v>
      </c>
      <c r="N96">
        <v>0.94870879689982401</v>
      </c>
      <c r="O96">
        <v>59.675881792182999</v>
      </c>
      <c r="P96">
        <v>34.6598202824133</v>
      </c>
      <c r="Q96">
        <v>9.0428856058605997E-2</v>
      </c>
    </row>
    <row r="97" spans="1:17" x14ac:dyDescent="0.3">
      <c r="A97" t="s">
        <v>257</v>
      </c>
      <c r="B97" t="s">
        <v>258</v>
      </c>
      <c r="C97" t="s">
        <v>3132</v>
      </c>
      <c r="D97" t="s">
        <v>91</v>
      </c>
      <c r="E97">
        <v>96773.773064969995</v>
      </c>
      <c r="F97">
        <v>4838.7</v>
      </c>
      <c r="G97">
        <v>11.9059138327711</v>
      </c>
      <c r="H97">
        <v>-2.70568968388578</v>
      </c>
      <c r="I97">
        <v>-10.213122525549601</v>
      </c>
      <c r="J97">
        <v>-0.60725091912239804</v>
      </c>
      <c r="K97">
        <v>5107.5757176207899</v>
      </c>
      <c r="L97">
        <v>4972.1450133750504</v>
      </c>
      <c r="M97">
        <v>53.446306332525999</v>
      </c>
      <c r="N97">
        <v>1.12907657053184</v>
      </c>
      <c r="O97">
        <v>29.089424845516302</v>
      </c>
      <c r="P97">
        <v>36.107790326436998</v>
      </c>
      <c r="Q97">
        <v>8.2102668292188999E-2</v>
      </c>
    </row>
    <row r="98" spans="1:17" x14ac:dyDescent="0.3">
      <c r="A98" t="s">
        <v>259</v>
      </c>
      <c r="B98" t="s">
        <v>260</v>
      </c>
      <c r="C98" t="s">
        <v>3136</v>
      </c>
      <c r="D98" t="s">
        <v>261</v>
      </c>
      <c r="E98">
        <v>95999.903999999995</v>
      </c>
      <c r="F98">
        <v>3463.2</v>
      </c>
      <c r="G98">
        <v>66.316310069206395</v>
      </c>
      <c r="H98">
        <v>4.5527427483654996</v>
      </c>
      <c r="I98">
        <v>-14.378950540486001</v>
      </c>
      <c r="J98">
        <v>1.97236374259025</v>
      </c>
      <c r="K98">
        <v>3558.74401420817</v>
      </c>
      <c r="L98">
        <v>3336.6800233291001</v>
      </c>
      <c r="M98">
        <v>52.967421273073903</v>
      </c>
      <c r="N98">
        <v>1.2498748391077501</v>
      </c>
      <c r="O98">
        <v>20.463732963732902</v>
      </c>
      <c r="P98">
        <v>88.673694532973698</v>
      </c>
      <c r="Q98">
        <v>0.19846537919005799</v>
      </c>
    </row>
    <row r="99" spans="1:17" x14ac:dyDescent="0.3">
      <c r="A99" t="s">
        <v>262</v>
      </c>
      <c r="B99" t="s">
        <v>263</v>
      </c>
      <c r="C99" t="s">
        <v>3131</v>
      </c>
      <c r="D99" t="s">
        <v>51</v>
      </c>
      <c r="E99">
        <v>95894.099247000006</v>
      </c>
      <c r="F99">
        <v>964.35</v>
      </c>
      <c r="G99">
        <v>30.892876291294002</v>
      </c>
      <c r="H99">
        <v>-3.2246452747670098</v>
      </c>
      <c r="I99">
        <v>-14.2847158796675</v>
      </c>
      <c r="J99">
        <v>-1.23542066162904</v>
      </c>
      <c r="K99">
        <v>1018.5751734197599</v>
      </c>
      <c r="L99">
        <v>994.18842022479203</v>
      </c>
      <c r="M99">
        <v>41.110911156644498</v>
      </c>
      <c r="N99">
        <v>0.67965286957131099</v>
      </c>
      <c r="O99">
        <v>37.325659770830001</v>
      </c>
      <c r="P99">
        <v>53.534469033593297</v>
      </c>
      <c r="Q99">
        <v>8.5881927737202005E-2</v>
      </c>
    </row>
    <row r="100" spans="1:17" x14ac:dyDescent="0.3">
      <c r="A100" t="s">
        <v>264</v>
      </c>
      <c r="B100" t="s">
        <v>265</v>
      </c>
      <c r="C100" t="s">
        <v>3131</v>
      </c>
      <c r="D100" t="s">
        <v>250</v>
      </c>
      <c r="E100">
        <v>95827.917124475003</v>
      </c>
      <c r="F100">
        <v>985.75</v>
      </c>
      <c r="G100">
        <v>39.287007551530799</v>
      </c>
      <c r="H100">
        <v>2.9429725002697098</v>
      </c>
      <c r="I100">
        <v>17.185176420522598</v>
      </c>
      <c r="J100">
        <v>-6.1153963991784899</v>
      </c>
      <c r="K100">
        <v>976.849882081185</v>
      </c>
      <c r="L100">
        <v>875.13580653132101</v>
      </c>
      <c r="M100">
        <v>42.036304629020201</v>
      </c>
      <c r="N100">
        <v>0.89387504037261101</v>
      </c>
      <c r="O100">
        <v>13.416180573167599</v>
      </c>
      <c r="P100">
        <v>64.524743386464095</v>
      </c>
      <c r="Q100">
        <v>0.105864998278523</v>
      </c>
    </row>
    <row r="101" spans="1:17" x14ac:dyDescent="0.3">
      <c r="A101" t="s">
        <v>266</v>
      </c>
      <c r="B101" t="s">
        <v>267</v>
      </c>
      <c r="C101" t="s">
        <v>3129</v>
      </c>
      <c r="D101" t="s">
        <v>268</v>
      </c>
      <c r="E101">
        <v>95339.285137390005</v>
      </c>
      <c r="F101">
        <v>963.55</v>
      </c>
      <c r="G101">
        <v>-17.540076131588599</v>
      </c>
      <c r="H101">
        <v>-1.63741961237495</v>
      </c>
      <c r="I101">
        <v>-15.7194397831143</v>
      </c>
      <c r="J101">
        <v>-0.66042922860021303</v>
      </c>
      <c r="K101">
        <v>1040.08612738688</v>
      </c>
      <c r="L101">
        <v>1080.1322636576699</v>
      </c>
      <c r="M101">
        <v>51.800607694205397</v>
      </c>
      <c r="N101">
        <v>0.90206004778413595</v>
      </c>
      <c r="O101">
        <v>30.0835866144097</v>
      </c>
      <c r="P101">
        <v>7.0016657412548398</v>
      </c>
      <c r="Q101">
        <v>-1.1204387824093E-2</v>
      </c>
    </row>
    <row r="102" spans="1:17" x14ac:dyDescent="0.3">
      <c r="A102" t="s">
        <v>269</v>
      </c>
      <c r="B102" t="s">
        <v>270</v>
      </c>
      <c r="C102" t="s">
        <v>3135</v>
      </c>
      <c r="D102" t="s">
        <v>271</v>
      </c>
      <c r="E102">
        <v>93110.186100749997</v>
      </c>
      <c r="F102">
        <v>15501.1</v>
      </c>
      <c r="G102">
        <v>174.98870753962001</v>
      </c>
      <c r="H102">
        <v>12.867487650440401</v>
      </c>
      <c r="I102">
        <v>61.923512926540802</v>
      </c>
      <c r="J102">
        <v>2.7321143081379899</v>
      </c>
      <c r="K102">
        <v>14475.0045870593</v>
      </c>
      <c r="L102">
        <v>11447.872733023099</v>
      </c>
      <c r="M102">
        <v>61.424593064069299</v>
      </c>
      <c r="N102">
        <v>0.72213508250283098</v>
      </c>
      <c r="O102">
        <v>3.0197856926282598</v>
      </c>
      <c r="P102">
        <v>194.02414620498601</v>
      </c>
      <c r="Q102">
        <v>0.12820041937887999</v>
      </c>
    </row>
    <row r="103" spans="1:17" x14ac:dyDescent="0.3">
      <c r="A103" t="s">
        <v>272</v>
      </c>
      <c r="B103" t="s">
        <v>273</v>
      </c>
      <c r="C103" t="s">
        <v>3129</v>
      </c>
      <c r="D103" t="s">
        <v>197</v>
      </c>
      <c r="E103">
        <v>93108.569733305005</v>
      </c>
      <c r="F103">
        <v>525.35</v>
      </c>
      <c r="G103">
        <v>-24.5313956114706</v>
      </c>
      <c r="H103">
        <v>-3.5540658473009299</v>
      </c>
      <c r="I103">
        <v>-12.8010511543602</v>
      </c>
      <c r="J103">
        <v>-0.79956295821440904</v>
      </c>
      <c r="K103">
        <v>558.54989257315594</v>
      </c>
      <c r="L103">
        <v>576.66912639948896</v>
      </c>
      <c r="M103">
        <v>55.586996808238197</v>
      </c>
      <c r="N103">
        <v>0.91419213682099298</v>
      </c>
      <c r="O103">
        <v>27.914723517654799</v>
      </c>
      <c r="P103">
        <v>7.3896156991005704</v>
      </c>
      <c r="Q103">
        <v>-0.101190118518517</v>
      </c>
    </row>
    <row r="104" spans="1:17" x14ac:dyDescent="0.3">
      <c r="A104" t="s">
        <v>274</v>
      </c>
      <c r="B104" t="s">
        <v>275</v>
      </c>
      <c r="C104" t="s">
        <v>3131</v>
      </c>
      <c r="D104" t="s">
        <v>51</v>
      </c>
      <c r="E104">
        <v>92881.823826799999</v>
      </c>
      <c r="F104">
        <v>2036</v>
      </c>
      <c r="G104">
        <v>47.0286315893159</v>
      </c>
      <c r="H104">
        <v>-2.7669088467527301</v>
      </c>
      <c r="I104">
        <v>20.5922494535493</v>
      </c>
      <c r="J104">
        <v>0.45025574507744198</v>
      </c>
      <c r="K104">
        <v>2118.14388689416</v>
      </c>
      <c r="L104">
        <v>1859.1599024826501</v>
      </c>
      <c r="M104">
        <v>37.996394094734903</v>
      </c>
      <c r="N104">
        <v>0.69482611894073099</v>
      </c>
      <c r="O104">
        <v>13.5559921414538</v>
      </c>
      <c r="P104">
        <v>69.645460984043595</v>
      </c>
      <c r="Q104">
        <v>0.110659576939849</v>
      </c>
    </row>
    <row r="105" spans="1:17" x14ac:dyDescent="0.3">
      <c r="A105" t="s">
        <v>276</v>
      </c>
      <c r="B105" t="s">
        <v>277</v>
      </c>
      <c r="C105" t="s">
        <v>3127</v>
      </c>
      <c r="D105" t="s">
        <v>34</v>
      </c>
      <c r="E105">
        <v>92671.972068980001</v>
      </c>
      <c r="F105">
        <v>121.4</v>
      </c>
      <c r="G105">
        <v>-10.027531501808699</v>
      </c>
      <c r="H105">
        <v>10.277689983683199</v>
      </c>
      <c r="I105">
        <v>-29.5150536217553</v>
      </c>
      <c r="J105">
        <v>0.84893311172788899</v>
      </c>
      <c r="K105">
        <v>118.235262210285</v>
      </c>
      <c r="L105">
        <v>124.381328548873</v>
      </c>
      <c r="M105">
        <v>68.754533529422901</v>
      </c>
      <c r="N105">
        <v>0.87154202596002905</v>
      </c>
      <c r="O105">
        <v>42.092257001647397</v>
      </c>
      <c r="P105">
        <v>13.883677298311399</v>
      </c>
      <c r="Q105">
        <v>0.108370709038993</v>
      </c>
    </row>
    <row r="106" spans="1:17" x14ac:dyDescent="0.3">
      <c r="A106" t="s">
        <v>278</v>
      </c>
      <c r="B106" t="s">
        <v>279</v>
      </c>
      <c r="C106" t="s">
        <v>3141</v>
      </c>
      <c r="D106" t="s">
        <v>280</v>
      </c>
      <c r="E106">
        <v>92601.187983149997</v>
      </c>
      <c r="F106">
        <v>10233.299999999999</v>
      </c>
      <c r="G106">
        <v>31.265814732454999</v>
      </c>
      <c r="H106">
        <v>-5.4063002263392397</v>
      </c>
      <c r="I106">
        <v>0.25109907494168898</v>
      </c>
      <c r="J106">
        <v>-1.06127054186016</v>
      </c>
      <c r="K106">
        <v>10479.845424683001</v>
      </c>
      <c r="L106">
        <v>9570.2159890426392</v>
      </c>
      <c r="M106">
        <v>56.044685034688399</v>
      </c>
      <c r="N106">
        <v>1.10822474143634</v>
      </c>
      <c r="O106">
        <v>29.948306020540699</v>
      </c>
      <c r="P106">
        <v>73.171330180138199</v>
      </c>
      <c r="Q106">
        <v>0.143623934967814</v>
      </c>
    </row>
    <row r="107" spans="1:17" x14ac:dyDescent="0.3">
      <c r="A107" t="s">
        <v>281</v>
      </c>
      <c r="B107" t="s">
        <v>282</v>
      </c>
      <c r="C107" t="s">
        <v>3127</v>
      </c>
      <c r="D107" t="s">
        <v>34</v>
      </c>
      <c r="E107">
        <v>92330.15917554</v>
      </c>
      <c r="F107">
        <v>101.79</v>
      </c>
      <c r="G107">
        <v>5.2406493427566199</v>
      </c>
      <c r="H107">
        <v>5.8701241357902498</v>
      </c>
      <c r="I107">
        <v>-18.3900536217553</v>
      </c>
      <c r="J107">
        <v>-0.68854062218893897</v>
      </c>
      <c r="K107">
        <v>103.15329141052</v>
      </c>
      <c r="L107">
        <v>104.554649006587</v>
      </c>
      <c r="M107">
        <v>57.215966777307798</v>
      </c>
      <c r="N107">
        <v>0.98540011194257804</v>
      </c>
      <c r="O107">
        <v>26.633264564299001</v>
      </c>
      <c r="P107">
        <v>30.5</v>
      </c>
      <c r="Q107">
        <v>0.111311752295828</v>
      </c>
    </row>
    <row r="108" spans="1:17" x14ac:dyDescent="0.3">
      <c r="A108" t="s">
        <v>283</v>
      </c>
      <c r="B108" t="s">
        <v>284</v>
      </c>
      <c r="C108" t="s">
        <v>3127</v>
      </c>
      <c r="D108" t="s">
        <v>43</v>
      </c>
      <c r="E108">
        <v>91808.776879559999</v>
      </c>
      <c r="F108">
        <v>1854.45</v>
      </c>
      <c r="G108">
        <v>5.6571220264519599</v>
      </c>
      <c r="H108">
        <v>-4.5166466386822197</v>
      </c>
      <c r="I108">
        <v>8.8318674770712793</v>
      </c>
      <c r="J108">
        <v>-2.8307623602932499</v>
      </c>
      <c r="K108">
        <v>1962.18672006773</v>
      </c>
      <c r="L108">
        <v>1845.21730352032</v>
      </c>
      <c r="M108">
        <v>43.4363393651671</v>
      </c>
      <c r="N108">
        <v>0.88162344736403797</v>
      </c>
      <c r="O108">
        <v>24.1284477877537</v>
      </c>
      <c r="P108">
        <v>37.011451791651197</v>
      </c>
      <c r="Q108">
        <v>-7.1667222914440004E-3</v>
      </c>
    </row>
    <row r="109" spans="1:17" x14ac:dyDescent="0.3">
      <c r="A109" t="s">
        <v>285</v>
      </c>
      <c r="B109" t="s">
        <v>286</v>
      </c>
      <c r="C109" t="s">
        <v>3126</v>
      </c>
      <c r="D109" t="s">
        <v>247</v>
      </c>
      <c r="E109">
        <v>91473.253260284997</v>
      </c>
      <c r="F109">
        <v>5968.95</v>
      </c>
      <c r="G109">
        <v>65.068497375931798</v>
      </c>
      <c r="H109">
        <v>3.8857313946379102</v>
      </c>
      <c r="I109">
        <v>54.348485731149601</v>
      </c>
      <c r="J109">
        <v>1.6925265942812</v>
      </c>
      <c r="K109">
        <v>5485.38688312455</v>
      </c>
      <c r="L109">
        <v>4645.7228083126502</v>
      </c>
      <c r="M109">
        <v>75.348870736099101</v>
      </c>
      <c r="N109">
        <v>0.96180584935069702</v>
      </c>
      <c r="O109">
        <v>0.71704403622076995</v>
      </c>
      <c r="P109">
        <v>90.372839191171707</v>
      </c>
      <c r="Q109">
        <v>0.12605580907178199</v>
      </c>
    </row>
    <row r="110" spans="1:17" x14ac:dyDescent="0.3">
      <c r="A110" t="s">
        <v>287</v>
      </c>
      <c r="B110" t="s">
        <v>288</v>
      </c>
      <c r="C110" t="s">
        <v>3127</v>
      </c>
      <c r="D110" t="s">
        <v>211</v>
      </c>
      <c r="E110">
        <v>90569.281950484903</v>
      </c>
      <c r="F110">
        <v>4238.45</v>
      </c>
      <c r="G110">
        <v>27.634826245925598</v>
      </c>
      <c r="H110">
        <v>-0.46479638903313902</v>
      </c>
      <c r="I110">
        <v>2.7364291966838601</v>
      </c>
      <c r="J110">
        <v>0.61136565691574696</v>
      </c>
      <c r="K110">
        <v>4356.8867388303197</v>
      </c>
      <c r="L110">
        <v>3996.7399824911099</v>
      </c>
      <c r="M110">
        <v>42.510689810871199</v>
      </c>
      <c r="N110">
        <v>1.0330686619629701</v>
      </c>
      <c r="O110">
        <v>14.7589331005438</v>
      </c>
      <c r="P110">
        <v>48.8219803370786</v>
      </c>
      <c r="Q110">
        <v>5.0630902279582002E-2</v>
      </c>
    </row>
    <row r="111" spans="1:17" x14ac:dyDescent="0.3">
      <c r="A111" t="s">
        <v>289</v>
      </c>
      <c r="B111" t="s">
        <v>290</v>
      </c>
      <c r="C111" t="s">
        <v>3130</v>
      </c>
      <c r="D111" t="s">
        <v>139</v>
      </c>
      <c r="E111">
        <v>90489.872340000002</v>
      </c>
      <c r="F111">
        <v>434</v>
      </c>
      <c r="G111">
        <v>141.529611212254</v>
      </c>
      <c r="H111">
        <v>5.8541376287673597</v>
      </c>
      <c r="I111">
        <v>9.7293097734700904</v>
      </c>
      <c r="J111">
        <v>0.95313473752852895</v>
      </c>
      <c r="K111">
        <v>468.10857981663003</v>
      </c>
      <c r="L111">
        <v>416.37561308641102</v>
      </c>
      <c r="M111">
        <v>48.614708907959901</v>
      </c>
      <c r="N111">
        <v>0.53410145954727195</v>
      </c>
      <c r="O111">
        <v>49.078341013824797</v>
      </c>
      <c r="P111">
        <v>167.73596545342301</v>
      </c>
      <c r="Q111">
        <v>0.202635091931234</v>
      </c>
    </row>
    <row r="112" spans="1:17" x14ac:dyDescent="0.3">
      <c r="A112" t="s">
        <v>291</v>
      </c>
      <c r="B112" t="s">
        <v>292</v>
      </c>
      <c r="C112" t="s">
        <v>3137</v>
      </c>
      <c r="D112" t="s">
        <v>117</v>
      </c>
      <c r="E112">
        <v>90331.666439039996</v>
      </c>
      <c r="F112">
        <v>892.8</v>
      </c>
      <c r="G112">
        <v>9.0190979086740803</v>
      </c>
      <c r="H112">
        <v>-2.5248315167068598</v>
      </c>
      <c r="I112">
        <v>-21.1079805546355</v>
      </c>
      <c r="J112">
        <v>-4.1349554042416896</v>
      </c>
      <c r="K112">
        <v>934.26023857398195</v>
      </c>
      <c r="L112">
        <v>912.82939104677496</v>
      </c>
      <c r="M112">
        <v>49.742874173025498</v>
      </c>
      <c r="N112">
        <v>0.94727718295983498</v>
      </c>
      <c r="O112">
        <v>22.871863799283101</v>
      </c>
      <c r="P112">
        <v>36.201372997711601</v>
      </c>
      <c r="Q112">
        <v>0.111028652175845</v>
      </c>
    </row>
    <row r="113" spans="1:17" x14ac:dyDescent="0.3">
      <c r="A113" t="s">
        <v>293</v>
      </c>
      <c r="B113" t="s">
        <v>294</v>
      </c>
      <c r="C113" t="s">
        <v>3134</v>
      </c>
      <c r="D113" t="s">
        <v>69</v>
      </c>
      <c r="E113">
        <v>90132.053752619904</v>
      </c>
      <c r="F113">
        <v>25467.3</v>
      </c>
      <c r="G113">
        <v>-24.529458358281101</v>
      </c>
      <c r="H113">
        <v>1.58892320372979</v>
      </c>
      <c r="I113">
        <v>-5.1850581859531699</v>
      </c>
      <c r="J113">
        <v>3.90008373143626</v>
      </c>
      <c r="K113">
        <v>24967.306934763499</v>
      </c>
      <c r="L113">
        <v>25645.296263582899</v>
      </c>
      <c r="M113">
        <v>58.1086057209274</v>
      </c>
      <c r="N113">
        <v>1.2997718446072799</v>
      </c>
      <c r="O113">
        <v>20.694969627718599</v>
      </c>
      <c r="P113">
        <v>8.37148936170213</v>
      </c>
      <c r="Q113">
        <v>-5.5085866441308001E-2</v>
      </c>
    </row>
    <row r="114" spans="1:17" x14ac:dyDescent="0.3">
      <c r="A114" t="s">
        <v>295</v>
      </c>
      <c r="B114" t="s">
        <v>296</v>
      </c>
      <c r="C114" t="s">
        <v>3128</v>
      </c>
      <c r="D114" t="s">
        <v>297</v>
      </c>
      <c r="E114">
        <v>89938.76217468</v>
      </c>
      <c r="F114">
        <v>340.95</v>
      </c>
      <c r="G114">
        <v>60.2721619599929</v>
      </c>
      <c r="H114">
        <v>-1.0253927604180999</v>
      </c>
      <c r="I114">
        <v>-5.9152177355409297</v>
      </c>
      <c r="J114">
        <v>-8.0423788375023602E-3</v>
      </c>
      <c r="K114">
        <v>358.73499828648897</v>
      </c>
      <c r="L114">
        <v>342.21740347229797</v>
      </c>
      <c r="M114">
        <v>64.101099101764305</v>
      </c>
      <c r="N114">
        <v>0.92825666081974001</v>
      </c>
      <c r="O114">
        <v>35.019797624284998</v>
      </c>
      <c r="P114">
        <v>93.118096856414596</v>
      </c>
      <c r="Q114">
        <v>7.6562844019330001E-3</v>
      </c>
    </row>
    <row r="115" spans="1:17" x14ac:dyDescent="0.3">
      <c r="A115" t="s">
        <v>298</v>
      </c>
      <c r="B115" t="s">
        <v>299</v>
      </c>
      <c r="C115" t="s">
        <v>3127</v>
      </c>
      <c r="D115" t="s">
        <v>300</v>
      </c>
      <c r="E115">
        <v>87986.906998025006</v>
      </c>
      <c r="F115">
        <v>81.83</v>
      </c>
      <c r="G115">
        <v>9.3262362422107596</v>
      </c>
      <c r="H115">
        <v>-1.9866927090546</v>
      </c>
      <c r="I115">
        <v>-14.1128645531552</v>
      </c>
      <c r="J115">
        <v>2.7924203423551299</v>
      </c>
      <c r="K115">
        <v>83.249038880375707</v>
      </c>
      <c r="L115">
        <v>83.616141710394899</v>
      </c>
      <c r="M115">
        <v>59.801667965494502</v>
      </c>
      <c r="N115">
        <v>0.78221582185997096</v>
      </c>
      <c r="O115">
        <v>31.858731516558699</v>
      </c>
      <c r="P115">
        <v>34.810543657331102</v>
      </c>
      <c r="Q115">
        <v>5.5047234149115998E-2</v>
      </c>
    </row>
    <row r="116" spans="1:17" x14ac:dyDescent="0.3">
      <c r="A116" t="s">
        <v>301</v>
      </c>
      <c r="B116" t="s">
        <v>302</v>
      </c>
      <c r="C116" t="s">
        <v>3136</v>
      </c>
      <c r="D116" t="s">
        <v>303</v>
      </c>
      <c r="E116">
        <v>86756.100305471904</v>
      </c>
      <c r="F116">
        <v>63.57</v>
      </c>
      <c r="G116">
        <v>40.982080802700203</v>
      </c>
      <c r="H116">
        <v>-5.9467664109859504</v>
      </c>
      <c r="I116">
        <v>35.251539298598601</v>
      </c>
      <c r="J116">
        <v>2.7671143965053302</v>
      </c>
      <c r="K116">
        <v>68.153504655224793</v>
      </c>
      <c r="L116">
        <v>58.8881266689352</v>
      </c>
      <c r="M116">
        <v>49.944883182372003</v>
      </c>
      <c r="N116">
        <v>1.5245178631763401</v>
      </c>
      <c r="O116">
        <v>35.3468617272298</v>
      </c>
      <c r="P116">
        <v>87.522123893805301</v>
      </c>
      <c r="Q116">
        <v>0.197795521859298</v>
      </c>
    </row>
    <row r="117" spans="1:17" x14ac:dyDescent="0.3">
      <c r="A117" t="s">
        <v>304</v>
      </c>
      <c r="B117" t="s">
        <v>305</v>
      </c>
      <c r="C117" t="s">
        <v>3136</v>
      </c>
      <c r="D117" t="s">
        <v>306</v>
      </c>
      <c r="E117">
        <v>85398.571349999998</v>
      </c>
      <c r="F117">
        <v>4234.1499999999996</v>
      </c>
      <c r="G117">
        <v>84.962656329689807</v>
      </c>
      <c r="H117">
        <v>2.37560684553344</v>
      </c>
      <c r="I117">
        <v>29.685632659009599</v>
      </c>
      <c r="J117">
        <v>-1.5358869284010399</v>
      </c>
      <c r="K117">
        <v>4185.8825058369403</v>
      </c>
      <c r="L117">
        <v>3668.5446973573798</v>
      </c>
      <c r="M117">
        <v>63.220604040377701</v>
      </c>
      <c r="N117">
        <v>0.59172787464487497</v>
      </c>
      <c r="O117">
        <v>38.398497927565103</v>
      </c>
      <c r="P117">
        <v>135.83324050350799</v>
      </c>
      <c r="Q117">
        <v>0.25074305628807297</v>
      </c>
    </row>
    <row r="118" spans="1:17" x14ac:dyDescent="0.3">
      <c r="A118" t="s">
        <v>307</v>
      </c>
      <c r="B118" t="s">
        <v>308</v>
      </c>
      <c r="C118" t="s">
        <v>3136</v>
      </c>
      <c r="D118" t="s">
        <v>163</v>
      </c>
      <c r="E118">
        <v>84951.899671934996</v>
      </c>
      <c r="F118">
        <v>243.97</v>
      </c>
      <c r="G118">
        <v>32.351498869635897</v>
      </c>
      <c r="H118">
        <v>10.772656596514199</v>
      </c>
      <c r="I118">
        <v>-23.671748480238001</v>
      </c>
      <c r="J118">
        <v>4.81316702808427</v>
      </c>
      <c r="K118">
        <v>249.49402460068899</v>
      </c>
      <c r="L118">
        <v>251.340139155668</v>
      </c>
      <c r="M118">
        <v>65.314656348668095</v>
      </c>
      <c r="N118">
        <v>0.81994498591704801</v>
      </c>
      <c r="O118">
        <v>37.455424847317197</v>
      </c>
      <c r="P118">
        <v>61.036303630363001</v>
      </c>
      <c r="Q118">
        <v>0.15240371015193399</v>
      </c>
    </row>
    <row r="119" spans="1:17" x14ac:dyDescent="0.3">
      <c r="A119" t="s">
        <v>309</v>
      </c>
      <c r="B119" t="s">
        <v>310</v>
      </c>
      <c r="C119" t="s">
        <v>3139</v>
      </c>
      <c r="D119" t="s">
        <v>48</v>
      </c>
      <c r="E119">
        <v>84672.428159087998</v>
      </c>
      <c r="F119">
        <v>80.19</v>
      </c>
      <c r="G119">
        <v>10.635908723377399</v>
      </c>
      <c r="H119">
        <v>0.53394413255443796</v>
      </c>
      <c r="I119">
        <v>-14.4716862748165</v>
      </c>
      <c r="J119">
        <v>-2.1951731178093299</v>
      </c>
      <c r="K119">
        <v>83.994705792561007</v>
      </c>
      <c r="L119">
        <v>84.501906486178797</v>
      </c>
      <c r="M119">
        <v>54.123458875625602</v>
      </c>
      <c r="N119">
        <v>1.02860092659342</v>
      </c>
      <c r="O119">
        <v>29.3802219728145</v>
      </c>
      <c r="P119">
        <v>36.493617021276499</v>
      </c>
      <c r="Q119">
        <v>8.5380211539244993E-2</v>
      </c>
    </row>
    <row r="120" spans="1:17" x14ac:dyDescent="0.3">
      <c r="A120" t="s">
        <v>311</v>
      </c>
      <c r="B120" t="s">
        <v>312</v>
      </c>
      <c r="C120" t="s">
        <v>3127</v>
      </c>
      <c r="D120" t="s">
        <v>102</v>
      </c>
      <c r="E120">
        <v>84477.133422080005</v>
      </c>
      <c r="F120">
        <v>1850.8</v>
      </c>
      <c r="G120">
        <v>98.268443652708299</v>
      </c>
      <c r="H120">
        <v>10.130618535550401</v>
      </c>
      <c r="I120">
        <v>42.413811575497398</v>
      </c>
      <c r="J120">
        <v>1.5149524327711901</v>
      </c>
      <c r="K120">
        <v>1692.9167812297101</v>
      </c>
      <c r="L120">
        <v>1439.36637671682</v>
      </c>
      <c r="M120">
        <v>76.586057930601797</v>
      </c>
      <c r="N120">
        <v>0.80028596924292505</v>
      </c>
      <c r="O120">
        <v>6.25135076723579</v>
      </c>
      <c r="P120">
        <v>155.19476042743801</v>
      </c>
      <c r="Q120">
        <v>4.1128547836779002E-2</v>
      </c>
    </row>
    <row r="121" spans="1:17" x14ac:dyDescent="0.3">
      <c r="A121" t="s">
        <v>313</v>
      </c>
      <c r="B121" t="s">
        <v>314</v>
      </c>
      <c r="C121" t="s">
        <v>3125</v>
      </c>
      <c r="D121" t="s">
        <v>72</v>
      </c>
      <c r="E121">
        <v>82029.830900129993</v>
      </c>
      <c r="F121">
        <v>504.3</v>
      </c>
      <c r="G121">
        <v>130.80846287035999</v>
      </c>
      <c r="H121">
        <v>9.2113792874440996</v>
      </c>
      <c r="I121">
        <v>7.8001304273243903</v>
      </c>
      <c r="J121">
        <v>5.1648214589912804</v>
      </c>
      <c r="K121">
        <v>527.72445540223305</v>
      </c>
      <c r="L121">
        <v>482.07806360144599</v>
      </c>
      <c r="M121">
        <v>54.169653220017501</v>
      </c>
      <c r="N121">
        <v>0.31008009356805399</v>
      </c>
      <c r="O121">
        <v>52.270473924251398</v>
      </c>
      <c r="P121">
        <v>157.99795361527899</v>
      </c>
      <c r="Q121">
        <v>0.123716276062762</v>
      </c>
    </row>
    <row r="122" spans="1:17" x14ac:dyDescent="0.3">
      <c r="A122" t="s">
        <v>315</v>
      </c>
      <c r="B122" t="s">
        <v>316</v>
      </c>
      <c r="C122" t="s">
        <v>3133</v>
      </c>
      <c r="D122" t="s">
        <v>178</v>
      </c>
      <c r="E122">
        <v>81595.817721015002</v>
      </c>
      <c r="F122">
        <v>81.23</v>
      </c>
      <c r="G122">
        <v>30.846190087393801</v>
      </c>
      <c r="H122">
        <v>4.94971290587553</v>
      </c>
      <c r="I122">
        <v>-25.986339056750399</v>
      </c>
      <c r="J122">
        <v>2.1320364548358701</v>
      </c>
      <c r="K122">
        <v>85.893236904307699</v>
      </c>
      <c r="L122">
        <v>87.719693378870602</v>
      </c>
      <c r="M122">
        <v>52.3558912012344</v>
      </c>
      <c r="N122">
        <v>0.83495385239131703</v>
      </c>
      <c r="O122">
        <v>45.758956050720101</v>
      </c>
      <c r="P122">
        <v>51.407269338303799</v>
      </c>
      <c r="Q122">
        <v>0.102768811567746</v>
      </c>
    </row>
    <row r="123" spans="1:17" x14ac:dyDescent="0.3">
      <c r="A123" t="s">
        <v>317</v>
      </c>
      <c r="B123" t="s">
        <v>318</v>
      </c>
      <c r="C123" t="s">
        <v>3129</v>
      </c>
      <c r="D123" t="s">
        <v>197</v>
      </c>
      <c r="E123">
        <v>81294.56614101</v>
      </c>
      <c r="F123">
        <v>628.35</v>
      </c>
      <c r="G123">
        <v>-6.4888013476040696</v>
      </c>
      <c r="H123">
        <v>-4.9169523649709301</v>
      </c>
      <c r="I123">
        <v>-1.1082512817005801</v>
      </c>
      <c r="J123">
        <v>-1.15048359953079</v>
      </c>
      <c r="K123">
        <v>640.99228102488905</v>
      </c>
      <c r="L123">
        <v>618.35627395683298</v>
      </c>
      <c r="M123">
        <v>63.033086137710598</v>
      </c>
      <c r="N123">
        <v>1.16615838418038</v>
      </c>
      <c r="O123">
        <v>14.561947958939999</v>
      </c>
      <c r="P123">
        <v>29.2103639728562</v>
      </c>
      <c r="Q123">
        <v>-2.3504246873957999E-2</v>
      </c>
    </row>
    <row r="124" spans="1:17" x14ac:dyDescent="0.3">
      <c r="A124" t="s">
        <v>319</v>
      </c>
      <c r="B124" t="s">
        <v>320</v>
      </c>
      <c r="C124" t="s">
        <v>3125</v>
      </c>
      <c r="D124" t="s">
        <v>18</v>
      </c>
      <c r="E124">
        <v>80772.142745320001</v>
      </c>
      <c r="F124">
        <v>379.6</v>
      </c>
      <c r="G124">
        <v>42.696251750697897</v>
      </c>
      <c r="H124">
        <v>-1.0159206470258599</v>
      </c>
      <c r="I124">
        <v>-3.1913638613676598</v>
      </c>
      <c r="J124">
        <v>-0.74696169820298197</v>
      </c>
      <c r="K124">
        <v>389.522450809335</v>
      </c>
      <c r="L124">
        <v>355.83826460556799</v>
      </c>
      <c r="M124">
        <v>55.995199765781599</v>
      </c>
      <c r="N124">
        <v>0.65717389094698098</v>
      </c>
      <c r="O124">
        <v>20.429399367755501</v>
      </c>
      <c r="P124">
        <v>75.146108889572403</v>
      </c>
      <c r="Q124">
        <v>6.5529801191681003E-2</v>
      </c>
    </row>
    <row r="125" spans="1:17" x14ac:dyDescent="0.3">
      <c r="A125" t="s">
        <v>321</v>
      </c>
      <c r="B125" t="s">
        <v>322</v>
      </c>
      <c r="C125" t="s">
        <v>3140</v>
      </c>
      <c r="D125" t="s">
        <v>134</v>
      </c>
      <c r="E125">
        <v>80692.234591839995</v>
      </c>
      <c r="F125">
        <v>2901.95</v>
      </c>
      <c r="G125">
        <v>37.764683794178502</v>
      </c>
      <c r="H125">
        <v>-0.94904762390514796</v>
      </c>
      <c r="I125">
        <v>-3.3273096271012799</v>
      </c>
      <c r="J125">
        <v>8.9288087075721894</v>
      </c>
      <c r="K125">
        <v>2884.45897430783</v>
      </c>
      <c r="L125">
        <v>2735.4199516292701</v>
      </c>
      <c r="M125">
        <v>64.060972076731105</v>
      </c>
      <c r="N125">
        <v>1.05378184405078</v>
      </c>
      <c r="O125">
        <v>17.255638450007702</v>
      </c>
      <c r="P125">
        <v>59.172311658393397</v>
      </c>
      <c r="Q125">
        <v>3.0347815182950998E-2</v>
      </c>
    </row>
    <row r="126" spans="1:17" x14ac:dyDescent="0.3">
      <c r="A126" t="s">
        <v>323</v>
      </c>
      <c r="B126" t="s">
        <v>324</v>
      </c>
      <c r="C126" t="s">
        <v>3129</v>
      </c>
      <c r="D126" t="s">
        <v>197</v>
      </c>
      <c r="E126">
        <v>80306.478294839995</v>
      </c>
      <c r="F126">
        <v>2952.6</v>
      </c>
      <c r="G126">
        <v>7.78017662362259</v>
      </c>
      <c r="H126">
        <v>-8.6210345147793905</v>
      </c>
      <c r="I126">
        <v>5.30200606183163</v>
      </c>
      <c r="J126">
        <v>-0.51998989502041504</v>
      </c>
      <c r="K126">
        <v>3152.3347902005498</v>
      </c>
      <c r="L126">
        <v>3013.74601906921</v>
      </c>
      <c r="M126">
        <v>62.286753943693498</v>
      </c>
      <c r="N126">
        <v>1.14735613331443</v>
      </c>
      <c r="O126">
        <v>31.7482896430264</v>
      </c>
      <c r="P126">
        <v>37.550953856187803</v>
      </c>
      <c r="Q126">
        <v>9.2432550574500005E-2</v>
      </c>
    </row>
    <row r="127" spans="1:17" x14ac:dyDescent="0.3">
      <c r="A127" t="s">
        <v>325</v>
      </c>
      <c r="B127" t="s">
        <v>326</v>
      </c>
      <c r="C127" t="s">
        <v>3127</v>
      </c>
      <c r="D127" t="s">
        <v>24</v>
      </c>
      <c r="E127">
        <v>78649.808013279995</v>
      </c>
      <c r="F127">
        <v>1009.6</v>
      </c>
      <c r="G127">
        <v>-54.3106784483045</v>
      </c>
      <c r="H127">
        <v>-4.26170639916349</v>
      </c>
      <c r="I127">
        <v>-36.480081606193203</v>
      </c>
      <c r="J127">
        <v>-3.3108842170789301</v>
      </c>
      <c r="K127">
        <v>1186.0859006272201</v>
      </c>
      <c r="L127">
        <v>1353.2701688222501</v>
      </c>
      <c r="M127">
        <v>34.508536218251102</v>
      </c>
      <c r="N127">
        <v>0.97290158605764299</v>
      </c>
      <c r="O127">
        <v>67.838748019017402</v>
      </c>
      <c r="P127">
        <v>4.4701986754966896</v>
      </c>
      <c r="Q127">
        <v>-2.8823519001830999E-2</v>
      </c>
    </row>
    <row r="128" spans="1:17" x14ac:dyDescent="0.3">
      <c r="A128" t="s">
        <v>327</v>
      </c>
      <c r="B128" t="s">
        <v>328</v>
      </c>
      <c r="C128" t="s">
        <v>3127</v>
      </c>
      <c r="D128" t="s">
        <v>54</v>
      </c>
      <c r="E128">
        <v>78357.722245380006</v>
      </c>
      <c r="F128">
        <v>1951.8</v>
      </c>
      <c r="G128">
        <v>21.6790009097077</v>
      </c>
      <c r="H128">
        <v>-0.20393192588344</v>
      </c>
      <c r="I128">
        <v>8.8672272212125804</v>
      </c>
      <c r="J128">
        <v>-0.527934666830982</v>
      </c>
      <c r="K128">
        <v>1906.67091856354</v>
      </c>
      <c r="L128">
        <v>1760.2142526053001</v>
      </c>
      <c r="M128">
        <v>70.505946689460004</v>
      </c>
      <c r="N128">
        <v>1.5943874204882</v>
      </c>
      <c r="O128">
        <v>6.5042524848857504</v>
      </c>
      <c r="P128">
        <v>54.671527062366202</v>
      </c>
      <c r="Q128">
        <v>2.3148536247859998E-3</v>
      </c>
    </row>
    <row r="129" spans="1:17" x14ac:dyDescent="0.3">
      <c r="A129" t="s">
        <v>329</v>
      </c>
      <c r="B129" t="s">
        <v>330</v>
      </c>
      <c r="C129" t="s">
        <v>3127</v>
      </c>
      <c r="D129" t="s">
        <v>34</v>
      </c>
      <c r="E129">
        <v>75719.580191914996</v>
      </c>
      <c r="F129">
        <v>562.15</v>
      </c>
      <c r="G129">
        <v>17.916740925553601</v>
      </c>
      <c r="H129">
        <v>12.2730640717459</v>
      </c>
      <c r="I129">
        <v>-8.3421468457519197</v>
      </c>
      <c r="J129">
        <v>4.7161432185604601</v>
      </c>
      <c r="K129">
        <v>543.57964174219296</v>
      </c>
      <c r="L129">
        <v>520.77841497411998</v>
      </c>
      <c r="M129">
        <v>60.775438137767097</v>
      </c>
      <c r="N129">
        <v>0.98657807737361902</v>
      </c>
      <c r="O129">
        <v>12.5500311304812</v>
      </c>
      <c r="P129">
        <v>43.809158352519802</v>
      </c>
      <c r="Q129">
        <v>0.16838630109837599</v>
      </c>
    </row>
    <row r="130" spans="1:17" x14ac:dyDescent="0.3">
      <c r="A130" t="s">
        <v>331</v>
      </c>
      <c r="B130" t="s">
        <v>332</v>
      </c>
      <c r="C130" t="s">
        <v>3133</v>
      </c>
      <c r="D130" t="s">
        <v>75</v>
      </c>
      <c r="E130">
        <v>74745.522247679997</v>
      </c>
      <c r="F130">
        <v>1555.2</v>
      </c>
      <c r="G130">
        <v>57.548917800094799</v>
      </c>
      <c r="H130">
        <v>-16.4089881270936</v>
      </c>
      <c r="I130">
        <v>5.8346915954804599</v>
      </c>
      <c r="J130">
        <v>-1.00016120438874</v>
      </c>
      <c r="K130">
        <v>1742.25587009128</v>
      </c>
      <c r="L130">
        <v>1534.6275358498799</v>
      </c>
      <c r="M130">
        <v>35.2989133317705</v>
      </c>
      <c r="N130">
        <v>0.89725931307659301</v>
      </c>
      <c r="O130">
        <v>30.979938271604901</v>
      </c>
      <c r="P130">
        <v>90.133871263524597</v>
      </c>
      <c r="Q130">
        <v>0.118047354848364</v>
      </c>
    </row>
    <row r="131" spans="1:17" x14ac:dyDescent="0.3">
      <c r="A131" t="s">
        <v>333</v>
      </c>
      <c r="B131" t="s">
        <v>334</v>
      </c>
      <c r="C131" t="s">
        <v>3140</v>
      </c>
      <c r="D131" t="s">
        <v>134</v>
      </c>
      <c r="E131">
        <v>73489.038532680002</v>
      </c>
      <c r="F131">
        <v>1706.15</v>
      </c>
      <c r="G131">
        <v>58.597548124378498</v>
      </c>
      <c r="H131">
        <v>2.6109992654740801</v>
      </c>
      <c r="I131">
        <v>0.48335624482856598</v>
      </c>
      <c r="J131">
        <v>9.6500588584472204</v>
      </c>
      <c r="K131">
        <v>1698.4673405195399</v>
      </c>
      <c r="L131">
        <v>1562.9078417277699</v>
      </c>
      <c r="M131">
        <v>62.378014016271599</v>
      </c>
      <c r="N131">
        <v>0.50871646789150904</v>
      </c>
      <c r="O131">
        <v>21.607127157635599</v>
      </c>
      <c r="P131">
        <v>83.338706211046599</v>
      </c>
      <c r="Q131">
        <v>0.160136722788117</v>
      </c>
    </row>
    <row r="132" spans="1:17" hidden="1" x14ac:dyDescent="0.3">
      <c r="A132" t="s">
        <v>335</v>
      </c>
      <c r="B132" t="s">
        <v>336</v>
      </c>
      <c r="C132" t="s">
        <v>3142</v>
      </c>
      <c r="D132" t="s">
        <v>303</v>
      </c>
      <c r="E132">
        <v>72563.426819415006</v>
      </c>
      <c r="F132">
        <v>2525.85</v>
      </c>
      <c r="G132">
        <v>-14.2340881489332</v>
      </c>
      <c r="H132">
        <v>3.0833009774854201</v>
      </c>
      <c r="I132">
        <v>2.6030200453530901</v>
      </c>
      <c r="J132">
        <v>-14.0333441771163</v>
      </c>
      <c r="M132">
        <v>33.340375580224503</v>
      </c>
      <c r="O132">
        <v>48.187738781004398</v>
      </c>
      <c r="P132">
        <v>9.8195652173912897</v>
      </c>
    </row>
    <row r="133" spans="1:17" x14ac:dyDescent="0.3">
      <c r="A133" t="s">
        <v>337</v>
      </c>
      <c r="B133" t="s">
        <v>338</v>
      </c>
      <c r="C133" t="s">
        <v>3133</v>
      </c>
      <c r="D133" t="s">
        <v>339</v>
      </c>
      <c r="E133">
        <v>72167.054718150001</v>
      </c>
      <c r="F133">
        <v>600.75</v>
      </c>
      <c r="G133">
        <v>-49.958059978103798</v>
      </c>
      <c r="H133">
        <v>-32.103827870259202</v>
      </c>
      <c r="I133">
        <v>-50.991538658202103</v>
      </c>
      <c r="J133">
        <v>-30.896437507950701</v>
      </c>
      <c r="K133">
        <v>926.81011798026202</v>
      </c>
      <c r="L133">
        <v>1010.96924796531</v>
      </c>
      <c r="M133">
        <v>12.2983898130116</v>
      </c>
      <c r="N133">
        <v>2.6182361618101999</v>
      </c>
      <c r="O133">
        <v>124.386183936745</v>
      </c>
      <c r="P133">
        <v>1.2983728184807499</v>
      </c>
      <c r="Q133">
        <v>-7.1425306714232001E-2</v>
      </c>
    </row>
    <row r="134" spans="1:17" x14ac:dyDescent="0.3">
      <c r="A134" t="s">
        <v>340</v>
      </c>
      <c r="B134" t="s">
        <v>341</v>
      </c>
      <c r="C134" t="s">
        <v>3140</v>
      </c>
      <c r="D134" t="s">
        <v>134</v>
      </c>
      <c r="E134">
        <v>71965.972758225005</v>
      </c>
      <c r="F134">
        <v>1979.25</v>
      </c>
      <c r="G134">
        <v>15.808147316119401</v>
      </c>
      <c r="H134">
        <v>0.433704023166049</v>
      </c>
      <c r="I134">
        <v>4.3335930229213</v>
      </c>
      <c r="J134">
        <v>-1.2403375136922401</v>
      </c>
      <c r="K134">
        <v>1919.1918435738901</v>
      </c>
      <c r="L134">
        <v>1715.79427000234</v>
      </c>
      <c r="M134">
        <v>55.653005270476797</v>
      </c>
      <c r="N134">
        <v>2.45438003586569</v>
      </c>
      <c r="O134">
        <v>5.59050145257042</v>
      </c>
      <c r="P134">
        <v>56.073808303434099</v>
      </c>
      <c r="Q134">
        <v>0.107838086130167</v>
      </c>
    </row>
    <row r="135" spans="1:17" x14ac:dyDescent="0.3">
      <c r="A135" t="s">
        <v>342</v>
      </c>
      <c r="B135" t="s">
        <v>343</v>
      </c>
      <c r="C135" t="s">
        <v>3135</v>
      </c>
      <c r="D135" t="s">
        <v>80</v>
      </c>
      <c r="E135">
        <v>71514.571725625006</v>
      </c>
      <c r="F135">
        <v>693.35</v>
      </c>
      <c r="G135">
        <v>91.493235433767296</v>
      </c>
      <c r="H135">
        <v>4.1603007135152197</v>
      </c>
      <c r="I135">
        <v>65.196734421054302</v>
      </c>
      <c r="J135">
        <v>1.2727893570247799</v>
      </c>
      <c r="K135">
        <v>680.397622615861</v>
      </c>
      <c r="L135">
        <v>544.10981872793104</v>
      </c>
      <c r="M135">
        <v>51.010313884450497</v>
      </c>
      <c r="N135">
        <v>1.39749344554963</v>
      </c>
      <c r="O135">
        <v>13.3987163770101</v>
      </c>
      <c r="P135">
        <v>128.00065767839499</v>
      </c>
      <c r="Q135">
        <v>0.248394895781236</v>
      </c>
    </row>
    <row r="136" spans="1:17" x14ac:dyDescent="0.3">
      <c r="A136" t="s">
        <v>344</v>
      </c>
      <c r="B136" t="s">
        <v>345</v>
      </c>
      <c r="C136" t="s">
        <v>3131</v>
      </c>
      <c r="D136" t="s">
        <v>51</v>
      </c>
      <c r="E136">
        <v>71290.495215135001</v>
      </c>
      <c r="F136">
        <v>1227.45</v>
      </c>
      <c r="G136">
        <v>-2.5715179226228398E-2</v>
      </c>
      <c r="H136">
        <v>-13.689068275353501</v>
      </c>
      <c r="I136">
        <v>-2.7904799184076698</v>
      </c>
      <c r="J136">
        <v>-2.31148878662255</v>
      </c>
      <c r="K136">
        <v>1377.43304334653</v>
      </c>
      <c r="L136">
        <v>1288.07363642876</v>
      </c>
      <c r="M136">
        <v>25.4411735517509</v>
      </c>
      <c r="N136">
        <v>0.92649095359279099</v>
      </c>
      <c r="O136">
        <v>29.6997841052588</v>
      </c>
      <c r="P136">
        <v>28.059467918622801</v>
      </c>
      <c r="Q136">
        <v>6.1337597287486001E-2</v>
      </c>
    </row>
    <row r="137" spans="1:17" x14ac:dyDescent="0.3">
      <c r="A137" t="s">
        <v>346</v>
      </c>
      <c r="B137" t="s">
        <v>347</v>
      </c>
      <c r="C137" t="s">
        <v>3127</v>
      </c>
      <c r="D137" t="s">
        <v>43</v>
      </c>
      <c r="E137">
        <v>69868.98</v>
      </c>
      <c r="F137">
        <v>398.25</v>
      </c>
      <c r="G137">
        <v>4.2684275985533597</v>
      </c>
      <c r="H137">
        <v>12.614772050552499</v>
      </c>
      <c r="I137">
        <v>3.8542201404171701</v>
      </c>
      <c r="J137">
        <v>4.9599574300531097</v>
      </c>
      <c r="K137">
        <v>378.24689360226199</v>
      </c>
      <c r="L137">
        <v>362.00886651326198</v>
      </c>
      <c r="M137">
        <v>71.641401881899199</v>
      </c>
      <c r="N137">
        <v>0.70883721185363602</v>
      </c>
      <c r="O137">
        <v>17.463904582548601</v>
      </c>
      <c r="P137">
        <v>36.084059456688799</v>
      </c>
      <c r="Q137">
        <v>0.116757572942673</v>
      </c>
    </row>
    <row r="138" spans="1:17" x14ac:dyDescent="0.3">
      <c r="A138" t="s">
        <v>348</v>
      </c>
      <c r="B138" t="s">
        <v>349</v>
      </c>
      <c r="C138" t="s">
        <v>3136</v>
      </c>
      <c r="D138" t="s">
        <v>183</v>
      </c>
      <c r="E138">
        <v>67987.721748504002</v>
      </c>
      <c r="F138">
        <v>231.54</v>
      </c>
      <c r="G138">
        <v>9.0441430177107804</v>
      </c>
      <c r="H138">
        <v>9.9766003061415809</v>
      </c>
      <c r="I138">
        <v>-3.2550734717774201</v>
      </c>
      <c r="J138">
        <v>5.2346458121976696</v>
      </c>
      <c r="K138">
        <v>224.844153576103</v>
      </c>
      <c r="L138">
        <v>216.33225753869101</v>
      </c>
      <c r="M138">
        <v>68.491030893440097</v>
      </c>
      <c r="N138">
        <v>0.94401798299972695</v>
      </c>
      <c r="O138">
        <v>14.299904984019999</v>
      </c>
      <c r="P138">
        <v>46.962868930498203</v>
      </c>
      <c r="Q138">
        <v>7.9287860583516001E-2</v>
      </c>
    </row>
    <row r="139" spans="1:17" x14ac:dyDescent="0.3">
      <c r="A139" t="s">
        <v>350</v>
      </c>
      <c r="B139" t="s">
        <v>351</v>
      </c>
      <c r="C139" t="s">
        <v>3127</v>
      </c>
      <c r="D139" t="s">
        <v>352</v>
      </c>
      <c r="E139">
        <v>66499.082184600004</v>
      </c>
      <c r="F139">
        <v>699</v>
      </c>
      <c r="G139">
        <v>-26.963107301561202</v>
      </c>
      <c r="H139">
        <v>0.174173746742774</v>
      </c>
      <c r="I139">
        <v>-5.9307479871509203</v>
      </c>
      <c r="J139">
        <v>-0.70521532485690197</v>
      </c>
      <c r="K139">
        <v>711.94765799823097</v>
      </c>
      <c r="L139">
        <v>732.49729352824602</v>
      </c>
      <c r="M139">
        <v>60.217292939477602</v>
      </c>
      <c r="N139">
        <v>0.39197289584359202</v>
      </c>
      <c r="O139">
        <v>16.9384835479256</v>
      </c>
      <c r="P139">
        <v>7.8786943436993404</v>
      </c>
      <c r="Q139">
        <v>-0.13210809749243099</v>
      </c>
    </row>
    <row r="140" spans="1:17" x14ac:dyDescent="0.3">
      <c r="A140" t="s">
        <v>353</v>
      </c>
      <c r="B140" t="s">
        <v>354</v>
      </c>
      <c r="C140" t="s">
        <v>3137</v>
      </c>
      <c r="D140" t="s">
        <v>355</v>
      </c>
      <c r="E140">
        <v>66442.695831200006</v>
      </c>
      <c r="F140">
        <v>226.72</v>
      </c>
      <c r="G140">
        <v>2.6283295134381</v>
      </c>
      <c r="H140">
        <v>4.9190435485522999</v>
      </c>
      <c r="I140">
        <v>-19.053419958389</v>
      </c>
      <c r="J140">
        <v>-1.64692837472759</v>
      </c>
      <c r="K140">
        <v>226.34440025657901</v>
      </c>
      <c r="L140">
        <v>222.67430909728901</v>
      </c>
      <c r="M140">
        <v>53.784026955625301</v>
      </c>
      <c r="N140">
        <v>1.09554612897013</v>
      </c>
      <c r="O140">
        <v>26.3011644318983</v>
      </c>
      <c r="P140">
        <v>30.486330935251701</v>
      </c>
      <c r="Q140">
        <v>9.0303333043882994E-2</v>
      </c>
    </row>
    <row r="141" spans="1:17" x14ac:dyDescent="0.3">
      <c r="A141" t="s">
        <v>356</v>
      </c>
      <c r="B141" t="s">
        <v>357</v>
      </c>
      <c r="C141" t="s">
        <v>3132</v>
      </c>
      <c r="D141" t="s">
        <v>358</v>
      </c>
      <c r="E141">
        <v>66338.109586039995</v>
      </c>
      <c r="F141">
        <v>3429.2</v>
      </c>
      <c r="G141">
        <v>-22.0094369676453</v>
      </c>
      <c r="H141">
        <v>-27.155467016002</v>
      </c>
      <c r="I141">
        <v>-15.3209757975755</v>
      </c>
      <c r="J141">
        <v>-4.1278229672623903</v>
      </c>
      <c r="K141">
        <v>4000.4364898532599</v>
      </c>
      <c r="L141">
        <v>3906.98513980282</v>
      </c>
      <c r="M141">
        <v>27.194314490630301</v>
      </c>
      <c r="N141">
        <v>0.96118300769423703</v>
      </c>
      <c r="O141">
        <v>40.289280298611899</v>
      </c>
      <c r="P141">
        <v>5.18211793574112</v>
      </c>
      <c r="Q141">
        <v>7.8237929178639004E-2</v>
      </c>
    </row>
    <row r="142" spans="1:17" x14ac:dyDescent="0.3">
      <c r="A142" t="s">
        <v>359</v>
      </c>
      <c r="B142" t="s">
        <v>360</v>
      </c>
      <c r="C142" t="s">
        <v>3141</v>
      </c>
      <c r="D142" t="s">
        <v>166</v>
      </c>
      <c r="E142">
        <v>66240.573518624995</v>
      </c>
      <c r="F142">
        <v>2234.65</v>
      </c>
      <c r="G142">
        <v>-27.200371545587402</v>
      </c>
      <c r="H142">
        <v>0.27272870191017601</v>
      </c>
      <c r="I142">
        <v>-8.6477704060317393</v>
      </c>
      <c r="J142">
        <v>-1.4303802368456899</v>
      </c>
      <c r="K142">
        <v>2307.17619057195</v>
      </c>
      <c r="L142">
        <v>2381.6690652821699</v>
      </c>
      <c r="M142">
        <v>51.410635732615802</v>
      </c>
      <c r="N142">
        <v>0.54129938011368195</v>
      </c>
      <c r="O142">
        <v>20.5535542478687</v>
      </c>
      <c r="P142">
        <v>6.9671150256091101</v>
      </c>
      <c r="Q142">
        <v>-4.2408110619967999E-2</v>
      </c>
    </row>
    <row r="143" spans="1:17" x14ac:dyDescent="0.3">
      <c r="A143" t="s">
        <v>361</v>
      </c>
      <c r="B143" t="s">
        <v>362</v>
      </c>
      <c r="C143" t="s">
        <v>3131</v>
      </c>
      <c r="D143" t="s">
        <v>51</v>
      </c>
      <c r="E143">
        <v>65574.228600000002</v>
      </c>
      <c r="F143">
        <v>5484.4</v>
      </c>
      <c r="G143">
        <v>-1.93600200751326</v>
      </c>
      <c r="H143">
        <v>-8.1388712859767391</v>
      </c>
      <c r="I143">
        <v>-2.6339784526623902</v>
      </c>
      <c r="J143">
        <v>-3.5208749245993598</v>
      </c>
      <c r="K143">
        <v>5804.8005898716601</v>
      </c>
      <c r="L143">
        <v>5412.7074027674198</v>
      </c>
      <c r="M143">
        <v>33.341406589276197</v>
      </c>
      <c r="N143">
        <v>3.1386210121873201</v>
      </c>
      <c r="O143">
        <v>17.422142805046999</v>
      </c>
      <c r="P143">
        <v>24.446058020671401</v>
      </c>
      <c r="Q143">
        <v>3.9652283993066001E-2</v>
      </c>
    </row>
    <row r="144" spans="1:17" hidden="1" x14ac:dyDescent="0.3">
      <c r="A144" t="s">
        <v>363</v>
      </c>
      <c r="B144" t="s">
        <v>364</v>
      </c>
      <c r="C144" t="s">
        <v>3128</v>
      </c>
      <c r="D144" t="s">
        <v>27</v>
      </c>
      <c r="E144">
        <v>65432.5</v>
      </c>
      <c r="F144">
        <v>1308.6500000000001</v>
      </c>
      <c r="G144">
        <v>40.388109301627097</v>
      </c>
      <c r="H144">
        <v>-7.23961672860995</v>
      </c>
      <c r="I144">
        <v>21.861016000959498</v>
      </c>
      <c r="J144">
        <v>-8.2374814513432693</v>
      </c>
      <c r="K144">
        <v>1373.8814571733201</v>
      </c>
      <c r="M144">
        <v>26.390957178819502</v>
      </c>
      <c r="N144">
        <v>1.23521072320555</v>
      </c>
      <c r="O144">
        <v>19.818133190692699</v>
      </c>
      <c r="P144">
        <v>73.331125827814503</v>
      </c>
    </row>
    <row r="145" spans="1:17" x14ac:dyDescent="0.3">
      <c r="A145" t="s">
        <v>365</v>
      </c>
      <c r="B145" t="s">
        <v>366</v>
      </c>
      <c r="C145" t="s">
        <v>3138</v>
      </c>
      <c r="D145" t="s">
        <v>102</v>
      </c>
      <c r="E145">
        <v>65196</v>
      </c>
      <c r="F145">
        <v>814.95</v>
      </c>
      <c r="G145">
        <v>-5.6800894853872297</v>
      </c>
      <c r="H145">
        <v>-0.53459769734665497</v>
      </c>
      <c r="I145">
        <v>-31.3877834741957</v>
      </c>
      <c r="J145">
        <v>-0.979728204036174</v>
      </c>
      <c r="K145">
        <v>855.08561632287694</v>
      </c>
      <c r="L145">
        <v>898.07870860395599</v>
      </c>
      <c r="M145">
        <v>49.992897018500699</v>
      </c>
      <c r="N145">
        <v>0.65763067511961404</v>
      </c>
      <c r="O145">
        <v>39.750904963494598</v>
      </c>
      <c r="P145">
        <v>17.631351039260899</v>
      </c>
      <c r="Q145">
        <v>-5.1705137857216997E-2</v>
      </c>
    </row>
    <row r="146" spans="1:17" x14ac:dyDescent="0.3">
      <c r="A146" t="s">
        <v>367</v>
      </c>
      <c r="B146" t="s">
        <v>368</v>
      </c>
      <c r="C146" t="s">
        <v>3125</v>
      </c>
      <c r="D146" t="s">
        <v>190</v>
      </c>
      <c r="E146">
        <v>63728.495259434902</v>
      </c>
      <c r="F146">
        <v>579.45000000000005</v>
      </c>
      <c r="G146">
        <v>-29.026292520791699</v>
      </c>
      <c r="H146">
        <v>-16.783424898129802</v>
      </c>
      <c r="I146">
        <v>-45.812632276906498</v>
      </c>
      <c r="J146">
        <v>-13.3759354165754</v>
      </c>
      <c r="K146">
        <v>726.04291455420196</v>
      </c>
      <c r="L146">
        <v>847.34678026558504</v>
      </c>
      <c r="M146">
        <v>14.9406003886679</v>
      </c>
      <c r="N146">
        <v>1.69952692459864</v>
      </c>
      <c r="O146">
        <v>117.34403313486899</v>
      </c>
      <c r="P146">
        <v>6.1749885478698996</v>
      </c>
      <c r="Q146">
        <v>-4.6018219153789001E-2</v>
      </c>
    </row>
    <row r="147" spans="1:17" x14ac:dyDescent="0.3">
      <c r="A147" t="s">
        <v>369</v>
      </c>
      <c r="B147" t="s">
        <v>370</v>
      </c>
      <c r="C147" t="s">
        <v>3139</v>
      </c>
      <c r="D147" t="s">
        <v>105</v>
      </c>
      <c r="E147">
        <v>63656.052827359999</v>
      </c>
      <c r="F147">
        <v>307.3</v>
      </c>
      <c r="G147">
        <v>25.229652003536</v>
      </c>
      <c r="H147">
        <v>7.4778323365699899</v>
      </c>
      <c r="I147">
        <v>3.1198333838943499</v>
      </c>
      <c r="J147">
        <v>-1.37182879829302</v>
      </c>
      <c r="K147">
        <v>311.69091305444101</v>
      </c>
      <c r="L147">
        <v>284.973735530819</v>
      </c>
      <c r="M147">
        <v>56.6641197706169</v>
      </c>
      <c r="N147">
        <v>0.54225082359793397</v>
      </c>
      <c r="O147">
        <v>17.4585095997396</v>
      </c>
      <c r="P147">
        <v>52.1287128712871</v>
      </c>
    </row>
    <row r="148" spans="1:17" x14ac:dyDescent="0.3">
      <c r="A148" t="s">
        <v>371</v>
      </c>
      <c r="B148" t="s">
        <v>372</v>
      </c>
      <c r="C148" t="s">
        <v>3129</v>
      </c>
      <c r="D148" t="s">
        <v>373</v>
      </c>
      <c r="E148">
        <v>63526.476752969997</v>
      </c>
      <c r="F148">
        <v>1754.9</v>
      </c>
      <c r="G148">
        <v>9.4753237006841697</v>
      </c>
      <c r="H148">
        <v>6.6639201342817103</v>
      </c>
      <c r="I148">
        <v>16.566928900222401</v>
      </c>
      <c r="J148">
        <v>-7.28007345643866</v>
      </c>
      <c r="K148">
        <v>1788.06951199883</v>
      </c>
      <c r="L148">
        <v>1648.6266629301999</v>
      </c>
      <c r="M148">
        <v>35.186113866537397</v>
      </c>
      <c r="N148">
        <v>0.60451290715246797</v>
      </c>
      <c r="O148">
        <v>13.522138013562</v>
      </c>
      <c r="P148">
        <v>49.997863156545101</v>
      </c>
      <c r="Q148">
        <v>6.5373299893353998E-2</v>
      </c>
    </row>
    <row r="149" spans="1:17" x14ac:dyDescent="0.3">
      <c r="A149" t="s">
        <v>374</v>
      </c>
      <c r="B149" t="s">
        <v>375</v>
      </c>
      <c r="C149" t="s">
        <v>3127</v>
      </c>
      <c r="D149" t="s">
        <v>24</v>
      </c>
      <c r="E149">
        <v>63138.670534910001</v>
      </c>
      <c r="F149">
        <v>20.14</v>
      </c>
      <c r="G149">
        <v>-20.2524782717378</v>
      </c>
      <c r="H149">
        <v>-6.3585617480377596</v>
      </c>
      <c r="I149">
        <v>-18.0147824720807</v>
      </c>
      <c r="J149">
        <v>-3.7016339026292702</v>
      </c>
      <c r="K149">
        <v>20.960272355067499</v>
      </c>
      <c r="L149">
        <v>22.27539378965</v>
      </c>
      <c r="M149">
        <v>59.170630704131398</v>
      </c>
      <c r="N149">
        <v>0.96839653713540097</v>
      </c>
      <c r="O149">
        <v>63.1082423038728</v>
      </c>
      <c r="P149">
        <v>5.8885383806519496</v>
      </c>
      <c r="Q149">
        <v>4.4238859445582E-2</v>
      </c>
    </row>
    <row r="150" spans="1:17" x14ac:dyDescent="0.3">
      <c r="A150" t="s">
        <v>376</v>
      </c>
      <c r="B150" t="s">
        <v>377</v>
      </c>
      <c r="C150" t="s">
        <v>3141</v>
      </c>
      <c r="D150" t="s">
        <v>166</v>
      </c>
      <c r="E150">
        <v>62255.037502519997</v>
      </c>
      <c r="F150">
        <v>4103.8</v>
      </c>
      <c r="G150">
        <v>-11.9406912985767</v>
      </c>
      <c r="H150">
        <v>-4.9216834463035797</v>
      </c>
      <c r="I150">
        <v>8.1188250638672397</v>
      </c>
      <c r="J150">
        <v>-4.41620947858683</v>
      </c>
      <c r="K150">
        <v>4406.3311736707301</v>
      </c>
      <c r="L150">
        <v>4114.9347896981699</v>
      </c>
      <c r="M150">
        <v>22.200851271936699</v>
      </c>
      <c r="N150">
        <v>1.7762843859803299</v>
      </c>
      <c r="O150">
        <v>17.063453384667799</v>
      </c>
      <c r="P150">
        <v>27.447204968944099</v>
      </c>
      <c r="Q150">
        <v>2.0943664997855001E-2</v>
      </c>
    </row>
    <row r="151" spans="1:17" x14ac:dyDescent="0.3">
      <c r="A151" t="s">
        <v>378</v>
      </c>
      <c r="B151" t="s">
        <v>379</v>
      </c>
      <c r="C151" t="s">
        <v>3132</v>
      </c>
      <c r="D151" t="s">
        <v>208</v>
      </c>
      <c r="E151">
        <v>61855.819983374997</v>
      </c>
      <c r="F151">
        <v>1077.45</v>
      </c>
      <c r="G151">
        <v>37.276909242433497</v>
      </c>
      <c r="H151">
        <v>16.6596643718166</v>
      </c>
      <c r="I151">
        <v>23.3067930098738</v>
      </c>
      <c r="J151">
        <v>4.0268378953198303</v>
      </c>
      <c r="K151">
        <v>1012.31832166345</v>
      </c>
      <c r="L151">
        <v>923.62931466081602</v>
      </c>
      <c r="M151">
        <v>70.407129685607103</v>
      </c>
      <c r="N151">
        <v>2.4293717995163102</v>
      </c>
      <c r="O151">
        <v>16.478722910575801</v>
      </c>
      <c r="P151">
        <v>78.223472003969903</v>
      </c>
      <c r="Q151">
        <v>0.100497503620061</v>
      </c>
    </row>
    <row r="152" spans="1:17" x14ac:dyDescent="0.3">
      <c r="A152" t="s">
        <v>380</v>
      </c>
      <c r="B152" t="s">
        <v>381</v>
      </c>
      <c r="C152" t="s">
        <v>3132</v>
      </c>
      <c r="D152" t="s">
        <v>117</v>
      </c>
      <c r="E152">
        <v>61557.800979879998</v>
      </c>
      <c r="F152">
        <v>1322.15</v>
      </c>
      <c r="G152">
        <v>-1.95097915265637</v>
      </c>
      <c r="H152">
        <v>-5.9006038611308096</v>
      </c>
      <c r="I152">
        <v>-21.283819525063201</v>
      </c>
      <c r="J152">
        <v>-2.5130612956151399</v>
      </c>
      <c r="K152">
        <v>1434.93443261468</v>
      </c>
      <c r="L152">
        <v>1417.3706396371699</v>
      </c>
      <c r="M152">
        <v>37.950273590306097</v>
      </c>
      <c r="N152">
        <v>1.0339144459751699</v>
      </c>
      <c r="O152">
        <v>36.482244828498999</v>
      </c>
      <c r="P152">
        <v>24.379115710253899</v>
      </c>
      <c r="Q152">
        <v>7.3412395073174999E-2</v>
      </c>
    </row>
    <row r="153" spans="1:17" x14ac:dyDescent="0.3">
      <c r="A153" t="s">
        <v>382</v>
      </c>
      <c r="B153" t="s">
        <v>383</v>
      </c>
      <c r="C153" t="s">
        <v>3127</v>
      </c>
      <c r="D153" t="s">
        <v>384</v>
      </c>
      <c r="E153">
        <v>59986.618436489996</v>
      </c>
      <c r="F153">
        <v>4431.1000000000004</v>
      </c>
      <c r="G153">
        <v>77.317276715091893</v>
      </c>
      <c r="H153">
        <v>12.5797289633825</v>
      </c>
      <c r="I153">
        <v>58.512295185346503</v>
      </c>
      <c r="J153">
        <v>-4.0800665300944701</v>
      </c>
      <c r="K153">
        <v>4178.3891106436604</v>
      </c>
      <c r="L153">
        <v>3125.5432034875298</v>
      </c>
      <c r="M153">
        <v>37.969014255298603</v>
      </c>
      <c r="N153">
        <v>1.03681241898345</v>
      </c>
      <c r="O153">
        <v>12.608607343549</v>
      </c>
      <c r="P153">
        <v>128.28366090518</v>
      </c>
      <c r="Q153">
        <v>0.17870231941321499</v>
      </c>
    </row>
    <row r="154" spans="1:17" x14ac:dyDescent="0.3">
      <c r="A154" t="s">
        <v>385</v>
      </c>
      <c r="B154" t="s">
        <v>386</v>
      </c>
      <c r="C154" t="s">
        <v>3140</v>
      </c>
      <c r="D154" t="s">
        <v>134</v>
      </c>
      <c r="E154">
        <v>58773.031236000003</v>
      </c>
      <c r="F154">
        <v>1644</v>
      </c>
      <c r="G154">
        <v>17.590403772476598</v>
      </c>
      <c r="H154">
        <v>19.282629193409601</v>
      </c>
      <c r="I154">
        <v>-2.3986675606747099</v>
      </c>
      <c r="J154">
        <v>11.658657602205899</v>
      </c>
      <c r="K154">
        <v>1600.9927718670999</v>
      </c>
      <c r="L154">
        <v>1556.8404234979801</v>
      </c>
      <c r="M154">
        <v>67.583399218559705</v>
      </c>
      <c r="N154">
        <v>1.0356242459281699</v>
      </c>
      <c r="O154">
        <v>25.821167883211601</v>
      </c>
      <c r="P154">
        <v>53.501400560224099</v>
      </c>
      <c r="Q154">
        <v>0.15328017775240199</v>
      </c>
    </row>
    <row r="155" spans="1:17" x14ac:dyDescent="0.3">
      <c r="A155" t="s">
        <v>387</v>
      </c>
      <c r="B155" t="s">
        <v>388</v>
      </c>
      <c r="C155" t="s">
        <v>3131</v>
      </c>
      <c r="D155" t="s">
        <v>51</v>
      </c>
      <c r="E155">
        <v>58443.548988249997</v>
      </c>
      <c r="F155">
        <v>27503.75</v>
      </c>
      <c r="G155">
        <v>-5.0928347174774498</v>
      </c>
      <c r="H155">
        <v>-2.3154831986226601</v>
      </c>
      <c r="I155">
        <v>-0.59050781821439402</v>
      </c>
      <c r="J155">
        <v>-1.33727832270949</v>
      </c>
      <c r="K155">
        <v>28372.825241971201</v>
      </c>
      <c r="L155">
        <v>27444.451967045701</v>
      </c>
      <c r="M155">
        <v>39.101684302259997</v>
      </c>
      <c r="N155">
        <v>0.59128787653340797</v>
      </c>
      <c r="O155">
        <v>10.9703222287869</v>
      </c>
      <c r="P155">
        <v>25.0170454545454</v>
      </c>
      <c r="Q155">
        <v>2.0407147145194E-2</v>
      </c>
    </row>
    <row r="156" spans="1:17" x14ac:dyDescent="0.3">
      <c r="A156" t="s">
        <v>389</v>
      </c>
      <c r="B156" t="s">
        <v>390</v>
      </c>
      <c r="C156" t="s">
        <v>3126</v>
      </c>
      <c r="D156" t="s">
        <v>247</v>
      </c>
      <c r="E156">
        <v>58103.776963709999</v>
      </c>
      <c r="F156">
        <v>5489.7</v>
      </c>
      <c r="G156">
        <v>-3.3481828664952502</v>
      </c>
      <c r="H156">
        <v>4.7062993332506</v>
      </c>
      <c r="I156">
        <v>13.8929058002664</v>
      </c>
      <c r="J156">
        <v>3.5866863575036101</v>
      </c>
      <c r="K156">
        <v>5236.0428563103096</v>
      </c>
      <c r="L156">
        <v>5104.2303896938502</v>
      </c>
      <c r="M156">
        <v>75.096862466616102</v>
      </c>
      <c r="N156">
        <v>0.85903934244445501</v>
      </c>
      <c r="O156">
        <v>9.2955899229466095</v>
      </c>
      <c r="P156">
        <v>30.707142857142799</v>
      </c>
      <c r="Q156">
        <v>-3.7084409664770002E-2</v>
      </c>
    </row>
    <row r="157" spans="1:17" x14ac:dyDescent="0.3">
      <c r="A157" t="s">
        <v>391</v>
      </c>
      <c r="B157" t="s">
        <v>392</v>
      </c>
      <c r="C157" t="s">
        <v>3136</v>
      </c>
      <c r="D157" t="s">
        <v>393</v>
      </c>
      <c r="E157">
        <v>58071.6038892</v>
      </c>
      <c r="F157">
        <v>4571.6000000000004</v>
      </c>
      <c r="G157">
        <v>-11.353457820407099</v>
      </c>
      <c r="H157">
        <v>8.6422256073254395</v>
      </c>
      <c r="I157">
        <v>-23.825708138338999</v>
      </c>
      <c r="J157">
        <v>-1.31202233872818</v>
      </c>
      <c r="K157">
        <v>4825.0164140222796</v>
      </c>
      <c r="L157">
        <v>4888.5912940427597</v>
      </c>
      <c r="M157">
        <v>48.843894390681697</v>
      </c>
      <c r="N157">
        <v>0.95008497581747398</v>
      </c>
      <c r="O157">
        <v>41.307200979963199</v>
      </c>
      <c r="P157">
        <v>26.9536239933351</v>
      </c>
      <c r="Q157">
        <v>6.9797549750043E-2</v>
      </c>
    </row>
    <row r="158" spans="1:17" x14ac:dyDescent="0.3">
      <c r="A158" t="s">
        <v>394</v>
      </c>
      <c r="B158" t="s">
        <v>395</v>
      </c>
      <c r="C158" t="s">
        <v>3141</v>
      </c>
      <c r="D158" t="s">
        <v>280</v>
      </c>
      <c r="E158">
        <v>57899.458994699999</v>
      </c>
      <c r="F158">
        <v>6789</v>
      </c>
      <c r="G158">
        <v>-6.42529916124687</v>
      </c>
      <c r="H158">
        <v>-14.529785001243001</v>
      </c>
      <c r="I158">
        <v>-27.393672543546401</v>
      </c>
      <c r="J158">
        <v>-3.3837850463833998</v>
      </c>
      <c r="K158">
        <v>7533.3127282425803</v>
      </c>
      <c r="L158">
        <v>7409.3991911134399</v>
      </c>
      <c r="M158">
        <v>43.3881397281029</v>
      </c>
      <c r="N158">
        <v>0.83725690019414101</v>
      </c>
      <c r="O158">
        <v>46.3404035940491</v>
      </c>
      <c r="P158">
        <v>27.492957746478801</v>
      </c>
      <c r="Q158">
        <v>0.108812961966043</v>
      </c>
    </row>
    <row r="159" spans="1:17" x14ac:dyDescent="0.3">
      <c r="A159" t="s">
        <v>396</v>
      </c>
      <c r="B159" t="s">
        <v>397</v>
      </c>
      <c r="C159" t="s">
        <v>3126</v>
      </c>
      <c r="D159" t="s">
        <v>21</v>
      </c>
      <c r="E159">
        <v>57492.696846694998</v>
      </c>
      <c r="F159">
        <v>8616.5499999999993</v>
      </c>
      <c r="G159">
        <v>32.482429833707698</v>
      </c>
      <c r="H159">
        <v>11.325925238279501</v>
      </c>
      <c r="I159">
        <v>58.310645519516697</v>
      </c>
      <c r="J159">
        <v>4.4293073223979897</v>
      </c>
      <c r="K159">
        <v>7512.5729514107197</v>
      </c>
      <c r="L159">
        <v>6418.7977540235597</v>
      </c>
      <c r="M159">
        <v>87.037162406244505</v>
      </c>
      <c r="N159">
        <v>0.75179658360889601</v>
      </c>
      <c r="O159">
        <v>0.73637360660590001</v>
      </c>
      <c r="P159">
        <v>100.980815207883</v>
      </c>
      <c r="Q159">
        <v>4.4240640243487998E-2</v>
      </c>
    </row>
    <row r="160" spans="1:17" x14ac:dyDescent="0.3">
      <c r="A160" t="s">
        <v>398</v>
      </c>
      <c r="B160" t="s">
        <v>399</v>
      </c>
      <c r="C160" t="s">
        <v>3126</v>
      </c>
      <c r="D160" t="s">
        <v>21</v>
      </c>
      <c r="E160">
        <v>56804.613402030001</v>
      </c>
      <c r="F160">
        <v>2999.1</v>
      </c>
      <c r="G160">
        <v>8.1798300962985202</v>
      </c>
      <c r="H160">
        <v>-2.5862336174183298</v>
      </c>
      <c r="I160">
        <v>17.465977347255102</v>
      </c>
      <c r="J160">
        <v>5.5351833945625204</v>
      </c>
      <c r="K160">
        <v>2917.9421881397702</v>
      </c>
      <c r="L160">
        <v>2729.6368366250699</v>
      </c>
      <c r="M160">
        <v>70.064166995342504</v>
      </c>
      <c r="N160">
        <v>0.86988754582063099</v>
      </c>
      <c r="O160">
        <v>6.2918875662698799</v>
      </c>
      <c r="P160">
        <v>37.133058984910797</v>
      </c>
      <c r="Q160">
        <v>-4.0387465495656E-2</v>
      </c>
    </row>
    <row r="161" spans="1:17" x14ac:dyDescent="0.3">
      <c r="A161" t="s">
        <v>400</v>
      </c>
      <c r="B161" t="s">
        <v>401</v>
      </c>
      <c r="C161" t="s">
        <v>3135</v>
      </c>
      <c r="D161" t="s">
        <v>108</v>
      </c>
      <c r="E161">
        <v>56768.438606055002</v>
      </c>
      <c r="F161">
        <v>486.95</v>
      </c>
      <c r="G161">
        <v>-39.3610639577794</v>
      </c>
      <c r="H161">
        <v>-11.927026891246401</v>
      </c>
      <c r="I161">
        <v>-5.2666856768597201</v>
      </c>
      <c r="J161">
        <v>-3.90376002817028</v>
      </c>
      <c r="K161">
        <v>532.47485065923797</v>
      </c>
      <c r="L161">
        <v>545.53453809474604</v>
      </c>
      <c r="M161">
        <v>43.865833072190703</v>
      </c>
      <c r="N161">
        <v>0.50929147644994099</v>
      </c>
      <c r="O161">
        <v>29.2740527774925</v>
      </c>
      <c r="P161">
        <v>10.922551252847301</v>
      </c>
      <c r="Q161">
        <v>-9.9509820136836999E-2</v>
      </c>
    </row>
    <row r="162" spans="1:17" x14ac:dyDescent="0.3">
      <c r="A162" t="s">
        <v>402</v>
      </c>
      <c r="B162" t="s">
        <v>403</v>
      </c>
      <c r="C162" t="s">
        <v>3137</v>
      </c>
      <c r="D162" t="s">
        <v>117</v>
      </c>
      <c r="E162">
        <v>56709.94007556</v>
      </c>
      <c r="F162">
        <v>688.7</v>
      </c>
      <c r="G162">
        <v>6.4030275851444696</v>
      </c>
      <c r="H162">
        <v>1.26954346405348</v>
      </c>
      <c r="I162">
        <v>-10.055059158853901</v>
      </c>
      <c r="J162">
        <v>-4.7210483003828703</v>
      </c>
      <c r="K162">
        <v>711.759856914289</v>
      </c>
      <c r="L162">
        <v>688.73361909504297</v>
      </c>
      <c r="M162">
        <v>51.6651214678893</v>
      </c>
      <c r="N162">
        <v>0.78527229909917895</v>
      </c>
      <c r="O162">
        <v>23.130535792071999</v>
      </c>
      <c r="P162">
        <v>39.809175801867603</v>
      </c>
      <c r="Q162">
        <v>0.166658509340217</v>
      </c>
    </row>
    <row r="163" spans="1:17" x14ac:dyDescent="0.3">
      <c r="A163" t="s">
        <v>404</v>
      </c>
      <c r="B163" t="s">
        <v>405</v>
      </c>
      <c r="C163" t="s">
        <v>3127</v>
      </c>
      <c r="D163" t="s">
        <v>406</v>
      </c>
      <c r="E163">
        <v>56488.639919139998</v>
      </c>
      <c r="F163">
        <v>886.6</v>
      </c>
      <c r="G163">
        <v>-21.743281773280099</v>
      </c>
      <c r="H163">
        <v>19.058930753185098</v>
      </c>
      <c r="I163">
        <v>143.166156078272</v>
      </c>
      <c r="J163">
        <v>10.135854967083199</v>
      </c>
      <c r="K163">
        <v>740.77771159194197</v>
      </c>
      <c r="L163">
        <v>615.45174508961895</v>
      </c>
      <c r="M163">
        <v>70.407209857259701</v>
      </c>
      <c r="N163">
        <v>0.88440144842129798</v>
      </c>
      <c r="O163">
        <v>5.9102188134446196</v>
      </c>
      <c r="P163">
        <v>186</v>
      </c>
      <c r="Q163">
        <v>-3.6756436390507997E-2</v>
      </c>
    </row>
    <row r="164" spans="1:17" x14ac:dyDescent="0.3">
      <c r="A164" t="s">
        <v>407</v>
      </c>
      <c r="B164" t="s">
        <v>408</v>
      </c>
      <c r="C164" t="s">
        <v>3135</v>
      </c>
      <c r="D164" t="s">
        <v>271</v>
      </c>
      <c r="E164">
        <v>55393.4143234</v>
      </c>
      <c r="F164">
        <v>1674.1</v>
      </c>
      <c r="G164">
        <v>79.296392331072695</v>
      </c>
      <c r="H164">
        <v>-6.44454117458098</v>
      </c>
      <c r="I164">
        <v>13.2436848185238</v>
      </c>
      <c r="J164">
        <v>-6.7193622116818004</v>
      </c>
      <c r="K164">
        <v>1729.9013066011901</v>
      </c>
      <c r="L164">
        <v>1506.3868094323</v>
      </c>
      <c r="M164">
        <v>42.650464971726201</v>
      </c>
      <c r="N164">
        <v>2.3183580875438001</v>
      </c>
      <c r="O164">
        <v>16.175855683650902</v>
      </c>
      <c r="P164">
        <v>106.38599519201099</v>
      </c>
      <c r="Q164">
        <v>1.4575479591526001E-2</v>
      </c>
    </row>
    <row r="165" spans="1:17" x14ac:dyDescent="0.3">
      <c r="A165" t="s">
        <v>409</v>
      </c>
      <c r="B165" t="s">
        <v>410</v>
      </c>
      <c r="C165" t="s">
        <v>3141</v>
      </c>
      <c r="D165" t="s">
        <v>411</v>
      </c>
      <c r="E165">
        <v>55259.9465796</v>
      </c>
      <c r="F165">
        <v>854</v>
      </c>
      <c r="G165">
        <v>-5.8210208530270098</v>
      </c>
      <c r="H165">
        <v>5.3858213552301102</v>
      </c>
      <c r="I165">
        <v>14.781620197987101</v>
      </c>
      <c r="J165">
        <v>-0.39859885224500702</v>
      </c>
      <c r="K165">
        <v>881.60687116350198</v>
      </c>
      <c r="L165">
        <v>844.01856454453002</v>
      </c>
      <c r="M165">
        <v>57.3134481175627</v>
      </c>
      <c r="N165">
        <v>0.43114924331663201</v>
      </c>
      <c r="O165">
        <v>38.992974238875803</v>
      </c>
      <c r="P165">
        <v>49.144254278728503</v>
      </c>
      <c r="Q165">
        <v>0.14817708766878901</v>
      </c>
    </row>
    <row r="166" spans="1:17" x14ac:dyDescent="0.3">
      <c r="A166" t="s">
        <v>412</v>
      </c>
      <c r="B166" t="s">
        <v>413</v>
      </c>
      <c r="C166" t="s">
        <v>3127</v>
      </c>
      <c r="D166" t="s">
        <v>414</v>
      </c>
      <c r="E166">
        <v>54657.205442639999</v>
      </c>
      <c r="F166">
        <v>912.05</v>
      </c>
      <c r="G166">
        <v>193.67223771402499</v>
      </c>
      <c r="H166">
        <v>1.3513220242127599</v>
      </c>
      <c r="I166">
        <v>55.667712972068401</v>
      </c>
      <c r="J166">
        <v>-1.4436858276215501</v>
      </c>
      <c r="K166">
        <v>864.83790983685401</v>
      </c>
      <c r="L166">
        <v>659.79804506875405</v>
      </c>
      <c r="M166">
        <v>48.579340884415899</v>
      </c>
      <c r="N166">
        <v>0.75133709147606298</v>
      </c>
      <c r="O166">
        <v>16.660270818485799</v>
      </c>
      <c r="P166">
        <v>223.25004430267501</v>
      </c>
      <c r="Q166">
        <v>0.134772562784642</v>
      </c>
    </row>
    <row r="167" spans="1:17" x14ac:dyDescent="0.3">
      <c r="A167" t="s">
        <v>415</v>
      </c>
      <c r="B167" t="s">
        <v>416</v>
      </c>
      <c r="C167" t="s">
        <v>3132</v>
      </c>
      <c r="D167" t="s">
        <v>417</v>
      </c>
      <c r="E167">
        <v>53402.907151550004</v>
      </c>
      <c r="F167">
        <v>2762.45</v>
      </c>
      <c r="G167">
        <v>-17.425543464546401</v>
      </c>
      <c r="H167">
        <v>-4.82558047821587</v>
      </c>
      <c r="I167">
        <v>-16.334781937814601</v>
      </c>
      <c r="J167">
        <v>-2.5271424739714501</v>
      </c>
      <c r="K167">
        <v>2881.40401666557</v>
      </c>
      <c r="L167">
        <v>2827.97085419002</v>
      </c>
      <c r="M167">
        <v>46.779877965474498</v>
      </c>
      <c r="N167">
        <v>1.04946953486615</v>
      </c>
      <c r="O167">
        <v>22.1741569983167</v>
      </c>
      <c r="P167">
        <v>25.9207767344333</v>
      </c>
      <c r="Q167">
        <v>9.7208412992500002E-4</v>
      </c>
    </row>
    <row r="168" spans="1:17" x14ac:dyDescent="0.3">
      <c r="A168" t="s">
        <v>418</v>
      </c>
      <c r="B168" t="s">
        <v>419</v>
      </c>
      <c r="C168" t="s">
        <v>3132</v>
      </c>
      <c r="D168" t="s">
        <v>208</v>
      </c>
      <c r="E168">
        <v>53298.76995165</v>
      </c>
      <c r="F168">
        <v>3409.95</v>
      </c>
      <c r="G168">
        <v>0.85573085482408096</v>
      </c>
      <c r="H168">
        <v>-6.2857079560682703</v>
      </c>
      <c r="I168">
        <v>-31.074108149972901</v>
      </c>
      <c r="J168">
        <v>-3.3675999508384402</v>
      </c>
      <c r="K168">
        <v>3659.1712362702701</v>
      </c>
      <c r="L168">
        <v>3699.2391499097898</v>
      </c>
      <c r="M168">
        <v>38.714280417259999</v>
      </c>
      <c r="N168">
        <v>1.11622820009513</v>
      </c>
      <c r="O168">
        <v>45.192744761653401</v>
      </c>
      <c r="P168">
        <v>25.044004400439999</v>
      </c>
      <c r="Q168">
        <v>8.0741754757417003E-2</v>
      </c>
    </row>
    <row r="169" spans="1:17" x14ac:dyDescent="0.3">
      <c r="A169" t="s">
        <v>420</v>
      </c>
      <c r="B169" t="s">
        <v>421</v>
      </c>
      <c r="C169" t="s">
        <v>3132</v>
      </c>
      <c r="D169" t="s">
        <v>417</v>
      </c>
      <c r="E169">
        <v>52663.629796759997</v>
      </c>
      <c r="F169">
        <v>124173.2</v>
      </c>
      <c r="G169">
        <v>-10.6218243325873</v>
      </c>
      <c r="H169">
        <v>1.23507549110882</v>
      </c>
      <c r="I169">
        <v>-10.567874035451</v>
      </c>
      <c r="J169">
        <v>0.12661229564463999</v>
      </c>
      <c r="K169">
        <v>126926.306302051</v>
      </c>
      <c r="L169">
        <v>128485.6900519</v>
      </c>
      <c r="M169">
        <v>59.423973113162198</v>
      </c>
      <c r="N169">
        <v>1.14576303504037</v>
      </c>
      <c r="O169">
        <v>21.9627101500162</v>
      </c>
      <c r="P169">
        <v>12.012859903189799</v>
      </c>
      <c r="Q169">
        <v>5.2476243531989999E-2</v>
      </c>
    </row>
    <row r="170" spans="1:17" x14ac:dyDescent="0.3">
      <c r="A170" t="s">
        <v>422</v>
      </c>
      <c r="B170" t="s">
        <v>423</v>
      </c>
      <c r="C170" t="s">
        <v>3128</v>
      </c>
      <c r="D170" t="s">
        <v>27</v>
      </c>
      <c r="E170">
        <v>52414.262113279998</v>
      </c>
      <c r="F170">
        <v>7.52</v>
      </c>
      <c r="G170">
        <v>-69.623388231136005</v>
      </c>
      <c r="H170">
        <v>-9.8884805829718001</v>
      </c>
      <c r="I170">
        <v>-55.423276213117497</v>
      </c>
      <c r="J170">
        <v>-7.0008804272114498</v>
      </c>
      <c r="K170">
        <v>9.2344475985440493</v>
      </c>
      <c r="L170">
        <v>12.180821162597599</v>
      </c>
      <c r="M170">
        <v>52.407548699043801</v>
      </c>
      <c r="N170">
        <v>1.0270844590894399</v>
      </c>
      <c r="O170">
        <v>155.05319148936101</v>
      </c>
      <c r="P170">
        <v>13.767019667170899</v>
      </c>
      <c r="Q170">
        <v>-6.2157989024443999E-2</v>
      </c>
    </row>
    <row r="171" spans="1:17" x14ac:dyDescent="0.3">
      <c r="A171" t="s">
        <v>424</v>
      </c>
      <c r="B171" t="s">
        <v>425</v>
      </c>
      <c r="C171" t="s">
        <v>3127</v>
      </c>
      <c r="D171" t="s">
        <v>24</v>
      </c>
      <c r="E171">
        <v>52414.22833962</v>
      </c>
      <c r="F171">
        <v>213.64</v>
      </c>
      <c r="G171">
        <v>19.740160624771899</v>
      </c>
      <c r="H171">
        <v>13.941415665050799</v>
      </c>
      <c r="I171">
        <v>25.156845247783199</v>
      </c>
      <c r="J171">
        <v>2.5431177560232601</v>
      </c>
      <c r="K171">
        <v>198.62979680556501</v>
      </c>
      <c r="L171">
        <v>180.598430147588</v>
      </c>
      <c r="M171">
        <v>70.959926622812304</v>
      </c>
      <c r="N171">
        <v>1.1627513317417899</v>
      </c>
      <c r="O171">
        <v>0.16850777008050599</v>
      </c>
      <c r="P171">
        <v>53.256814921090303</v>
      </c>
      <c r="Q171">
        <v>0.12308320245762901</v>
      </c>
    </row>
    <row r="172" spans="1:17" x14ac:dyDescent="0.3">
      <c r="A172" t="s">
        <v>426</v>
      </c>
      <c r="B172" t="s">
        <v>427</v>
      </c>
      <c r="C172" t="s">
        <v>3127</v>
      </c>
      <c r="D172" t="s">
        <v>34</v>
      </c>
      <c r="E172">
        <v>52379.052769055997</v>
      </c>
      <c r="F172">
        <v>43.81</v>
      </c>
      <c r="G172">
        <v>-6.1741816835913204</v>
      </c>
      <c r="H172">
        <v>2.5590842198646602</v>
      </c>
      <c r="I172">
        <v>-33.570381490607801</v>
      </c>
      <c r="J172">
        <v>3.3307460889371598</v>
      </c>
      <c r="K172">
        <v>45.744806294698101</v>
      </c>
      <c r="L172">
        <v>48.099023413001497</v>
      </c>
      <c r="M172">
        <v>52.839702380437402</v>
      </c>
      <c r="N172">
        <v>1.1228652195980799</v>
      </c>
      <c r="O172">
        <v>61.264551472266596</v>
      </c>
      <c r="P172">
        <v>19.210884353741498</v>
      </c>
      <c r="Q172">
        <v>0.111310873838757</v>
      </c>
    </row>
    <row r="173" spans="1:17" x14ac:dyDescent="0.3">
      <c r="A173" t="s">
        <v>428</v>
      </c>
      <c r="B173" t="s">
        <v>429</v>
      </c>
      <c r="C173" t="s">
        <v>3136</v>
      </c>
      <c r="D173" t="s">
        <v>163</v>
      </c>
      <c r="E173">
        <v>52287.120081000001</v>
      </c>
      <c r="F173">
        <v>12337.2</v>
      </c>
      <c r="G173">
        <v>123.62079879835601</v>
      </c>
      <c r="H173">
        <v>-12.3091182636808</v>
      </c>
      <c r="I173">
        <v>8.9401427946529797</v>
      </c>
      <c r="J173">
        <v>-0.62685623150234804</v>
      </c>
      <c r="K173">
        <v>13148.219587519799</v>
      </c>
      <c r="L173">
        <v>10964.021269450401</v>
      </c>
      <c r="M173">
        <v>47.534588734721702</v>
      </c>
      <c r="N173">
        <v>2.2716192120429701</v>
      </c>
      <c r="O173">
        <v>34.146726972084402</v>
      </c>
      <c r="P173">
        <v>165.25908406794201</v>
      </c>
      <c r="Q173">
        <v>0.15128202027075499</v>
      </c>
    </row>
    <row r="174" spans="1:17" x14ac:dyDescent="0.3">
      <c r="A174" t="s">
        <v>430</v>
      </c>
      <c r="B174" t="s">
        <v>431</v>
      </c>
      <c r="C174" t="s">
        <v>3136</v>
      </c>
      <c r="D174" t="s">
        <v>261</v>
      </c>
      <c r="E174">
        <v>52194.064867649999</v>
      </c>
      <c r="F174">
        <v>4633.95</v>
      </c>
      <c r="G174">
        <v>57.763516166518301</v>
      </c>
      <c r="H174">
        <v>-17.856484675758399</v>
      </c>
      <c r="I174">
        <v>-17.886040932214701</v>
      </c>
      <c r="J174">
        <v>-11.6949687709687</v>
      </c>
      <c r="K174">
        <v>4924.9210543765103</v>
      </c>
      <c r="L174">
        <v>4544.6806877913796</v>
      </c>
      <c r="M174">
        <v>41.817737034367603</v>
      </c>
      <c r="N174">
        <v>1.5200526402674901</v>
      </c>
      <c r="O174">
        <v>26.0253131777425</v>
      </c>
      <c r="P174">
        <v>85.339466053394602</v>
      </c>
      <c r="Q174">
        <v>0.10373175312894101</v>
      </c>
    </row>
    <row r="175" spans="1:17" x14ac:dyDescent="0.3">
      <c r="A175" t="s">
        <v>432</v>
      </c>
      <c r="B175" t="s">
        <v>433</v>
      </c>
      <c r="C175" t="s">
        <v>3141</v>
      </c>
      <c r="D175" t="s">
        <v>411</v>
      </c>
      <c r="E175">
        <v>52070.913359639999</v>
      </c>
      <c r="F175">
        <v>1767.6</v>
      </c>
      <c r="G175">
        <v>37.474861755227998</v>
      </c>
      <c r="H175">
        <v>11.6632115644951</v>
      </c>
      <c r="I175">
        <v>36.420688886969302</v>
      </c>
      <c r="J175">
        <v>0.90890402230392997</v>
      </c>
      <c r="K175">
        <v>1685.75808893257</v>
      </c>
      <c r="L175">
        <v>1499.6907292010201</v>
      </c>
      <c r="M175">
        <v>58.074486443883401</v>
      </c>
      <c r="N175">
        <v>1.0930134524467401</v>
      </c>
      <c r="O175">
        <v>4.03937542430414</v>
      </c>
      <c r="P175">
        <v>72.516103845403094</v>
      </c>
      <c r="Q175">
        <v>0.131732307076179</v>
      </c>
    </row>
    <row r="176" spans="1:17" x14ac:dyDescent="0.3">
      <c r="A176" t="s">
        <v>434</v>
      </c>
      <c r="B176" t="s">
        <v>435</v>
      </c>
      <c r="C176" t="s">
        <v>3129</v>
      </c>
      <c r="D176" t="s">
        <v>197</v>
      </c>
      <c r="E176">
        <v>51671.324172159999</v>
      </c>
      <c r="F176">
        <v>15918.1</v>
      </c>
      <c r="G176">
        <v>-31.724072973418998</v>
      </c>
      <c r="H176">
        <v>-0.72687144541055804</v>
      </c>
      <c r="I176">
        <v>-4.5618588962314499</v>
      </c>
      <c r="J176">
        <v>-1.6663177047401501</v>
      </c>
      <c r="K176">
        <v>16150.2768242812</v>
      </c>
      <c r="L176">
        <v>16367.6465834398</v>
      </c>
      <c r="M176">
        <v>55.906608311432898</v>
      </c>
      <c r="N176">
        <v>1.2792733879971401</v>
      </c>
      <c r="O176">
        <v>12.648180373285699</v>
      </c>
      <c r="P176">
        <v>3.7320630286600398</v>
      </c>
      <c r="Q176">
        <v>-6.6869734394152003E-2</v>
      </c>
    </row>
    <row r="177" spans="1:17" x14ac:dyDescent="0.3">
      <c r="A177" t="s">
        <v>436</v>
      </c>
      <c r="B177" t="s">
        <v>437</v>
      </c>
      <c r="C177" t="s">
        <v>3127</v>
      </c>
      <c r="D177" t="s">
        <v>139</v>
      </c>
      <c r="E177">
        <v>51183.103296358</v>
      </c>
      <c r="F177">
        <v>190.43</v>
      </c>
      <c r="G177">
        <v>194.389504850625</v>
      </c>
      <c r="H177">
        <v>-1.3504318508147599</v>
      </c>
      <c r="I177">
        <v>-6.8747923698153803</v>
      </c>
      <c r="J177">
        <v>-2.24396958596382</v>
      </c>
      <c r="K177">
        <v>208.670766596487</v>
      </c>
      <c r="L177">
        <v>188.83586768002201</v>
      </c>
      <c r="M177">
        <v>42.814027425658502</v>
      </c>
      <c r="N177">
        <v>0.46934515939238902</v>
      </c>
      <c r="O177">
        <v>62.789476448038599</v>
      </c>
      <c r="P177">
        <v>306.90170940170901</v>
      </c>
    </row>
    <row r="178" spans="1:17" x14ac:dyDescent="0.3">
      <c r="A178" t="s">
        <v>438</v>
      </c>
      <c r="B178" t="s">
        <v>439</v>
      </c>
      <c r="C178" t="s">
        <v>565</v>
      </c>
      <c r="D178" t="s">
        <v>440</v>
      </c>
      <c r="E178">
        <v>50736.01704939</v>
      </c>
      <c r="F178">
        <v>45487.35</v>
      </c>
      <c r="G178">
        <v>-1.41958426982067</v>
      </c>
      <c r="H178">
        <v>5.5432264763451</v>
      </c>
      <c r="I178">
        <v>18.865503238922201</v>
      </c>
      <c r="J178">
        <v>-0.35438706251748697</v>
      </c>
      <c r="K178">
        <v>43933.719640556003</v>
      </c>
      <c r="L178">
        <v>40862.301473525098</v>
      </c>
      <c r="M178">
        <v>55.939405649696901</v>
      </c>
      <c r="N178">
        <v>1.4048147275779399</v>
      </c>
      <c r="O178">
        <v>6.3893587997542101</v>
      </c>
      <c r="P178">
        <v>37.5484766427628</v>
      </c>
      <c r="Q178">
        <v>-1.8816573098846E-2</v>
      </c>
    </row>
    <row r="179" spans="1:17" x14ac:dyDescent="0.3">
      <c r="A179" t="s">
        <v>441</v>
      </c>
      <c r="B179" t="s">
        <v>442</v>
      </c>
      <c r="C179" t="s">
        <v>3129</v>
      </c>
      <c r="D179" t="s">
        <v>225</v>
      </c>
      <c r="E179">
        <v>50322.909983425001</v>
      </c>
      <c r="F179">
        <v>1903.25</v>
      </c>
      <c r="G179">
        <v>-6.8768966750983198</v>
      </c>
      <c r="H179">
        <v>-3.8278966933335798</v>
      </c>
      <c r="I179">
        <v>-3.46754311220975</v>
      </c>
      <c r="J179">
        <v>-1.58225363183723</v>
      </c>
      <c r="K179">
        <v>1965.7307245330301</v>
      </c>
      <c r="L179">
        <v>1928.6299800593099</v>
      </c>
      <c r="M179">
        <v>52.696816340407103</v>
      </c>
      <c r="N179">
        <v>0.78939459551646396</v>
      </c>
      <c r="O179">
        <v>15.8492053067122</v>
      </c>
      <c r="P179">
        <v>20.3826691967109</v>
      </c>
      <c r="Q179">
        <v>-8.7443938272359998E-3</v>
      </c>
    </row>
    <row r="180" spans="1:17" x14ac:dyDescent="0.3">
      <c r="A180" t="s">
        <v>443</v>
      </c>
      <c r="B180" t="s">
        <v>444</v>
      </c>
      <c r="C180" t="s">
        <v>3128</v>
      </c>
      <c r="D180" t="s">
        <v>27</v>
      </c>
      <c r="E180">
        <v>50303.925000000003</v>
      </c>
      <c r="F180">
        <v>1765.05</v>
      </c>
      <c r="G180">
        <v>-17.383086971966801</v>
      </c>
      <c r="H180">
        <v>0.16804995628813399</v>
      </c>
      <c r="I180">
        <v>-8.3292892555194609</v>
      </c>
      <c r="J180">
        <v>0.54875621390497198</v>
      </c>
      <c r="K180">
        <v>1840.03087014126</v>
      </c>
      <c r="L180">
        <v>1842.5393723213999</v>
      </c>
      <c r="M180">
        <v>50.811485072859</v>
      </c>
      <c r="N180">
        <v>0.51081003734089003</v>
      </c>
      <c r="O180">
        <v>23.225970935667501</v>
      </c>
      <c r="P180">
        <v>11.3209927154615</v>
      </c>
      <c r="Q180">
        <v>1.5706149319481E-2</v>
      </c>
    </row>
    <row r="181" spans="1:17" x14ac:dyDescent="0.3">
      <c r="A181" t="s">
        <v>445</v>
      </c>
      <c r="B181" t="s">
        <v>446</v>
      </c>
      <c r="C181" t="s">
        <v>3131</v>
      </c>
      <c r="D181" t="s">
        <v>250</v>
      </c>
      <c r="E181">
        <v>50174.518516079901</v>
      </c>
      <c r="F181">
        <v>664.6</v>
      </c>
      <c r="G181">
        <v>64.738678773375597</v>
      </c>
      <c r="H181">
        <v>19.427976644092599</v>
      </c>
      <c r="I181">
        <v>40.6919334097865</v>
      </c>
      <c r="J181">
        <v>4.1578756170413298</v>
      </c>
      <c r="K181">
        <v>612.73790752184004</v>
      </c>
      <c r="L181">
        <v>518.09009438227201</v>
      </c>
      <c r="M181">
        <v>56.3057856744894</v>
      </c>
      <c r="N181">
        <v>1.66350309970719</v>
      </c>
      <c r="O181">
        <v>11.3978332831778</v>
      </c>
      <c r="P181">
        <v>82.032319912352705</v>
      </c>
      <c r="Q181">
        <v>0.108044216861284</v>
      </c>
    </row>
    <row r="182" spans="1:17" x14ac:dyDescent="0.3">
      <c r="A182" t="s">
        <v>447</v>
      </c>
      <c r="B182" t="s">
        <v>448</v>
      </c>
      <c r="C182" t="s">
        <v>3127</v>
      </c>
      <c r="D182" t="s">
        <v>414</v>
      </c>
      <c r="E182">
        <v>49824.944800400001</v>
      </c>
      <c r="F182">
        <v>191.24</v>
      </c>
      <c r="G182">
        <v>-10.234216489763</v>
      </c>
      <c r="H182">
        <v>-7.0572423439575003</v>
      </c>
      <c r="I182">
        <v>-21.087651153163701</v>
      </c>
      <c r="J182">
        <v>-0.71860581618856401</v>
      </c>
      <c r="K182">
        <v>207.22643221946799</v>
      </c>
      <c r="L182">
        <v>208.24215116363601</v>
      </c>
      <c r="M182">
        <v>45.660022980944298</v>
      </c>
      <c r="N182">
        <v>0.80793569966839196</v>
      </c>
      <c r="O182">
        <v>29.104789792930301</v>
      </c>
      <c r="P182">
        <v>23.3806451612903</v>
      </c>
      <c r="Q182">
        <v>5.1343629322768002E-2</v>
      </c>
    </row>
    <row r="183" spans="1:17" hidden="1" x14ac:dyDescent="0.3">
      <c r="A183" t="s">
        <v>449</v>
      </c>
      <c r="B183" t="s">
        <v>450</v>
      </c>
      <c r="C183" t="s">
        <v>3142</v>
      </c>
      <c r="D183" t="s">
        <v>178</v>
      </c>
      <c r="E183">
        <v>49623.49630128</v>
      </c>
      <c r="F183">
        <v>1100.8499999999999</v>
      </c>
      <c r="G183">
        <v>8.84201308573234</v>
      </c>
      <c r="H183">
        <v>14.865742807982899</v>
      </c>
      <c r="I183">
        <v>25.679121280018599</v>
      </c>
      <c r="J183">
        <v>0.75197311290297097</v>
      </c>
      <c r="K183">
        <v>1065.02915724327</v>
      </c>
      <c r="M183">
        <v>57.400821432218699</v>
      </c>
      <c r="O183">
        <v>15.1791797247581</v>
      </c>
      <c r="P183">
        <v>37.245979304326099</v>
      </c>
    </row>
    <row r="184" spans="1:17" x14ac:dyDescent="0.3">
      <c r="A184" t="s">
        <v>451</v>
      </c>
      <c r="B184" t="s">
        <v>452</v>
      </c>
      <c r="C184" t="s">
        <v>3137</v>
      </c>
      <c r="D184" t="s">
        <v>117</v>
      </c>
      <c r="E184">
        <v>49582.4885299542</v>
      </c>
      <c r="F184">
        <v>958.15</v>
      </c>
      <c r="G184">
        <v>62.134113723389198</v>
      </c>
      <c r="H184">
        <v>2.07482917225345</v>
      </c>
      <c r="I184">
        <v>32.334540312411598</v>
      </c>
      <c r="J184">
        <v>1.50968778596307</v>
      </c>
      <c r="K184">
        <v>928.08441373871597</v>
      </c>
      <c r="L184">
        <v>776.23109744227099</v>
      </c>
      <c r="M184">
        <v>43.509989918282997</v>
      </c>
      <c r="N184">
        <v>0.59666633961909499</v>
      </c>
      <c r="O184">
        <v>8.5425037833324495</v>
      </c>
      <c r="P184">
        <v>84.828317901234499</v>
      </c>
    </row>
    <row r="185" spans="1:17" x14ac:dyDescent="0.3">
      <c r="A185" t="s">
        <v>453</v>
      </c>
      <c r="B185" t="s">
        <v>454</v>
      </c>
      <c r="C185" t="s">
        <v>3125</v>
      </c>
      <c r="D185" t="s">
        <v>455</v>
      </c>
      <c r="E185">
        <v>49335.002894320001</v>
      </c>
      <c r="F185">
        <v>328.9</v>
      </c>
      <c r="G185">
        <v>47.800849388440099</v>
      </c>
      <c r="H185">
        <v>-0.146436559780739</v>
      </c>
      <c r="I185">
        <v>3.6074608770018699</v>
      </c>
      <c r="J185">
        <v>3.9405766425459601</v>
      </c>
      <c r="K185">
        <v>336.04718725804099</v>
      </c>
      <c r="L185">
        <v>317.471463813779</v>
      </c>
      <c r="M185">
        <v>53.637575911046</v>
      </c>
      <c r="N185">
        <v>0.858492890434427</v>
      </c>
      <c r="O185">
        <v>16.813621161447202</v>
      </c>
      <c r="P185">
        <v>68.321392016376606</v>
      </c>
      <c r="Q185">
        <v>3.0240224584939E-2</v>
      </c>
    </row>
    <row r="186" spans="1:17" x14ac:dyDescent="0.3">
      <c r="A186" t="s">
        <v>456</v>
      </c>
      <c r="B186" t="s">
        <v>457</v>
      </c>
      <c r="C186" t="s">
        <v>3127</v>
      </c>
      <c r="D186" t="s">
        <v>34</v>
      </c>
      <c r="E186">
        <v>49073.206927614003</v>
      </c>
      <c r="F186">
        <v>107.79</v>
      </c>
      <c r="G186">
        <v>-20.4193597227971</v>
      </c>
      <c r="H186">
        <v>9.6194402400915298</v>
      </c>
      <c r="I186">
        <v>-24.008400167621701</v>
      </c>
      <c r="J186">
        <v>0.25819714856620102</v>
      </c>
      <c r="K186">
        <v>108.234125797483</v>
      </c>
      <c r="L186">
        <v>115.045636501966</v>
      </c>
      <c r="M186">
        <v>56.502138194119397</v>
      </c>
      <c r="N186">
        <v>1.1092425751513399</v>
      </c>
      <c r="O186">
        <v>46.534929028666802</v>
      </c>
      <c r="P186">
        <v>12.28125</v>
      </c>
      <c r="Q186">
        <v>7.2929801688884993E-2</v>
      </c>
    </row>
    <row r="187" spans="1:17" x14ac:dyDescent="0.3">
      <c r="A187" t="s">
        <v>458</v>
      </c>
      <c r="B187" t="s">
        <v>459</v>
      </c>
      <c r="C187" t="s">
        <v>3139</v>
      </c>
      <c r="D187" t="s">
        <v>460</v>
      </c>
      <c r="E187">
        <v>48700.897235639997</v>
      </c>
      <c r="F187">
        <v>799.3</v>
      </c>
      <c r="G187">
        <v>-16.971896770726399</v>
      </c>
      <c r="H187">
        <v>0.86232322406016604</v>
      </c>
      <c r="I187">
        <v>-32.927336609833802</v>
      </c>
      <c r="J187">
        <v>-1.3396452557071601</v>
      </c>
      <c r="K187">
        <v>855.79088863407401</v>
      </c>
      <c r="L187">
        <v>909.79995622886099</v>
      </c>
      <c r="M187">
        <v>46.230695080209401</v>
      </c>
      <c r="N187">
        <v>0.59168589806226102</v>
      </c>
      <c r="O187">
        <v>47.629175528587503</v>
      </c>
      <c r="P187">
        <v>6.8582887700534698</v>
      </c>
      <c r="Q187">
        <v>1.780279959135E-3</v>
      </c>
    </row>
    <row r="188" spans="1:17" x14ac:dyDescent="0.3">
      <c r="A188" t="s">
        <v>461</v>
      </c>
      <c r="B188" t="s">
        <v>462</v>
      </c>
      <c r="C188" t="s">
        <v>3127</v>
      </c>
      <c r="D188" t="s">
        <v>34</v>
      </c>
      <c r="E188">
        <v>48674.027395224002</v>
      </c>
      <c r="F188">
        <v>56.07</v>
      </c>
      <c r="G188">
        <v>4.4990951671985497</v>
      </c>
      <c r="H188">
        <v>11.379774998086299</v>
      </c>
      <c r="I188">
        <v>-23.115658904220499</v>
      </c>
      <c r="J188">
        <v>3.0069216957467</v>
      </c>
      <c r="K188">
        <v>56.432676697439298</v>
      </c>
      <c r="L188">
        <v>57.2407862991302</v>
      </c>
      <c r="M188">
        <v>58.959596438738203</v>
      </c>
      <c r="N188">
        <v>1.27015879099088</v>
      </c>
      <c r="O188">
        <v>37.149991082575298</v>
      </c>
      <c r="P188">
        <v>28.600917431192599</v>
      </c>
      <c r="Q188">
        <v>9.9732225600140001E-2</v>
      </c>
    </row>
    <row r="189" spans="1:17" x14ac:dyDescent="0.3">
      <c r="A189" t="s">
        <v>463</v>
      </c>
      <c r="B189" t="s">
        <v>464</v>
      </c>
      <c r="C189" t="s">
        <v>3136</v>
      </c>
      <c r="D189" t="s">
        <v>465</v>
      </c>
      <c r="E189">
        <v>48440.213972639998</v>
      </c>
      <c r="F189">
        <v>1803.2</v>
      </c>
      <c r="G189">
        <v>-29.981165593434199</v>
      </c>
      <c r="H189">
        <v>-1.5649438136937399</v>
      </c>
      <c r="I189">
        <v>-22.455708445257699</v>
      </c>
      <c r="J189">
        <v>1.0065597499536301</v>
      </c>
      <c r="K189">
        <v>1837.0143113735301</v>
      </c>
      <c r="L189">
        <v>1955.1403071068601</v>
      </c>
      <c r="M189">
        <v>64.240112717733695</v>
      </c>
      <c r="N189">
        <v>1.0002442703157599</v>
      </c>
      <c r="O189">
        <v>36.091393078970697</v>
      </c>
      <c r="P189">
        <v>6.3521085225597096</v>
      </c>
      <c r="Q189">
        <v>-2.1396346558516001E-2</v>
      </c>
    </row>
    <row r="190" spans="1:17" x14ac:dyDescent="0.3">
      <c r="A190" t="s">
        <v>466</v>
      </c>
      <c r="B190" t="s">
        <v>467</v>
      </c>
      <c r="C190" t="s">
        <v>3138</v>
      </c>
      <c r="D190" t="s">
        <v>468</v>
      </c>
      <c r="E190">
        <v>48038.730598697999</v>
      </c>
      <c r="F190">
        <v>168.06</v>
      </c>
      <c r="G190">
        <v>-22.9654961338207</v>
      </c>
      <c r="H190">
        <v>-5.5137591931685996</v>
      </c>
      <c r="I190">
        <v>-4.63465793830213</v>
      </c>
      <c r="J190">
        <v>-4.3112831185432796</v>
      </c>
      <c r="K190">
        <v>183.55865596996401</v>
      </c>
      <c r="L190">
        <v>180.445153168263</v>
      </c>
      <c r="M190">
        <v>29.201704077822399</v>
      </c>
      <c r="N190">
        <v>1.0646211719546701</v>
      </c>
      <c r="O190">
        <v>36.736879685826402</v>
      </c>
      <c r="P190">
        <v>20.2145922746781</v>
      </c>
      <c r="Q190">
        <v>-9.5863185760414998E-2</v>
      </c>
    </row>
    <row r="191" spans="1:17" x14ac:dyDescent="0.3">
      <c r="A191" t="s">
        <v>469</v>
      </c>
      <c r="B191" t="s">
        <v>470</v>
      </c>
      <c r="C191" t="s">
        <v>3137</v>
      </c>
      <c r="D191" t="s">
        <v>117</v>
      </c>
      <c r="E191">
        <v>47843.874422487002</v>
      </c>
      <c r="F191">
        <v>115.83</v>
      </c>
      <c r="G191">
        <v>3.21538903607488</v>
      </c>
      <c r="H191">
        <v>1.11386755467594</v>
      </c>
      <c r="I191">
        <v>-35.8851031267058</v>
      </c>
      <c r="J191">
        <v>-3.0580600060364498</v>
      </c>
      <c r="K191">
        <v>122.586504757616</v>
      </c>
      <c r="L191">
        <v>129.40574872763801</v>
      </c>
      <c r="M191">
        <v>53.994264528700498</v>
      </c>
      <c r="N191">
        <v>0.75761682218080895</v>
      </c>
      <c r="O191">
        <v>51.3856513856513</v>
      </c>
      <c r="P191">
        <v>29.5637583892617</v>
      </c>
      <c r="Q191">
        <v>-7.3339054104980001E-3</v>
      </c>
    </row>
    <row r="192" spans="1:17" x14ac:dyDescent="0.3">
      <c r="A192" t="s">
        <v>471</v>
      </c>
      <c r="B192" t="s">
        <v>472</v>
      </c>
      <c r="C192" t="s">
        <v>3127</v>
      </c>
      <c r="D192" t="s">
        <v>24</v>
      </c>
      <c r="E192">
        <v>47677.224687192</v>
      </c>
      <c r="F192">
        <v>65.14</v>
      </c>
      <c r="G192">
        <v>-46.391384689941901</v>
      </c>
      <c r="H192">
        <v>7.6574387806900699</v>
      </c>
      <c r="I192">
        <v>-22.567421708214301</v>
      </c>
      <c r="J192">
        <v>-4.3525408353719799</v>
      </c>
      <c r="K192">
        <v>68.641947257633603</v>
      </c>
      <c r="L192">
        <v>74.558406668529599</v>
      </c>
      <c r="M192">
        <v>49.248473347289703</v>
      </c>
      <c r="N192">
        <v>0.77738860343201999</v>
      </c>
      <c r="O192">
        <v>41.925084433527701</v>
      </c>
      <c r="P192">
        <v>9.8482293423271603</v>
      </c>
      <c r="Q192">
        <v>1.8321018114114001E-2</v>
      </c>
    </row>
    <row r="193" spans="1:17" x14ac:dyDescent="0.3">
      <c r="A193" t="s">
        <v>473</v>
      </c>
      <c r="B193" t="s">
        <v>474</v>
      </c>
      <c r="C193" t="s">
        <v>3136</v>
      </c>
      <c r="D193" t="s">
        <v>163</v>
      </c>
      <c r="E193">
        <v>46690.085657249998</v>
      </c>
      <c r="F193">
        <v>1823.5</v>
      </c>
      <c r="G193">
        <v>331.00778505526802</v>
      </c>
      <c r="H193">
        <v>14.9493350908674</v>
      </c>
      <c r="I193">
        <v>29.544088749119201</v>
      </c>
      <c r="J193">
        <v>-1.0737495722869701</v>
      </c>
      <c r="K193">
        <v>1750.65788551119</v>
      </c>
      <c r="L193">
        <v>1404.16420832471</v>
      </c>
      <c r="M193">
        <v>49.2752127686487</v>
      </c>
      <c r="N193">
        <v>1.4389954464786201</v>
      </c>
      <c r="O193">
        <v>7.9791609542089397</v>
      </c>
      <c r="P193">
        <v>354.45482866043602</v>
      </c>
      <c r="Q193">
        <v>0.249278637928739</v>
      </c>
    </row>
    <row r="194" spans="1:17" x14ac:dyDescent="0.3">
      <c r="A194" t="s">
        <v>475</v>
      </c>
      <c r="B194" t="s">
        <v>476</v>
      </c>
      <c r="C194" t="s">
        <v>3141</v>
      </c>
      <c r="D194" t="s">
        <v>411</v>
      </c>
      <c r="E194">
        <v>46591.623659299999</v>
      </c>
      <c r="F194">
        <v>551.75</v>
      </c>
      <c r="G194">
        <v>-20.1895652641815</v>
      </c>
      <c r="H194">
        <v>9.2693698227447303</v>
      </c>
      <c r="I194">
        <v>4.1504503058582598</v>
      </c>
      <c r="J194">
        <v>3.8355018629190898</v>
      </c>
      <c r="K194">
        <v>537.21029446067598</v>
      </c>
      <c r="L194">
        <v>537.25710934170604</v>
      </c>
      <c r="M194">
        <v>68.563766217290905</v>
      </c>
      <c r="N194">
        <v>1.95876308128043</v>
      </c>
      <c r="O194">
        <v>8.6894379038788596</v>
      </c>
      <c r="P194">
        <v>28.4128797159463</v>
      </c>
      <c r="Q194">
        <v>-9.2142171066704998E-2</v>
      </c>
    </row>
    <row r="195" spans="1:17" x14ac:dyDescent="0.3">
      <c r="A195" t="s">
        <v>477</v>
      </c>
      <c r="B195" t="s">
        <v>478</v>
      </c>
      <c r="C195" t="s">
        <v>3137</v>
      </c>
      <c r="D195" t="s">
        <v>173</v>
      </c>
      <c r="E195">
        <v>45906.611516065001</v>
      </c>
      <c r="F195">
        <v>249.95</v>
      </c>
      <c r="G195">
        <v>151.00109905352301</v>
      </c>
      <c r="H195">
        <v>14.635135238945001</v>
      </c>
      <c r="I195">
        <v>23.218127494786899</v>
      </c>
      <c r="J195">
        <v>1.6019762550169401</v>
      </c>
      <c r="K195">
        <v>222.09068278161701</v>
      </c>
      <c r="L195">
        <v>186.037044625134</v>
      </c>
      <c r="M195">
        <v>63.947024894478901</v>
      </c>
      <c r="N195">
        <v>1.7858393822981999</v>
      </c>
      <c r="O195">
        <v>5.2170434086817403</v>
      </c>
      <c r="P195">
        <v>174.36882546652001</v>
      </c>
      <c r="Q195">
        <v>0.11417202998491099</v>
      </c>
    </row>
    <row r="196" spans="1:17" x14ac:dyDescent="0.3">
      <c r="A196" t="s">
        <v>479</v>
      </c>
      <c r="B196" t="s">
        <v>480</v>
      </c>
      <c r="C196" t="s">
        <v>3127</v>
      </c>
      <c r="D196" t="s">
        <v>54</v>
      </c>
      <c r="E196">
        <v>45839.538949374997</v>
      </c>
      <c r="F196">
        <v>4160.05</v>
      </c>
      <c r="G196">
        <v>10.556636201800901</v>
      </c>
      <c r="H196">
        <v>-11.381935312074599</v>
      </c>
      <c r="I196">
        <v>-11.636109693151701</v>
      </c>
      <c r="J196">
        <v>0.74639624633042101</v>
      </c>
      <c r="K196">
        <v>4632.9435043889298</v>
      </c>
      <c r="L196">
        <v>4382.5843057234197</v>
      </c>
      <c r="M196">
        <v>34.535393593528198</v>
      </c>
      <c r="N196">
        <v>0.89763984766270599</v>
      </c>
      <c r="O196">
        <v>33.071717888006098</v>
      </c>
      <c r="P196">
        <v>33.763665594855297</v>
      </c>
      <c r="Q196">
        <v>6.1079640344161003E-2</v>
      </c>
    </row>
    <row r="197" spans="1:17" x14ac:dyDescent="0.3">
      <c r="A197" t="s">
        <v>481</v>
      </c>
      <c r="B197" t="s">
        <v>482</v>
      </c>
      <c r="C197" t="s">
        <v>3127</v>
      </c>
      <c r="D197" t="s">
        <v>211</v>
      </c>
      <c r="E197">
        <v>44703.545605345003</v>
      </c>
      <c r="F197">
        <v>705.85</v>
      </c>
      <c r="G197">
        <v>48.577464168210298</v>
      </c>
      <c r="H197">
        <v>-0.58685642056798704</v>
      </c>
      <c r="I197">
        <v>10.8183757493345</v>
      </c>
      <c r="J197">
        <v>-0.401643276019652</v>
      </c>
      <c r="K197">
        <v>684.71792933590802</v>
      </c>
      <c r="L197">
        <v>611.55956963367703</v>
      </c>
      <c r="M197">
        <v>60.107421605702001</v>
      </c>
      <c r="N197">
        <v>0.69826743151743398</v>
      </c>
      <c r="O197">
        <v>6.0565275908479101</v>
      </c>
      <c r="P197">
        <v>75.170616701824002</v>
      </c>
      <c r="Q197">
        <v>7.5324720776484E-2</v>
      </c>
    </row>
    <row r="198" spans="1:17" x14ac:dyDescent="0.3">
      <c r="A198" t="s">
        <v>483</v>
      </c>
      <c r="B198" t="s">
        <v>484</v>
      </c>
      <c r="C198" t="s">
        <v>3133</v>
      </c>
      <c r="D198" t="s">
        <v>178</v>
      </c>
      <c r="E198">
        <v>44339.878959524998</v>
      </c>
      <c r="F198">
        <v>112.83</v>
      </c>
      <c r="G198">
        <v>11.5369164293643</v>
      </c>
      <c r="H198">
        <v>4.7777129697057301</v>
      </c>
      <c r="I198">
        <v>-27.307008639056399</v>
      </c>
      <c r="J198">
        <v>4.3478365260438396</v>
      </c>
      <c r="K198">
        <v>116.942161348224</v>
      </c>
      <c r="L198">
        <v>119.402175496608</v>
      </c>
      <c r="M198">
        <v>61.276449893758297</v>
      </c>
      <c r="N198">
        <v>1.0147898429290301</v>
      </c>
      <c r="O198">
        <v>51.112292829921103</v>
      </c>
      <c r="P198">
        <v>39.2103639728562</v>
      </c>
      <c r="Q198">
        <v>0.15643411973030799</v>
      </c>
    </row>
    <row r="199" spans="1:17" x14ac:dyDescent="0.3">
      <c r="A199" t="s">
        <v>485</v>
      </c>
      <c r="B199" t="s">
        <v>486</v>
      </c>
      <c r="C199" t="s">
        <v>3127</v>
      </c>
      <c r="D199" t="s">
        <v>54</v>
      </c>
      <c r="E199">
        <v>44022.95300496</v>
      </c>
      <c r="F199">
        <v>591.6</v>
      </c>
      <c r="G199">
        <v>-41.334534806613398</v>
      </c>
      <c r="H199">
        <v>-2.0293673543463902</v>
      </c>
      <c r="I199">
        <v>-12.1659754622848</v>
      </c>
      <c r="J199">
        <v>0.37213919499622999</v>
      </c>
      <c r="K199">
        <v>635.18894172413104</v>
      </c>
      <c r="L199">
        <v>655.52796759013495</v>
      </c>
      <c r="M199">
        <v>45.501805543421099</v>
      </c>
      <c r="N199">
        <v>0.89510445919333603</v>
      </c>
      <c r="O199">
        <v>37.491548343475301</v>
      </c>
      <c r="P199">
        <v>6.8448618385407096</v>
      </c>
      <c r="Q199">
        <v>-2.6782073708095998E-2</v>
      </c>
    </row>
    <row r="200" spans="1:17" x14ac:dyDescent="0.3">
      <c r="A200" t="s">
        <v>487</v>
      </c>
      <c r="B200" t="s">
        <v>488</v>
      </c>
      <c r="C200" t="s">
        <v>3131</v>
      </c>
      <c r="D200" t="s">
        <v>51</v>
      </c>
      <c r="E200">
        <v>42933.516994619997</v>
      </c>
      <c r="F200">
        <v>1521.45</v>
      </c>
      <c r="G200">
        <v>71.080231180067301</v>
      </c>
      <c r="H200">
        <v>-10.502803433899899</v>
      </c>
      <c r="I200">
        <v>30.520438137590698</v>
      </c>
      <c r="J200">
        <v>-1.9739200005529001</v>
      </c>
      <c r="K200">
        <v>1621.36144719611</v>
      </c>
      <c r="L200">
        <v>1370.75567768525</v>
      </c>
      <c r="M200">
        <v>40.087214145614702</v>
      </c>
      <c r="N200">
        <v>0.86865821269682097</v>
      </c>
      <c r="O200">
        <v>20.342436491504799</v>
      </c>
      <c r="P200">
        <v>99.012426422498294</v>
      </c>
      <c r="Q200">
        <v>0.15312156167018701</v>
      </c>
    </row>
    <row r="201" spans="1:17" x14ac:dyDescent="0.3">
      <c r="A201" t="s">
        <v>489</v>
      </c>
      <c r="B201" t="s">
        <v>490</v>
      </c>
      <c r="C201" t="s">
        <v>3127</v>
      </c>
      <c r="D201" t="s">
        <v>139</v>
      </c>
      <c r="E201">
        <v>42618.449099999998</v>
      </c>
      <c r="F201">
        <v>212.89</v>
      </c>
      <c r="G201">
        <v>143.75323034082101</v>
      </c>
      <c r="H201">
        <v>10.7911473606356</v>
      </c>
      <c r="I201">
        <v>-24.474052101420899</v>
      </c>
      <c r="J201">
        <v>1.98604001098117</v>
      </c>
      <c r="K201">
        <v>224.79224155609899</v>
      </c>
      <c r="L201">
        <v>222.81623774757799</v>
      </c>
      <c r="M201">
        <v>53.091101285567198</v>
      </c>
      <c r="N201">
        <v>0.54439573798970398</v>
      </c>
      <c r="O201">
        <v>66.142139132885504</v>
      </c>
      <c r="P201">
        <v>162.179802955665</v>
      </c>
      <c r="Q201">
        <v>0.16203907397967801</v>
      </c>
    </row>
    <row r="202" spans="1:17" x14ac:dyDescent="0.3">
      <c r="A202" t="s">
        <v>491</v>
      </c>
      <c r="B202" t="s">
        <v>492</v>
      </c>
      <c r="C202" t="s">
        <v>3138</v>
      </c>
      <c r="D202" t="s">
        <v>493</v>
      </c>
      <c r="E202">
        <v>42534.815225940001</v>
      </c>
      <c r="F202">
        <v>646.9</v>
      </c>
      <c r="G202">
        <v>-6.0623004244499699</v>
      </c>
      <c r="H202">
        <v>8.4767911635150099</v>
      </c>
      <c r="I202">
        <v>26.321236208235401</v>
      </c>
      <c r="J202">
        <v>0.931753485306822</v>
      </c>
      <c r="K202">
        <v>617.67099619679902</v>
      </c>
      <c r="L202">
        <v>577.68316844977198</v>
      </c>
      <c r="M202">
        <v>69.374700534018302</v>
      </c>
      <c r="N202">
        <v>1.8702450835337801</v>
      </c>
      <c r="O202">
        <v>10.5966919152883</v>
      </c>
      <c r="P202">
        <v>53.639710248188997</v>
      </c>
      <c r="Q202">
        <v>-6.9758519672124999E-2</v>
      </c>
    </row>
    <row r="203" spans="1:17" x14ac:dyDescent="0.3">
      <c r="A203" t="s">
        <v>494</v>
      </c>
      <c r="B203" t="s">
        <v>495</v>
      </c>
      <c r="C203" t="s">
        <v>3127</v>
      </c>
      <c r="D203" t="s">
        <v>34</v>
      </c>
      <c r="E203">
        <v>42434.308659150003</v>
      </c>
      <c r="F203">
        <v>55.17</v>
      </c>
      <c r="G203">
        <v>0.71734554522674499</v>
      </c>
      <c r="H203">
        <v>10.1118029879528</v>
      </c>
      <c r="I203">
        <v>-27.245577701075401</v>
      </c>
      <c r="J203">
        <v>1.9335449968041001</v>
      </c>
      <c r="K203">
        <v>55.193959502911198</v>
      </c>
      <c r="L203">
        <v>57.200250955353901</v>
      </c>
      <c r="M203">
        <v>63.806769839261001</v>
      </c>
      <c r="N203">
        <v>0.98094492633320596</v>
      </c>
      <c r="O203">
        <v>33.224578575312599</v>
      </c>
      <c r="P203">
        <v>28.7514585764294</v>
      </c>
      <c r="Q203">
        <v>0.122692913695558</v>
      </c>
    </row>
    <row r="204" spans="1:17" x14ac:dyDescent="0.3">
      <c r="A204" t="s">
        <v>496</v>
      </c>
      <c r="B204" t="s">
        <v>497</v>
      </c>
      <c r="C204" t="s">
        <v>3141</v>
      </c>
      <c r="D204" t="s">
        <v>498</v>
      </c>
      <c r="E204">
        <v>42379.580750000001</v>
      </c>
      <c r="F204">
        <v>3857.95</v>
      </c>
      <c r="G204">
        <v>11.187438592022801</v>
      </c>
      <c r="H204">
        <v>-7.1936953325674899</v>
      </c>
      <c r="I204">
        <v>14.9433784831712</v>
      </c>
      <c r="J204">
        <v>-6.6943848323144799</v>
      </c>
      <c r="K204">
        <v>4094.7007263320302</v>
      </c>
      <c r="L204">
        <v>3678.4923308490002</v>
      </c>
      <c r="M204">
        <v>31.1296633059901</v>
      </c>
      <c r="N204">
        <v>0.34803117906116599</v>
      </c>
      <c r="O204">
        <v>26.5166733627963</v>
      </c>
      <c r="P204">
        <v>55.8138126009692</v>
      </c>
      <c r="Q204">
        <v>4.1064952983031998E-2</v>
      </c>
    </row>
    <row r="205" spans="1:17" x14ac:dyDescent="0.3">
      <c r="A205" t="s">
        <v>499</v>
      </c>
      <c r="B205" t="s">
        <v>500</v>
      </c>
      <c r="C205" t="s">
        <v>3127</v>
      </c>
      <c r="D205" t="s">
        <v>501</v>
      </c>
      <c r="E205">
        <v>42366.684438224998</v>
      </c>
      <c r="F205">
        <v>1092.1500000000001</v>
      </c>
      <c r="G205">
        <v>78.664546218523498</v>
      </c>
      <c r="H205">
        <v>7.0711438614956101</v>
      </c>
      <c r="I205">
        <v>27.5557771755666</v>
      </c>
      <c r="J205">
        <v>0.699296110031289</v>
      </c>
      <c r="K205">
        <v>1051.72569463796</v>
      </c>
      <c r="L205">
        <v>918.41198920475301</v>
      </c>
      <c r="M205">
        <v>63.689006965882903</v>
      </c>
      <c r="N205">
        <v>0.73540083871183104</v>
      </c>
      <c r="O205">
        <v>11.248454882571</v>
      </c>
      <c r="P205">
        <v>102.437442075996</v>
      </c>
      <c r="Q205">
        <v>0.14924781145028701</v>
      </c>
    </row>
    <row r="206" spans="1:17" x14ac:dyDescent="0.3">
      <c r="A206" t="s">
        <v>502</v>
      </c>
      <c r="B206" t="s">
        <v>503</v>
      </c>
      <c r="C206" t="s">
        <v>3131</v>
      </c>
      <c r="D206" t="s">
        <v>504</v>
      </c>
      <c r="E206">
        <v>42235.284390840003</v>
      </c>
      <c r="F206">
        <v>352.65</v>
      </c>
      <c r="G206">
        <v>29.059839470959599</v>
      </c>
      <c r="H206">
        <v>6.4169110638026403</v>
      </c>
      <c r="I206">
        <v>6.5801003709418797</v>
      </c>
      <c r="J206">
        <v>-0.219060577592501</v>
      </c>
      <c r="K206">
        <v>338.56720286939901</v>
      </c>
      <c r="L206">
        <v>323.96675656563502</v>
      </c>
      <c r="M206">
        <v>68.320700572085599</v>
      </c>
      <c r="N206">
        <v>0.65386657272448701</v>
      </c>
      <c r="O206">
        <v>12.235927973911799</v>
      </c>
      <c r="P206">
        <v>52.497297297297202</v>
      </c>
      <c r="Q206">
        <v>-3.6813699732289998E-2</v>
      </c>
    </row>
    <row r="207" spans="1:17" x14ac:dyDescent="0.3">
      <c r="A207" t="s">
        <v>505</v>
      </c>
      <c r="B207" t="s">
        <v>506</v>
      </c>
      <c r="C207" t="s">
        <v>3132</v>
      </c>
      <c r="D207" t="s">
        <v>208</v>
      </c>
      <c r="E207">
        <v>41999.719957125002</v>
      </c>
      <c r="F207">
        <v>675.85</v>
      </c>
      <c r="G207">
        <v>-1.1613310950385201</v>
      </c>
      <c r="H207">
        <v>-3.6547069795916598</v>
      </c>
      <c r="I207">
        <v>0.82556794040085801</v>
      </c>
      <c r="J207">
        <v>-2.32110330684394</v>
      </c>
      <c r="K207">
        <v>686.53160747771801</v>
      </c>
      <c r="L207">
        <v>663.16314540005101</v>
      </c>
      <c r="M207">
        <v>44.744560522787999</v>
      </c>
      <c r="N207">
        <v>0.511096625190539</v>
      </c>
      <c r="O207">
        <v>13.730857438780699</v>
      </c>
      <c r="P207">
        <v>27.135063957863</v>
      </c>
      <c r="Q207">
        <v>-5.4521014580812002E-2</v>
      </c>
    </row>
    <row r="208" spans="1:17" x14ac:dyDescent="0.3">
      <c r="A208" t="s">
        <v>507</v>
      </c>
      <c r="B208" t="s">
        <v>508</v>
      </c>
      <c r="C208" t="s">
        <v>3126</v>
      </c>
      <c r="D208" t="s">
        <v>247</v>
      </c>
      <c r="E208">
        <v>41814.561636999999</v>
      </c>
      <c r="F208">
        <v>6713.75</v>
      </c>
      <c r="G208">
        <v>-42.9315753866275</v>
      </c>
      <c r="H208">
        <v>-3.9693893500556698</v>
      </c>
      <c r="I208">
        <v>-13.632044656087301</v>
      </c>
      <c r="J208">
        <v>1.03802530646302</v>
      </c>
      <c r="K208">
        <v>7077.1656345976198</v>
      </c>
      <c r="L208">
        <v>7327.1802298453904</v>
      </c>
      <c r="M208">
        <v>49.701934503550802</v>
      </c>
      <c r="N208">
        <v>0.57921679279456995</v>
      </c>
      <c r="O208">
        <v>37.032210016756601</v>
      </c>
      <c r="P208">
        <v>6.8048043270760399</v>
      </c>
      <c r="Q208">
        <v>-1.4183256909524E-2</v>
      </c>
    </row>
    <row r="209" spans="1:17" x14ac:dyDescent="0.3">
      <c r="A209" t="s">
        <v>509</v>
      </c>
      <c r="B209" t="s">
        <v>510</v>
      </c>
      <c r="C209" t="s">
        <v>3136</v>
      </c>
      <c r="D209" t="s">
        <v>465</v>
      </c>
      <c r="E209">
        <v>41129.140384799997</v>
      </c>
      <c r="F209">
        <v>1482</v>
      </c>
      <c r="G209">
        <v>-34.530456535463898</v>
      </c>
      <c r="H209">
        <v>-0.69416376527658297</v>
      </c>
      <c r="I209">
        <v>-16.346282780285701</v>
      </c>
      <c r="J209">
        <v>-3.9166716131407302</v>
      </c>
      <c r="K209">
        <v>1498.5383824457899</v>
      </c>
      <c r="L209">
        <v>1505.53783834004</v>
      </c>
      <c r="M209">
        <v>50.710059421882001</v>
      </c>
      <c r="N209">
        <v>1.14546164717683</v>
      </c>
      <c r="O209">
        <v>19.703103913630201</v>
      </c>
      <c r="P209">
        <v>13.563218390804501</v>
      </c>
      <c r="Q209">
        <v>4.2706243909767003E-2</v>
      </c>
    </row>
    <row r="210" spans="1:17" x14ac:dyDescent="0.3">
      <c r="A210" t="s">
        <v>511</v>
      </c>
      <c r="B210" t="s">
        <v>512</v>
      </c>
      <c r="C210" t="s">
        <v>3127</v>
      </c>
      <c r="D210" t="s">
        <v>43</v>
      </c>
      <c r="E210">
        <v>40651.068876090001</v>
      </c>
      <c r="F210">
        <v>1177.9000000000001</v>
      </c>
      <c r="G210">
        <v>-5.8638871716569003</v>
      </c>
      <c r="H210">
        <v>-7.9464203004036298</v>
      </c>
      <c r="I210">
        <v>17.596111870283199</v>
      </c>
      <c r="J210">
        <v>-8.3870343975447401</v>
      </c>
      <c r="K210">
        <v>1190.52937394423</v>
      </c>
      <c r="L210">
        <v>1075.79623397714</v>
      </c>
      <c r="M210">
        <v>38.246951377962702</v>
      </c>
      <c r="N210">
        <v>0.58632338847254895</v>
      </c>
      <c r="O210">
        <v>10.9134901095169</v>
      </c>
      <c r="P210">
        <v>37.887035411179397</v>
      </c>
      <c r="Q210">
        <v>-6.9435316073059999E-3</v>
      </c>
    </row>
    <row r="211" spans="1:17" x14ac:dyDescent="0.3">
      <c r="A211" t="s">
        <v>513</v>
      </c>
      <c r="B211" t="s">
        <v>514</v>
      </c>
      <c r="C211" t="s">
        <v>3131</v>
      </c>
      <c r="D211" t="s">
        <v>51</v>
      </c>
      <c r="E211">
        <v>40549.8753284099</v>
      </c>
      <c r="F211">
        <v>2393.65</v>
      </c>
      <c r="G211">
        <v>20.208969570819601</v>
      </c>
      <c r="H211">
        <v>-9.5965622614307993</v>
      </c>
      <c r="I211">
        <v>-4.0071650152327001</v>
      </c>
      <c r="J211">
        <v>-6.2676247743828197</v>
      </c>
      <c r="K211">
        <v>2603.4909558642298</v>
      </c>
      <c r="L211">
        <v>2445.3523265566801</v>
      </c>
      <c r="M211">
        <v>37.717819866697603</v>
      </c>
      <c r="N211">
        <v>1.2873738304909901</v>
      </c>
      <c r="O211">
        <v>29.008000334217598</v>
      </c>
      <c r="P211">
        <v>48.039458222524502</v>
      </c>
      <c r="Q211">
        <v>2.1221899027809001E-2</v>
      </c>
    </row>
    <row r="212" spans="1:17" x14ac:dyDescent="0.3">
      <c r="A212" t="s">
        <v>515</v>
      </c>
      <c r="B212" t="s">
        <v>516</v>
      </c>
      <c r="C212" t="s">
        <v>3136</v>
      </c>
      <c r="D212" t="s">
        <v>517</v>
      </c>
      <c r="E212">
        <v>39798.155149550003</v>
      </c>
      <c r="F212">
        <v>3618.65</v>
      </c>
      <c r="G212">
        <v>-9.1084583556824796</v>
      </c>
      <c r="H212">
        <v>3.2758194001276699</v>
      </c>
      <c r="I212">
        <v>-11.5210523247385</v>
      </c>
      <c r="J212">
        <v>2.02767048081235</v>
      </c>
      <c r="K212">
        <v>3721.9892720041298</v>
      </c>
      <c r="L212">
        <v>3605.42997818805</v>
      </c>
      <c r="M212">
        <v>56.358559013687</v>
      </c>
      <c r="N212">
        <v>0.480931593545386</v>
      </c>
      <c r="O212">
        <v>22.144998825528798</v>
      </c>
      <c r="P212">
        <v>36.635326989880603</v>
      </c>
      <c r="Q212">
        <v>7.2152803788010006E-2</v>
      </c>
    </row>
    <row r="213" spans="1:17" x14ac:dyDescent="0.3">
      <c r="A213" t="s">
        <v>518</v>
      </c>
      <c r="B213" t="s">
        <v>519</v>
      </c>
      <c r="C213" t="s">
        <v>3134</v>
      </c>
      <c r="D213" t="s">
        <v>69</v>
      </c>
      <c r="E213">
        <v>39739.540596059996</v>
      </c>
      <c r="F213">
        <v>2116.1999999999998</v>
      </c>
      <c r="G213">
        <v>-7.4599065993482396</v>
      </c>
      <c r="H213">
        <v>-4.3980840411115301</v>
      </c>
      <c r="I213">
        <v>-23.528616926849899</v>
      </c>
      <c r="J213">
        <v>-5.2944949226026399</v>
      </c>
      <c r="K213">
        <v>2295.9287309834799</v>
      </c>
      <c r="L213">
        <v>2372.3970188860299</v>
      </c>
      <c r="M213">
        <v>37.204855745341497</v>
      </c>
      <c r="N213">
        <v>1.80842910836574</v>
      </c>
      <c r="O213">
        <v>34.391834420187102</v>
      </c>
      <c r="P213">
        <v>15.9561643835616</v>
      </c>
      <c r="Q213">
        <v>-5.1682737171478997E-2</v>
      </c>
    </row>
    <row r="214" spans="1:17" x14ac:dyDescent="0.3">
      <c r="A214" t="s">
        <v>520</v>
      </c>
      <c r="B214" t="s">
        <v>521</v>
      </c>
      <c r="C214" t="s">
        <v>3131</v>
      </c>
      <c r="D214" t="s">
        <v>51</v>
      </c>
      <c r="E214">
        <v>39733.886102069999</v>
      </c>
      <c r="F214">
        <v>1566.15</v>
      </c>
      <c r="G214">
        <v>24.190184332548402</v>
      </c>
      <c r="H214">
        <v>1.40483337811383</v>
      </c>
      <c r="I214">
        <v>15.3989329585315</v>
      </c>
      <c r="J214">
        <v>8.5403086253981103E-2</v>
      </c>
      <c r="K214">
        <v>1536.8320566172799</v>
      </c>
      <c r="L214">
        <v>1348.0492777207201</v>
      </c>
      <c r="M214">
        <v>47.915385836883701</v>
      </c>
      <c r="N214">
        <v>1.1999571257924</v>
      </c>
      <c r="O214">
        <v>9.0987453309069899</v>
      </c>
      <c r="P214">
        <v>50.446685878962498</v>
      </c>
      <c r="Q214">
        <v>3.0340785513507999E-2</v>
      </c>
    </row>
    <row r="215" spans="1:17" x14ac:dyDescent="0.3">
      <c r="A215" t="s">
        <v>522</v>
      </c>
      <c r="B215" t="s">
        <v>523</v>
      </c>
      <c r="C215" t="s">
        <v>3127</v>
      </c>
      <c r="D215" t="s">
        <v>384</v>
      </c>
      <c r="E215">
        <v>39288.173166</v>
      </c>
      <c r="F215">
        <v>5372.4</v>
      </c>
      <c r="G215">
        <v>0.19126606679112601</v>
      </c>
      <c r="H215">
        <v>4.1366373647255097</v>
      </c>
      <c r="I215">
        <v>21.269697415589</v>
      </c>
      <c r="J215">
        <v>-3.2411722133412</v>
      </c>
      <c r="K215">
        <v>5050.4311774930902</v>
      </c>
      <c r="L215">
        <v>4599.8019735805901</v>
      </c>
      <c r="M215">
        <v>51.325336988043397</v>
      </c>
      <c r="N215">
        <v>1.01094336007807</v>
      </c>
      <c r="O215">
        <v>5.8186285459012703</v>
      </c>
      <c r="P215">
        <v>46.758816619772098</v>
      </c>
      <c r="Q215">
        <v>5.9533931253003998E-2</v>
      </c>
    </row>
    <row r="216" spans="1:17" x14ac:dyDescent="0.3">
      <c r="A216" t="s">
        <v>524</v>
      </c>
      <c r="B216" t="s">
        <v>525</v>
      </c>
      <c r="C216" t="s">
        <v>3136</v>
      </c>
      <c r="D216" t="s">
        <v>232</v>
      </c>
      <c r="E216">
        <v>39073.929257825002</v>
      </c>
      <c r="F216">
        <v>9727.5499999999993</v>
      </c>
      <c r="G216">
        <v>53.251132565547699</v>
      </c>
      <c r="H216">
        <v>1.13014736282455</v>
      </c>
      <c r="I216">
        <v>15.944211048358</v>
      </c>
      <c r="J216">
        <v>4.9388805426491098</v>
      </c>
      <c r="K216">
        <v>9438.7556137404899</v>
      </c>
      <c r="L216">
        <v>8241.2360839345401</v>
      </c>
      <c r="M216">
        <v>62.516221951979098</v>
      </c>
      <c r="N216">
        <v>1.22373493270691</v>
      </c>
      <c r="O216">
        <v>13.0808888157861</v>
      </c>
      <c r="P216">
        <v>88.847796544360307</v>
      </c>
      <c r="Q216">
        <v>0.27526770498345499</v>
      </c>
    </row>
    <row r="217" spans="1:17" x14ac:dyDescent="0.3">
      <c r="A217" t="s">
        <v>526</v>
      </c>
      <c r="B217" t="s">
        <v>527</v>
      </c>
      <c r="C217" t="s">
        <v>3136</v>
      </c>
      <c r="D217" t="s">
        <v>232</v>
      </c>
      <c r="E217">
        <v>38314.606545050003</v>
      </c>
      <c r="F217">
        <v>5985.65</v>
      </c>
      <c r="G217">
        <v>117.018481051245</v>
      </c>
      <c r="H217">
        <v>9.5408005154931406</v>
      </c>
      <c r="I217">
        <v>73.515706010010703</v>
      </c>
      <c r="J217">
        <v>1.1970149063586599</v>
      </c>
      <c r="K217">
        <v>5431.9781602340399</v>
      </c>
      <c r="L217">
        <v>4256.3623796084603</v>
      </c>
      <c r="M217">
        <v>69.030550038804193</v>
      </c>
      <c r="N217">
        <v>0.82537811641537495</v>
      </c>
      <c r="O217">
        <v>2.6622004293602202</v>
      </c>
      <c r="P217">
        <v>163.007228068633</v>
      </c>
      <c r="Q217">
        <v>0.32632610497757403</v>
      </c>
    </row>
    <row r="218" spans="1:17" x14ac:dyDescent="0.3">
      <c r="A218" t="s">
        <v>528</v>
      </c>
      <c r="B218" t="s">
        <v>529</v>
      </c>
      <c r="C218" t="s">
        <v>3126</v>
      </c>
      <c r="D218" t="s">
        <v>21</v>
      </c>
      <c r="E218">
        <v>38250.4856937</v>
      </c>
      <c r="F218">
        <v>942.9</v>
      </c>
      <c r="G218">
        <v>-50.414519013299802</v>
      </c>
      <c r="H218">
        <v>-7.4956868952811</v>
      </c>
      <c r="I218">
        <v>-18.952871607729598</v>
      </c>
      <c r="J218">
        <v>-2.9167260618420601</v>
      </c>
      <c r="K218">
        <v>1012.00914190699</v>
      </c>
      <c r="L218">
        <v>1060.05360712982</v>
      </c>
      <c r="M218">
        <v>30.280544863473501</v>
      </c>
      <c r="N218">
        <v>0.27608675358103901</v>
      </c>
      <c r="O218">
        <v>48.478099480326598</v>
      </c>
      <c r="P218">
        <v>1.2781954887218101</v>
      </c>
    </row>
    <row r="219" spans="1:17" x14ac:dyDescent="0.3">
      <c r="A219" t="s">
        <v>530</v>
      </c>
      <c r="B219" t="s">
        <v>531</v>
      </c>
      <c r="C219" t="s">
        <v>3136</v>
      </c>
      <c r="D219" t="s">
        <v>83</v>
      </c>
      <c r="E219">
        <v>37832.915625000001</v>
      </c>
      <c r="F219">
        <v>1032.0999999999999</v>
      </c>
      <c r="G219">
        <v>47.996715586466799</v>
      </c>
      <c r="H219">
        <v>-3.8780660889116798</v>
      </c>
      <c r="I219">
        <v>-38.580978306999803</v>
      </c>
      <c r="J219">
        <v>1.4271935454215201</v>
      </c>
      <c r="K219">
        <v>1099.23872801113</v>
      </c>
      <c r="L219">
        <v>1116.5813424345899</v>
      </c>
      <c r="M219">
        <v>56.918108877179797</v>
      </c>
      <c r="N219">
        <v>0.95032020053722399</v>
      </c>
      <c r="O219">
        <v>73.888189128960406</v>
      </c>
      <c r="P219">
        <v>79.464440966788302</v>
      </c>
      <c r="Q219">
        <v>0.15677592789443001</v>
      </c>
    </row>
    <row r="220" spans="1:17" x14ac:dyDescent="0.3">
      <c r="A220" t="s">
        <v>532</v>
      </c>
      <c r="B220" t="s">
        <v>533</v>
      </c>
      <c r="C220" t="s">
        <v>3126</v>
      </c>
      <c r="D220" t="s">
        <v>21</v>
      </c>
      <c r="E220">
        <v>37774.074064615001</v>
      </c>
      <c r="F220">
        <v>1391.35</v>
      </c>
      <c r="G220">
        <v>-30.523577442300201</v>
      </c>
      <c r="H220">
        <v>-1.7653510782342401</v>
      </c>
      <c r="I220">
        <v>-15.700760770598199</v>
      </c>
      <c r="J220">
        <v>-0.17183344175221901</v>
      </c>
      <c r="K220">
        <v>1523.10839397016</v>
      </c>
      <c r="L220">
        <v>1554.4566411140199</v>
      </c>
      <c r="M220">
        <v>53.840126516847398</v>
      </c>
      <c r="N220">
        <v>0.96580615853849605</v>
      </c>
      <c r="O220">
        <v>38.620764006180998</v>
      </c>
      <c r="P220">
        <v>8.4239236314046195</v>
      </c>
      <c r="Q220">
        <v>0.113290823187966</v>
      </c>
    </row>
    <row r="221" spans="1:17" x14ac:dyDescent="0.3">
      <c r="A221" t="s">
        <v>534</v>
      </c>
      <c r="B221" t="s">
        <v>535</v>
      </c>
      <c r="C221" t="s">
        <v>3129</v>
      </c>
      <c r="D221" t="s">
        <v>120</v>
      </c>
      <c r="E221">
        <v>37749.165082225001</v>
      </c>
      <c r="F221">
        <v>290.45</v>
      </c>
      <c r="G221">
        <v>-36.877757310373703</v>
      </c>
      <c r="H221">
        <v>-8.8296626558454001</v>
      </c>
      <c r="I221">
        <v>-20.239071505074001</v>
      </c>
      <c r="J221">
        <v>-11.926320739499801</v>
      </c>
      <c r="K221">
        <v>332.18385465058498</v>
      </c>
      <c r="L221">
        <v>348.22952367423699</v>
      </c>
      <c r="M221">
        <v>26.798069268518098</v>
      </c>
      <c r="N221">
        <v>1.6402654774446499</v>
      </c>
      <c r="O221">
        <v>41.332415217765501</v>
      </c>
      <c r="P221">
        <v>4.1039426523297298</v>
      </c>
      <c r="Q221">
        <v>-2.380683831028E-2</v>
      </c>
    </row>
    <row r="222" spans="1:17" x14ac:dyDescent="0.3">
      <c r="A222" t="s">
        <v>536</v>
      </c>
      <c r="B222" t="s">
        <v>537</v>
      </c>
      <c r="C222" t="s">
        <v>3136</v>
      </c>
      <c r="D222" t="s">
        <v>306</v>
      </c>
      <c r="E222">
        <v>37685.006331099998</v>
      </c>
      <c r="F222">
        <v>1432.45</v>
      </c>
      <c r="G222">
        <v>118.646817437986</v>
      </c>
      <c r="H222">
        <v>-1.1119219690919</v>
      </c>
      <c r="I222">
        <v>-32.713747178325598</v>
      </c>
      <c r="J222">
        <v>-0.14466429721693</v>
      </c>
      <c r="K222">
        <v>1561.2827746779101</v>
      </c>
      <c r="L222">
        <v>1557.01363289604</v>
      </c>
      <c r="M222">
        <v>58.618290551495001</v>
      </c>
      <c r="N222">
        <v>0.332391013573133</v>
      </c>
      <c r="O222">
        <v>107.996788718628</v>
      </c>
      <c r="P222">
        <v>155.56645851917901</v>
      </c>
      <c r="Q222">
        <v>0.19020918209877499</v>
      </c>
    </row>
    <row r="223" spans="1:17" x14ac:dyDescent="0.3">
      <c r="A223" t="s">
        <v>538</v>
      </c>
      <c r="B223" t="s">
        <v>539</v>
      </c>
      <c r="C223" t="s">
        <v>3131</v>
      </c>
      <c r="D223" t="s">
        <v>51</v>
      </c>
      <c r="E223">
        <v>37433.033267824998</v>
      </c>
      <c r="F223">
        <v>2996.75</v>
      </c>
      <c r="G223">
        <v>33.883486235635701</v>
      </c>
      <c r="H223">
        <v>1.78877577928705</v>
      </c>
      <c r="I223">
        <v>17.6923983753695</v>
      </c>
      <c r="J223">
        <v>0.55287763069350004</v>
      </c>
      <c r="K223">
        <v>3023.3021341899998</v>
      </c>
      <c r="L223">
        <v>2662.6452548559901</v>
      </c>
      <c r="M223">
        <v>58.965611348813503</v>
      </c>
      <c r="N223">
        <v>0.54378302169446102</v>
      </c>
      <c r="O223">
        <v>16.292650371235499</v>
      </c>
      <c r="P223">
        <v>61.964599378462303</v>
      </c>
      <c r="Q223">
        <v>8.2884143595905999E-2</v>
      </c>
    </row>
    <row r="224" spans="1:17" x14ac:dyDescent="0.3">
      <c r="A224" t="s">
        <v>540</v>
      </c>
      <c r="B224" t="s">
        <v>541</v>
      </c>
      <c r="C224" t="s">
        <v>3135</v>
      </c>
      <c r="D224" t="s">
        <v>271</v>
      </c>
      <c r="E224">
        <v>37309.831356540002</v>
      </c>
      <c r="F224">
        <v>1814.55</v>
      </c>
      <c r="G224">
        <v>62.792108417703702</v>
      </c>
      <c r="H224">
        <v>-0.159350897007739</v>
      </c>
      <c r="I224">
        <v>16.645725516048099</v>
      </c>
      <c r="J224">
        <v>-1.3667538857997299</v>
      </c>
      <c r="K224">
        <v>1855.9574656362799</v>
      </c>
      <c r="L224">
        <v>1618.2301852615401</v>
      </c>
      <c r="M224">
        <v>45.330273258693602</v>
      </c>
      <c r="N224">
        <v>0.58466526542559405</v>
      </c>
      <c r="O224">
        <v>21.2173817199856</v>
      </c>
      <c r="P224">
        <v>101.270034939825</v>
      </c>
      <c r="Q224">
        <v>0.16159438380010699</v>
      </c>
    </row>
    <row r="225" spans="1:17" x14ac:dyDescent="0.3">
      <c r="A225" t="s">
        <v>542</v>
      </c>
      <c r="B225" t="s">
        <v>543</v>
      </c>
      <c r="C225" t="s">
        <v>3141</v>
      </c>
      <c r="D225" t="s">
        <v>280</v>
      </c>
      <c r="E225">
        <v>37029.346701089999</v>
      </c>
      <c r="F225">
        <v>2714.9</v>
      </c>
      <c r="G225">
        <v>1.58531379063464</v>
      </c>
      <c r="H225">
        <v>1.0665386788239</v>
      </c>
      <c r="I225">
        <v>10.403685182305001</v>
      </c>
      <c r="J225">
        <v>2.8688042829862201</v>
      </c>
      <c r="K225">
        <v>2738.87936224327</v>
      </c>
      <c r="L225">
        <v>2615.6341729368501</v>
      </c>
      <c r="M225">
        <v>56.280317869912601</v>
      </c>
      <c r="N225">
        <v>1.46999317838552</v>
      </c>
      <c r="O225">
        <v>16.7262145935393</v>
      </c>
      <c r="P225">
        <v>34.334487877288403</v>
      </c>
      <c r="Q225">
        <v>-1.2055449182195E-2</v>
      </c>
    </row>
    <row r="226" spans="1:17" x14ac:dyDescent="0.3">
      <c r="A226" t="s">
        <v>544</v>
      </c>
      <c r="B226" t="s">
        <v>545</v>
      </c>
      <c r="C226" t="s">
        <v>3136</v>
      </c>
      <c r="D226" t="s">
        <v>546</v>
      </c>
      <c r="E226">
        <v>36760.44178732</v>
      </c>
      <c r="F226">
        <v>4071.4</v>
      </c>
      <c r="G226">
        <v>23.4322176554404</v>
      </c>
      <c r="H226">
        <v>3.6856518164347798</v>
      </c>
      <c r="I226">
        <v>-7.7814804464919396</v>
      </c>
      <c r="J226">
        <v>4.0685785029709098</v>
      </c>
      <c r="K226">
        <v>4095.0499298560298</v>
      </c>
      <c r="L226">
        <v>3935.0247991394399</v>
      </c>
      <c r="M226">
        <v>62.519788805170101</v>
      </c>
      <c r="N226">
        <v>0.76315364926046303</v>
      </c>
      <c r="O226">
        <v>23.782973915606402</v>
      </c>
      <c r="P226">
        <v>48.591240875912398</v>
      </c>
      <c r="Q226">
        <v>0.159287719047185</v>
      </c>
    </row>
    <row r="227" spans="1:17" x14ac:dyDescent="0.3">
      <c r="A227" t="s">
        <v>547</v>
      </c>
      <c r="B227" t="s">
        <v>548</v>
      </c>
      <c r="C227" t="s">
        <v>3136</v>
      </c>
      <c r="D227" t="s">
        <v>123</v>
      </c>
      <c r="E227">
        <v>36657.971133145002</v>
      </c>
      <c r="F227">
        <v>41461.15</v>
      </c>
      <c r="G227">
        <v>-9.1311979424623093</v>
      </c>
      <c r="H227">
        <v>-16.371967931257899</v>
      </c>
      <c r="I227">
        <v>-23.984182194698501</v>
      </c>
      <c r="J227">
        <v>-3.6790238683334699</v>
      </c>
      <c r="K227">
        <v>46575.666547380999</v>
      </c>
      <c r="L227">
        <v>47200.297797478903</v>
      </c>
      <c r="M227">
        <v>26.443893202429798</v>
      </c>
      <c r="N227">
        <v>0.69933753691435796</v>
      </c>
      <c r="O227">
        <v>44.699314900816702</v>
      </c>
      <c r="P227">
        <v>18.535952907137901</v>
      </c>
      <c r="Q227">
        <v>-3.5477254475217997E-2</v>
      </c>
    </row>
    <row r="228" spans="1:17" x14ac:dyDescent="0.3">
      <c r="A228" t="s">
        <v>549</v>
      </c>
      <c r="B228" t="s">
        <v>550</v>
      </c>
      <c r="C228" t="s">
        <v>3131</v>
      </c>
      <c r="D228" t="s">
        <v>158</v>
      </c>
      <c r="E228">
        <v>36532.028575700002</v>
      </c>
      <c r="F228">
        <v>910.6</v>
      </c>
      <c r="G228">
        <v>-6.4054310852442402</v>
      </c>
      <c r="H228">
        <v>2.6389158581099301</v>
      </c>
      <c r="I228">
        <v>30.804980778483898</v>
      </c>
      <c r="J228">
        <v>2.49226700454654</v>
      </c>
      <c r="K228">
        <v>869.37702289792196</v>
      </c>
      <c r="L228">
        <v>802.05102199891098</v>
      </c>
      <c r="M228">
        <v>68.901743837012404</v>
      </c>
      <c r="N228">
        <v>0.50324280506965302</v>
      </c>
      <c r="O228">
        <v>3.80518339556337</v>
      </c>
      <c r="P228">
        <v>49.856002633094697</v>
      </c>
      <c r="Q228">
        <v>3.3959485325005999E-2</v>
      </c>
    </row>
    <row r="229" spans="1:17" x14ac:dyDescent="0.3">
      <c r="A229" t="s">
        <v>551</v>
      </c>
      <c r="B229" t="s">
        <v>552</v>
      </c>
      <c r="C229" t="s">
        <v>3132</v>
      </c>
      <c r="D229" t="s">
        <v>553</v>
      </c>
      <c r="E229">
        <v>36193</v>
      </c>
      <c r="F229">
        <v>425.8</v>
      </c>
      <c r="G229">
        <v>28.972979377039799</v>
      </c>
      <c r="H229">
        <v>-4.5813416874869999</v>
      </c>
      <c r="I229">
        <v>-19.256747259866</v>
      </c>
      <c r="J229">
        <v>0.20592211170838901</v>
      </c>
      <c r="K229">
        <v>461.29475461521901</v>
      </c>
      <c r="L229">
        <v>444.75547676336498</v>
      </c>
      <c r="M229">
        <v>42.378874873397002</v>
      </c>
      <c r="N229">
        <v>0.847532783395476</v>
      </c>
      <c r="O229">
        <v>45.690465007045503</v>
      </c>
      <c r="P229">
        <v>52.890484739676801</v>
      </c>
      <c r="Q229">
        <v>0.124430197870405</v>
      </c>
    </row>
    <row r="230" spans="1:17" x14ac:dyDescent="0.3">
      <c r="A230" t="s">
        <v>554</v>
      </c>
      <c r="B230" t="s">
        <v>555</v>
      </c>
      <c r="C230" t="s">
        <v>3133</v>
      </c>
      <c r="D230" t="s">
        <v>148</v>
      </c>
      <c r="E230">
        <v>35913.8881731</v>
      </c>
      <c r="F230">
        <v>259</v>
      </c>
      <c r="G230">
        <v>37.945198910335598</v>
      </c>
      <c r="H230">
        <v>10.8082774373684</v>
      </c>
      <c r="I230">
        <v>8.6817367327920802</v>
      </c>
      <c r="J230">
        <v>7.8962076836823902</v>
      </c>
      <c r="K230">
        <v>257.21718002945198</v>
      </c>
      <c r="L230">
        <v>242.56521523815701</v>
      </c>
      <c r="M230">
        <v>62.865360207252401</v>
      </c>
      <c r="N230">
        <v>0.91863662558329995</v>
      </c>
      <c r="O230">
        <v>20.386100386100299</v>
      </c>
      <c r="P230">
        <v>61.471321695760501</v>
      </c>
      <c r="Q230">
        <v>0.16275892644770801</v>
      </c>
    </row>
    <row r="231" spans="1:17" x14ac:dyDescent="0.3">
      <c r="A231" t="s">
        <v>556</v>
      </c>
      <c r="B231" t="s">
        <v>557</v>
      </c>
      <c r="C231" t="s">
        <v>3143</v>
      </c>
      <c r="D231" t="s">
        <v>558</v>
      </c>
      <c r="E231">
        <v>35764.062609250002</v>
      </c>
      <c r="F231">
        <v>31747.75</v>
      </c>
      <c r="G231">
        <v>-17.408597524692698</v>
      </c>
      <c r="H231">
        <v>-5.2131230713552004</v>
      </c>
      <c r="I231">
        <v>-2.78631955070006</v>
      </c>
      <c r="J231">
        <v>-2.59131410399119</v>
      </c>
      <c r="K231">
        <v>34144.364558210502</v>
      </c>
      <c r="L231">
        <v>33832.691874826101</v>
      </c>
      <c r="M231">
        <v>36.209364747730802</v>
      </c>
      <c r="N231">
        <v>1.2039096972193799</v>
      </c>
      <c r="O231">
        <v>28.691009599105399</v>
      </c>
      <c r="P231">
        <v>11.3997182352332</v>
      </c>
      <c r="Q231">
        <v>5.1023433409129997E-3</v>
      </c>
    </row>
    <row r="232" spans="1:17" x14ac:dyDescent="0.3">
      <c r="A232" t="s">
        <v>559</v>
      </c>
      <c r="B232" t="s">
        <v>560</v>
      </c>
      <c r="C232" t="s">
        <v>3143</v>
      </c>
      <c r="D232" t="s">
        <v>166</v>
      </c>
      <c r="E232">
        <v>35614.900932639997</v>
      </c>
      <c r="F232">
        <v>1057.5999999999999</v>
      </c>
      <c r="G232">
        <v>35.362623892910698</v>
      </c>
      <c r="H232">
        <v>2.9346087892298001</v>
      </c>
      <c r="I232">
        <v>19.518414548789</v>
      </c>
      <c r="J232">
        <v>1.10123232686745</v>
      </c>
      <c r="K232">
        <v>1038.4124598205899</v>
      </c>
      <c r="L232">
        <v>931.68073754437603</v>
      </c>
      <c r="M232">
        <v>64.520446072192499</v>
      </c>
      <c r="N232">
        <v>0.943701560482607</v>
      </c>
      <c r="O232">
        <v>24.243570347957601</v>
      </c>
      <c r="P232">
        <v>64.594195004279797</v>
      </c>
      <c r="Q232">
        <v>6.1386295223799001E-2</v>
      </c>
    </row>
    <row r="233" spans="1:17" x14ac:dyDescent="0.3">
      <c r="A233" t="s">
        <v>561</v>
      </c>
      <c r="B233" t="s">
        <v>562</v>
      </c>
      <c r="C233" t="s">
        <v>3127</v>
      </c>
      <c r="D233" t="s">
        <v>54</v>
      </c>
      <c r="E233">
        <v>35069.424980119999</v>
      </c>
      <c r="F233">
        <v>140.6</v>
      </c>
      <c r="G233">
        <v>-24.859286168373199</v>
      </c>
      <c r="H233">
        <v>-0.17005127636862599</v>
      </c>
      <c r="I233">
        <v>-16.515211649568201</v>
      </c>
      <c r="J233">
        <v>-1.9650467973614101</v>
      </c>
      <c r="K233">
        <v>153.50655205157099</v>
      </c>
      <c r="L233">
        <v>160.06350241368401</v>
      </c>
      <c r="M233">
        <v>46.974508034310603</v>
      </c>
      <c r="N233">
        <v>0.67561111158135201</v>
      </c>
      <c r="O233">
        <v>38.157894736842103</v>
      </c>
      <c r="P233">
        <v>4.8471290082028302</v>
      </c>
      <c r="Q233">
        <v>6.5027594920366999E-2</v>
      </c>
    </row>
    <row r="234" spans="1:17" x14ac:dyDescent="0.3">
      <c r="A234" t="s">
        <v>563</v>
      </c>
      <c r="B234" t="s">
        <v>564</v>
      </c>
      <c r="C234" t="s">
        <v>3138</v>
      </c>
      <c r="D234" t="s">
        <v>565</v>
      </c>
      <c r="E234">
        <v>34391.570438559997</v>
      </c>
      <c r="F234">
        <v>1415.8</v>
      </c>
      <c r="G234">
        <v>-20.926106041273599</v>
      </c>
      <c r="H234">
        <v>11.168510334437901</v>
      </c>
      <c r="I234">
        <v>31.1647303288619</v>
      </c>
      <c r="J234">
        <v>4.2411383857748302</v>
      </c>
      <c r="K234">
        <v>1323.3063344589</v>
      </c>
      <c r="L234">
        <v>1205.15549444167</v>
      </c>
      <c r="M234">
        <v>64.681305279895597</v>
      </c>
      <c r="N234">
        <v>0.49970167283755501</v>
      </c>
      <c r="O234">
        <v>5.0925271931063696</v>
      </c>
      <c r="P234">
        <v>59.787822357654697</v>
      </c>
      <c r="Q234">
        <v>3.9676520578962003E-2</v>
      </c>
    </row>
    <row r="235" spans="1:17" x14ac:dyDescent="0.3">
      <c r="A235" t="s">
        <v>566</v>
      </c>
      <c r="B235" t="s">
        <v>567</v>
      </c>
      <c r="C235" t="s">
        <v>3134</v>
      </c>
      <c r="D235" t="s">
        <v>69</v>
      </c>
      <c r="E235">
        <v>34253.005066780002</v>
      </c>
      <c r="F235">
        <v>1826.2</v>
      </c>
      <c r="G235">
        <v>-39.424152116105098</v>
      </c>
      <c r="H235">
        <v>3.0882816531400801</v>
      </c>
      <c r="I235">
        <v>-4.3638593916776403</v>
      </c>
      <c r="J235">
        <v>3.95607638480941</v>
      </c>
      <c r="K235">
        <v>1814.6679689166899</v>
      </c>
      <c r="L235">
        <v>1884.96864739798</v>
      </c>
      <c r="M235">
        <v>62.1801889516207</v>
      </c>
      <c r="N235">
        <v>0.78908825333841504</v>
      </c>
      <c r="O235">
        <v>33.1015222867155</v>
      </c>
      <c r="P235">
        <v>10.584958217270099</v>
      </c>
      <c r="Q235">
        <v>-3.5386240236501998E-2</v>
      </c>
    </row>
    <row r="236" spans="1:17" x14ac:dyDescent="0.3">
      <c r="A236" t="s">
        <v>568</v>
      </c>
      <c r="B236" t="s">
        <v>569</v>
      </c>
      <c r="C236" t="s">
        <v>3127</v>
      </c>
      <c r="D236" t="s">
        <v>570</v>
      </c>
      <c r="E236">
        <v>34186.41545</v>
      </c>
      <c r="F236">
        <v>621.5</v>
      </c>
      <c r="G236">
        <v>14.8713743430144</v>
      </c>
      <c r="H236">
        <v>4.5266768124572598</v>
      </c>
      <c r="I236">
        <v>-8.3867759567015199</v>
      </c>
      <c r="J236">
        <v>-0.76710003724807496</v>
      </c>
      <c r="K236">
        <v>635.42019653935995</v>
      </c>
      <c r="L236">
        <v>637.19730756900901</v>
      </c>
      <c r="M236">
        <v>51.831414215287502</v>
      </c>
      <c r="N236">
        <v>0.60025300486587496</v>
      </c>
      <c r="O236">
        <v>33.024939662107798</v>
      </c>
      <c r="P236">
        <v>37.166188479364301</v>
      </c>
      <c r="Q236">
        <v>4.8989515270003003E-2</v>
      </c>
    </row>
    <row r="237" spans="1:17" x14ac:dyDescent="0.3">
      <c r="A237" t="s">
        <v>571</v>
      </c>
      <c r="B237" t="s">
        <v>572</v>
      </c>
      <c r="C237" t="s">
        <v>3132</v>
      </c>
      <c r="D237" t="s">
        <v>208</v>
      </c>
      <c r="E237">
        <v>33822.3818016</v>
      </c>
      <c r="F237">
        <v>2404.5</v>
      </c>
      <c r="G237">
        <v>25.2610305411932</v>
      </c>
      <c r="H237">
        <v>2.1275769749619502</v>
      </c>
      <c r="I237">
        <v>4.2792736302400698</v>
      </c>
      <c r="J237">
        <v>-1.7301151701625299</v>
      </c>
      <c r="K237">
        <v>2400.29209931994</v>
      </c>
      <c r="L237">
        <v>2268.7490993450101</v>
      </c>
      <c r="M237">
        <v>55.009072688835303</v>
      </c>
      <c r="N237">
        <v>0.74396620644094302</v>
      </c>
      <c r="O237">
        <v>27.315450197546198</v>
      </c>
      <c r="P237">
        <v>48.784109894189697</v>
      </c>
      <c r="Q237">
        <v>1.6328415179419999E-2</v>
      </c>
    </row>
    <row r="238" spans="1:17" x14ac:dyDescent="0.3">
      <c r="A238" t="s">
        <v>573</v>
      </c>
      <c r="B238" t="s">
        <v>574</v>
      </c>
      <c r="C238" t="s">
        <v>3127</v>
      </c>
      <c r="D238" t="s">
        <v>211</v>
      </c>
      <c r="E238">
        <v>33717.970136800002</v>
      </c>
      <c r="F238">
        <v>6664.25</v>
      </c>
      <c r="G238">
        <v>38.379423543778202</v>
      </c>
      <c r="H238">
        <v>0.54840730505869095</v>
      </c>
      <c r="I238">
        <v>-3.9392890398967699</v>
      </c>
      <c r="J238">
        <v>-3.6120079929442999</v>
      </c>
      <c r="K238">
        <v>6719.492785161</v>
      </c>
      <c r="L238">
        <v>6234.2076678790099</v>
      </c>
      <c r="M238">
        <v>49.727667362560602</v>
      </c>
      <c r="N238">
        <v>0.27946265536496701</v>
      </c>
      <c r="O238">
        <v>46.405822110514997</v>
      </c>
      <c r="P238">
        <v>65.775301302222601</v>
      </c>
      <c r="Q238">
        <v>0.13818765614345799</v>
      </c>
    </row>
    <row r="239" spans="1:17" x14ac:dyDescent="0.3">
      <c r="A239" t="s">
        <v>575</v>
      </c>
      <c r="B239" t="s">
        <v>576</v>
      </c>
      <c r="C239" t="s">
        <v>3127</v>
      </c>
      <c r="D239" t="s">
        <v>54</v>
      </c>
      <c r="E239">
        <v>33371.759679000003</v>
      </c>
      <c r="F239">
        <v>270.3</v>
      </c>
      <c r="G239">
        <v>-21.413702766309701</v>
      </c>
      <c r="H239">
        <v>1.67514438881027E-2</v>
      </c>
      <c r="I239">
        <v>-5.0000814769085604</v>
      </c>
      <c r="J239">
        <v>1.60928457933929</v>
      </c>
      <c r="K239">
        <v>282.75078740197802</v>
      </c>
      <c r="L239">
        <v>288.99206519291698</v>
      </c>
      <c r="M239">
        <v>55.563909453469897</v>
      </c>
      <c r="N239">
        <v>0.347027967964463</v>
      </c>
      <c r="O239">
        <v>26.896041435442001</v>
      </c>
      <c r="P239">
        <v>9.7887896019496399</v>
      </c>
      <c r="Q239">
        <v>5.2862560157805001E-2</v>
      </c>
    </row>
    <row r="240" spans="1:17" x14ac:dyDescent="0.3">
      <c r="A240" t="s">
        <v>577</v>
      </c>
      <c r="B240" t="s">
        <v>578</v>
      </c>
      <c r="C240" t="s">
        <v>3127</v>
      </c>
      <c r="D240" t="s">
        <v>384</v>
      </c>
      <c r="E240">
        <v>33180.839999999997</v>
      </c>
      <c r="F240">
        <v>1587.6</v>
      </c>
      <c r="G240">
        <v>49.3661932256272</v>
      </c>
      <c r="H240">
        <v>5.6986412783687896</v>
      </c>
      <c r="I240">
        <v>44.457748355639097</v>
      </c>
      <c r="J240">
        <v>-0.24006102790226599</v>
      </c>
      <c r="K240">
        <v>1486.5579693438101</v>
      </c>
      <c r="L240">
        <v>1238.6004505441499</v>
      </c>
      <c r="M240">
        <v>64.674456815148702</v>
      </c>
      <c r="N240">
        <v>0.79551124892395697</v>
      </c>
      <c r="O240">
        <v>5.7476694381456097</v>
      </c>
      <c r="P240">
        <v>95.758323057953106</v>
      </c>
      <c r="Q240">
        <v>8.1967103485432999E-2</v>
      </c>
    </row>
    <row r="241" spans="1:17" hidden="1" x14ac:dyDescent="0.3">
      <c r="A241" t="s">
        <v>579</v>
      </c>
      <c r="B241" t="s">
        <v>580</v>
      </c>
      <c r="C241" t="s">
        <v>3142</v>
      </c>
      <c r="D241" t="s">
        <v>34</v>
      </c>
      <c r="E241">
        <v>33136.597939382998</v>
      </c>
      <c r="F241">
        <v>48.89</v>
      </c>
      <c r="G241">
        <v>-3.41792730814372</v>
      </c>
      <c r="H241">
        <v>2.0986060863639402</v>
      </c>
      <c r="I241">
        <v>-29.473904553432298</v>
      </c>
      <c r="J241">
        <v>-1.7977284170502901</v>
      </c>
      <c r="K241">
        <v>52.057124710235499</v>
      </c>
      <c r="L241">
        <v>54.350572212849599</v>
      </c>
      <c r="M241">
        <v>48.258834929781699</v>
      </c>
      <c r="N241">
        <v>1.0093615480072</v>
      </c>
      <c r="O241">
        <v>58.519124565350701</v>
      </c>
      <c r="P241">
        <v>21.768368617683699</v>
      </c>
      <c r="Q241">
        <v>0.105650714327606</v>
      </c>
    </row>
    <row r="242" spans="1:17" x14ac:dyDescent="0.3">
      <c r="A242" t="s">
        <v>581</v>
      </c>
      <c r="B242" t="s">
        <v>582</v>
      </c>
      <c r="C242" t="s">
        <v>3132</v>
      </c>
      <c r="D242" t="s">
        <v>417</v>
      </c>
      <c r="E242">
        <v>33022.07368727</v>
      </c>
      <c r="F242">
        <v>519.95000000000005</v>
      </c>
      <c r="G242">
        <v>-3.0127746887345199</v>
      </c>
      <c r="H242">
        <v>4.6616972517283699</v>
      </c>
      <c r="I242">
        <v>3.6255664642075298</v>
      </c>
      <c r="J242">
        <v>3.8742632776869899</v>
      </c>
      <c r="K242">
        <v>499.25448171579302</v>
      </c>
      <c r="L242">
        <v>491.43220370645201</v>
      </c>
      <c r="M242">
        <v>70.706162531399102</v>
      </c>
      <c r="N242">
        <v>0.96102549410151505</v>
      </c>
      <c r="O242">
        <v>12.491585729397</v>
      </c>
      <c r="P242">
        <v>25.410033767486699</v>
      </c>
      <c r="Q242">
        <v>0.12605839230136601</v>
      </c>
    </row>
    <row r="243" spans="1:17" x14ac:dyDescent="0.3">
      <c r="A243" t="s">
        <v>583</v>
      </c>
      <c r="B243" t="s">
        <v>584</v>
      </c>
      <c r="C243" t="s">
        <v>3131</v>
      </c>
      <c r="D243" t="s">
        <v>51</v>
      </c>
      <c r="E243">
        <v>32843.893028625003</v>
      </c>
      <c r="F243">
        <v>248.85</v>
      </c>
      <c r="G243">
        <v>81.748248020023894</v>
      </c>
      <c r="H243">
        <v>1.65823294596398</v>
      </c>
      <c r="I243">
        <v>60.842411308104303</v>
      </c>
      <c r="J243">
        <v>-4.92872545870891</v>
      </c>
      <c r="K243">
        <v>240.24684325425201</v>
      </c>
      <c r="L243">
        <v>188.142174689104</v>
      </c>
      <c r="M243">
        <v>41.023754870610603</v>
      </c>
      <c r="N243">
        <v>0.71633773239652798</v>
      </c>
      <c r="O243">
        <v>23.7291541089009</v>
      </c>
      <c r="P243">
        <v>117.621337997376</v>
      </c>
      <c r="Q243">
        <v>4.1944770529100998E-2</v>
      </c>
    </row>
    <row r="244" spans="1:17" x14ac:dyDescent="0.3">
      <c r="A244" t="s">
        <v>585</v>
      </c>
      <c r="B244" t="s">
        <v>586</v>
      </c>
      <c r="C244" t="s">
        <v>3138</v>
      </c>
      <c r="D244" t="s">
        <v>114</v>
      </c>
      <c r="E244">
        <v>32796.5400005099</v>
      </c>
      <c r="F244">
        <v>307.45</v>
      </c>
      <c r="G244">
        <v>8.5589121931547307</v>
      </c>
      <c r="H244">
        <v>-0.27382992548683899</v>
      </c>
      <c r="I244">
        <v>2.0723721035154998</v>
      </c>
      <c r="J244">
        <v>-0.89379686127889602</v>
      </c>
      <c r="K244">
        <v>310.643817280083</v>
      </c>
      <c r="L244">
        <v>294.76422572407301</v>
      </c>
      <c r="M244">
        <v>65.489326959539895</v>
      </c>
      <c r="N244">
        <v>0.608273970331217</v>
      </c>
      <c r="O244">
        <v>18.523337127988199</v>
      </c>
      <c r="P244">
        <v>54.691823899371002</v>
      </c>
      <c r="Q244">
        <v>-8.6750050617520006E-3</v>
      </c>
    </row>
    <row r="245" spans="1:17" x14ac:dyDescent="0.3">
      <c r="A245" t="s">
        <v>587</v>
      </c>
      <c r="B245" t="s">
        <v>588</v>
      </c>
      <c r="C245" t="s">
        <v>3131</v>
      </c>
      <c r="D245" t="s">
        <v>51</v>
      </c>
      <c r="E245">
        <v>32766.328311540001</v>
      </c>
      <c r="F245">
        <v>1287.1500000000001</v>
      </c>
      <c r="G245">
        <v>75.978874525196403</v>
      </c>
      <c r="H245">
        <v>2.2441024924066699</v>
      </c>
      <c r="I245">
        <v>97.438499797721406</v>
      </c>
      <c r="J245">
        <v>-1.3959595747940301</v>
      </c>
      <c r="K245">
        <v>1223.8255419182899</v>
      </c>
      <c r="L245">
        <v>962.037906423761</v>
      </c>
      <c r="M245">
        <v>53.804984824536703</v>
      </c>
      <c r="N245">
        <v>0.75779690451372395</v>
      </c>
      <c r="O245">
        <v>5.1897603231946396</v>
      </c>
      <c r="P245">
        <v>119.95044429254899</v>
      </c>
      <c r="Q245">
        <v>0.116951836150552</v>
      </c>
    </row>
    <row r="246" spans="1:17" x14ac:dyDescent="0.3">
      <c r="A246" t="s">
        <v>589</v>
      </c>
      <c r="B246" t="s">
        <v>590</v>
      </c>
      <c r="C246" t="s">
        <v>3129</v>
      </c>
      <c r="D246" t="s">
        <v>197</v>
      </c>
      <c r="E246">
        <v>32737.38996339</v>
      </c>
      <c r="F246">
        <v>10046.700000000001</v>
      </c>
      <c r="G246">
        <v>42.212471298157404</v>
      </c>
      <c r="H246">
        <v>26.9936007877848</v>
      </c>
      <c r="I246">
        <v>35.397917314546902</v>
      </c>
      <c r="J246">
        <v>6.7322414388904797</v>
      </c>
      <c r="K246">
        <v>9199.3314712567608</v>
      </c>
      <c r="L246">
        <v>7972.47764759245</v>
      </c>
      <c r="M246">
        <v>59.827298872861498</v>
      </c>
      <c r="N246">
        <v>0.895858479056173</v>
      </c>
      <c r="O246">
        <v>6.4926791881911399</v>
      </c>
      <c r="P246">
        <v>68.680585287228894</v>
      </c>
      <c r="Q246">
        <v>6.6181256441572994E-2</v>
      </c>
    </row>
    <row r="247" spans="1:17" x14ac:dyDescent="0.3">
      <c r="A247" t="s">
        <v>591</v>
      </c>
      <c r="B247" t="s">
        <v>592</v>
      </c>
      <c r="C247" t="s">
        <v>3125</v>
      </c>
      <c r="D247" t="s">
        <v>190</v>
      </c>
      <c r="E247">
        <v>32722.624591874999</v>
      </c>
      <c r="F247">
        <v>475.35</v>
      </c>
      <c r="G247">
        <v>-13.289201773980601</v>
      </c>
      <c r="H247">
        <v>-12.094392369932599</v>
      </c>
      <c r="I247">
        <v>-19.648711630413299</v>
      </c>
      <c r="J247">
        <v>0.26725994843825301</v>
      </c>
      <c r="K247">
        <v>543.97392471464298</v>
      </c>
      <c r="L247">
        <v>564.95942347399</v>
      </c>
      <c r="M247">
        <v>40.860538842096403</v>
      </c>
      <c r="N247">
        <v>0.580592099067895</v>
      </c>
      <c r="O247">
        <v>45.145682128957603</v>
      </c>
      <c r="P247">
        <v>12.084414053289301</v>
      </c>
      <c r="Q247">
        <v>-8.5717030357104998E-2</v>
      </c>
    </row>
    <row r="248" spans="1:17" x14ac:dyDescent="0.3">
      <c r="A248" t="s">
        <v>593</v>
      </c>
      <c r="B248" t="s">
        <v>594</v>
      </c>
      <c r="C248" t="s">
        <v>565</v>
      </c>
      <c r="D248" t="s">
        <v>565</v>
      </c>
      <c r="E248">
        <v>32615.891879999999</v>
      </c>
      <c r="F248">
        <v>954.2</v>
      </c>
      <c r="G248">
        <v>-12.142882288943399</v>
      </c>
      <c r="H248">
        <v>6.5038782930155001</v>
      </c>
      <c r="I248">
        <v>13.394958204461499</v>
      </c>
      <c r="J248">
        <v>0.76794165889759403</v>
      </c>
      <c r="K248">
        <v>916.385427435834</v>
      </c>
      <c r="L248">
        <v>861.27220916665499</v>
      </c>
      <c r="M248">
        <v>62.037544438250201</v>
      </c>
      <c r="N248">
        <v>0.55618633619657998</v>
      </c>
      <c r="O248">
        <v>10.354223433242501</v>
      </c>
      <c r="P248">
        <v>34.394366197183103</v>
      </c>
      <c r="Q248">
        <v>6.3463455400376997E-2</v>
      </c>
    </row>
    <row r="249" spans="1:17" x14ac:dyDescent="0.3">
      <c r="A249" t="s">
        <v>595</v>
      </c>
      <c r="B249" t="s">
        <v>596</v>
      </c>
      <c r="C249" t="s">
        <v>3135</v>
      </c>
      <c r="D249" t="s">
        <v>597</v>
      </c>
      <c r="E249">
        <v>32595.19268815</v>
      </c>
      <c r="F249">
        <v>1198.1500000000001</v>
      </c>
      <c r="G249">
        <v>-31.730102653315299</v>
      </c>
      <c r="H249">
        <v>-0.22205092291169701</v>
      </c>
      <c r="I249">
        <v>-1.53723226438343</v>
      </c>
      <c r="J249">
        <v>1.76628577725083</v>
      </c>
      <c r="K249">
        <v>1198.76881704624</v>
      </c>
      <c r="L249">
        <v>1198.5337378209999</v>
      </c>
      <c r="M249">
        <v>67.453928355720194</v>
      </c>
      <c r="N249">
        <v>0.76742841395114603</v>
      </c>
      <c r="O249">
        <v>20.285440053415599</v>
      </c>
      <c r="P249">
        <v>21.019140447452099</v>
      </c>
      <c r="Q249">
        <v>0.103709722045187</v>
      </c>
    </row>
    <row r="250" spans="1:17" x14ac:dyDescent="0.3">
      <c r="A250" t="s">
        <v>598</v>
      </c>
      <c r="B250" t="s">
        <v>599</v>
      </c>
      <c r="C250" t="s">
        <v>3136</v>
      </c>
      <c r="D250" t="s">
        <v>261</v>
      </c>
      <c r="E250">
        <v>32570.675537399999</v>
      </c>
      <c r="F250">
        <v>3490.2</v>
      </c>
      <c r="G250">
        <v>-24.131198373543501</v>
      </c>
      <c r="H250">
        <v>-10.8187812321924</v>
      </c>
      <c r="I250">
        <v>-11.5737778338378</v>
      </c>
      <c r="J250">
        <v>-1.29111161303274</v>
      </c>
      <c r="K250">
        <v>3875.1301315451001</v>
      </c>
      <c r="L250">
        <v>3961.48168300415</v>
      </c>
      <c r="M250">
        <v>37.120865804509201</v>
      </c>
      <c r="N250">
        <v>0.69594317942005102</v>
      </c>
      <c r="O250">
        <v>41.8242507592688</v>
      </c>
      <c r="P250">
        <v>4.5909499550494504</v>
      </c>
      <c r="Q250">
        <v>6.7123262068173997E-2</v>
      </c>
    </row>
    <row r="251" spans="1:17" x14ac:dyDescent="0.3">
      <c r="A251" t="s">
        <v>600</v>
      </c>
      <c r="B251" t="s">
        <v>601</v>
      </c>
      <c r="C251" t="s">
        <v>3134</v>
      </c>
      <c r="D251" t="s">
        <v>69</v>
      </c>
      <c r="E251">
        <v>32322.468417065</v>
      </c>
      <c r="F251">
        <v>4183.1499999999996</v>
      </c>
      <c r="G251">
        <v>-4.1775958681279102</v>
      </c>
      <c r="H251">
        <v>4.2047668390447903</v>
      </c>
      <c r="I251">
        <v>-0.587287709618179</v>
      </c>
      <c r="J251">
        <v>4.5473728100071602</v>
      </c>
      <c r="K251">
        <v>4256.1479429656201</v>
      </c>
      <c r="L251">
        <v>4184.2924566104703</v>
      </c>
      <c r="M251">
        <v>59.736429700200098</v>
      </c>
      <c r="N251">
        <v>0.71599496498895498</v>
      </c>
      <c r="O251">
        <v>17.029033144878799</v>
      </c>
      <c r="P251">
        <v>18.7703184225096</v>
      </c>
      <c r="Q251">
        <v>2.3094319562549999E-3</v>
      </c>
    </row>
    <row r="252" spans="1:17" hidden="1" x14ac:dyDescent="0.3">
      <c r="A252" t="s">
        <v>602</v>
      </c>
      <c r="B252" t="s">
        <v>603</v>
      </c>
      <c r="C252" t="s">
        <v>3142</v>
      </c>
      <c r="D252" t="s">
        <v>134</v>
      </c>
      <c r="E252">
        <v>32216.064643341</v>
      </c>
      <c r="F252">
        <v>369.65</v>
      </c>
      <c r="G252">
        <v>-5.3011535594522599</v>
      </c>
      <c r="H252">
        <v>-5.8806327850395697</v>
      </c>
      <c r="I252">
        <v>3.34652528690766</v>
      </c>
      <c r="J252">
        <v>-5.4669255645083199</v>
      </c>
      <c r="K252">
        <v>384.93530845771198</v>
      </c>
      <c r="L252">
        <v>369.34001167572598</v>
      </c>
      <c r="M252">
        <v>56.330526885428</v>
      </c>
      <c r="N252">
        <v>0.74497546039941098</v>
      </c>
      <c r="O252">
        <v>9.5631002299472598</v>
      </c>
      <c r="P252">
        <v>30.158450704225299</v>
      </c>
      <c r="Q252">
        <v>-0.123824141917355</v>
      </c>
    </row>
    <row r="253" spans="1:17" x14ac:dyDescent="0.3">
      <c r="A253" t="s">
        <v>604</v>
      </c>
      <c r="B253" t="s">
        <v>605</v>
      </c>
      <c r="C253" t="s">
        <v>3129</v>
      </c>
      <c r="D253" t="s">
        <v>225</v>
      </c>
      <c r="E253">
        <v>31550.49237055</v>
      </c>
      <c r="F253">
        <v>2358.25</v>
      </c>
      <c r="G253">
        <v>36.022542525907902</v>
      </c>
      <c r="H253">
        <v>4.31345468185161</v>
      </c>
      <c r="I253">
        <v>38.946941818462498</v>
      </c>
      <c r="J253">
        <v>1.24518415753891</v>
      </c>
      <c r="K253">
        <v>2201.1798911594901</v>
      </c>
      <c r="L253">
        <v>1883.58687706975</v>
      </c>
      <c r="M253">
        <v>62.044991233674601</v>
      </c>
      <c r="N253">
        <v>0.45454161291884398</v>
      </c>
      <c r="O253">
        <v>7.0285169087246802</v>
      </c>
      <c r="P253">
        <v>65.776246880601704</v>
      </c>
      <c r="Q253">
        <v>9.4648503278307997E-2</v>
      </c>
    </row>
    <row r="254" spans="1:17" hidden="1" x14ac:dyDescent="0.3">
      <c r="A254" t="s">
        <v>606</v>
      </c>
      <c r="B254" t="s">
        <v>607</v>
      </c>
      <c r="C254" t="s">
        <v>3127</v>
      </c>
      <c r="D254" t="s">
        <v>43</v>
      </c>
      <c r="E254">
        <v>31387.049349600002</v>
      </c>
      <c r="F254">
        <v>340.8</v>
      </c>
      <c r="G254">
        <v>-10.8546127964338</v>
      </c>
      <c r="H254">
        <v>6.7163123477647799</v>
      </c>
      <c r="I254">
        <v>8.1531747640517391</v>
      </c>
      <c r="J254">
        <v>7.24312983152985</v>
      </c>
      <c r="K254">
        <v>345.152542881518</v>
      </c>
      <c r="M254">
        <v>55.656095935477303</v>
      </c>
      <c r="N254">
        <v>1.3076168341598799</v>
      </c>
      <c r="O254">
        <v>19.5422535211267</v>
      </c>
      <c r="P254">
        <v>22.347872913301</v>
      </c>
    </row>
    <row r="255" spans="1:17" x14ac:dyDescent="0.3">
      <c r="A255" t="s">
        <v>608</v>
      </c>
      <c r="B255" t="s">
        <v>609</v>
      </c>
      <c r="C255" t="s">
        <v>3130</v>
      </c>
      <c r="D255" t="s">
        <v>48</v>
      </c>
      <c r="E255">
        <v>31203.512999999999</v>
      </c>
      <c r="F255">
        <v>51.67</v>
      </c>
      <c r="G255">
        <v>12.7332603475467</v>
      </c>
      <c r="H255">
        <v>-0.63974689988482403</v>
      </c>
      <c r="I255">
        <v>-34.512138669766301</v>
      </c>
      <c r="J255">
        <v>4.49342521448225</v>
      </c>
      <c r="K255">
        <v>54.589021801243298</v>
      </c>
      <c r="L255">
        <v>57.297473977859703</v>
      </c>
      <c r="M255">
        <v>60.1423837059736</v>
      </c>
      <c r="N255">
        <v>1.0040535613478301</v>
      </c>
      <c r="O255">
        <v>51.248306560867</v>
      </c>
      <c r="P255">
        <v>40.598639455782298</v>
      </c>
      <c r="Q255">
        <v>8.6970508039280997E-2</v>
      </c>
    </row>
    <row r="256" spans="1:17" x14ac:dyDescent="0.3">
      <c r="A256" t="s">
        <v>610</v>
      </c>
      <c r="B256" t="s">
        <v>611</v>
      </c>
      <c r="C256" t="s">
        <v>3127</v>
      </c>
      <c r="D256" t="s">
        <v>43</v>
      </c>
      <c r="E256">
        <v>31185.103999999999</v>
      </c>
      <c r="F256">
        <v>189.23</v>
      </c>
      <c r="G256">
        <v>-38.534105646205298</v>
      </c>
      <c r="H256">
        <v>-5.45781016534381</v>
      </c>
      <c r="I256">
        <v>-24.262508069772501</v>
      </c>
      <c r="J256">
        <v>-0.49648835469763503</v>
      </c>
      <c r="K256">
        <v>205.16525907355299</v>
      </c>
      <c r="L256">
        <v>221.77271165646101</v>
      </c>
      <c r="M256">
        <v>60.8015721580066</v>
      </c>
      <c r="N256">
        <v>1.0274636067386</v>
      </c>
      <c r="O256">
        <v>71.590128415156101</v>
      </c>
      <c r="P256">
        <v>12.1030805687203</v>
      </c>
      <c r="Q256">
        <v>2.2623780808430999E-2</v>
      </c>
    </row>
    <row r="257" spans="1:17" x14ac:dyDescent="0.3">
      <c r="A257" t="s">
        <v>612</v>
      </c>
      <c r="B257" t="s">
        <v>613</v>
      </c>
      <c r="C257" t="s">
        <v>3127</v>
      </c>
      <c r="D257" t="s">
        <v>384</v>
      </c>
      <c r="E257">
        <v>30712.72426848</v>
      </c>
      <c r="F257">
        <v>6033.6</v>
      </c>
      <c r="G257">
        <v>73.197246664139797</v>
      </c>
      <c r="H257">
        <v>-5.8932743309511899</v>
      </c>
      <c r="I257">
        <v>53.047003255509402</v>
      </c>
      <c r="J257">
        <v>8.3380313384939703E-2</v>
      </c>
      <c r="K257">
        <v>6009.6275561872599</v>
      </c>
      <c r="L257">
        <v>4707.07037021829</v>
      </c>
      <c r="M257">
        <v>37.625296211705198</v>
      </c>
      <c r="N257">
        <v>0.64759884359185804</v>
      </c>
      <c r="O257">
        <v>13.8623707239458</v>
      </c>
      <c r="P257">
        <v>106.782391144164</v>
      </c>
      <c r="Q257">
        <v>0.15550237889447299</v>
      </c>
    </row>
    <row r="258" spans="1:17" hidden="1" x14ac:dyDescent="0.3">
      <c r="A258" t="s">
        <v>614</v>
      </c>
      <c r="B258" t="s">
        <v>615</v>
      </c>
      <c r="C258" t="s">
        <v>3142</v>
      </c>
      <c r="D258" t="s">
        <v>91</v>
      </c>
      <c r="E258">
        <v>30608.063293402</v>
      </c>
      <c r="F258">
        <v>73.42</v>
      </c>
      <c r="G258">
        <v>-45.9333021669188</v>
      </c>
      <c r="H258">
        <v>-10.4955804493095</v>
      </c>
      <c r="I258">
        <v>-24.885667656843001</v>
      </c>
      <c r="J258">
        <v>-2.5282124065854701</v>
      </c>
      <c r="K258">
        <v>87.407821654612704</v>
      </c>
      <c r="M258">
        <v>54.028106639275599</v>
      </c>
      <c r="N258">
        <v>0.69323664748148695</v>
      </c>
      <c r="O258">
        <v>114.38300190683699</v>
      </c>
      <c r="P258">
        <v>10.1410141014101</v>
      </c>
    </row>
    <row r="259" spans="1:17" x14ac:dyDescent="0.3">
      <c r="A259" t="s">
        <v>616</v>
      </c>
      <c r="B259" t="s">
        <v>617</v>
      </c>
      <c r="C259" t="s">
        <v>3129</v>
      </c>
      <c r="D259" t="s">
        <v>37</v>
      </c>
      <c r="E259">
        <v>30012.32</v>
      </c>
      <c r="F259">
        <v>5771.6</v>
      </c>
      <c r="G259">
        <v>163.156519642864</v>
      </c>
      <c r="H259">
        <v>-8.7187607072029092</v>
      </c>
      <c r="I259">
        <v>40.539833484602298</v>
      </c>
      <c r="J259">
        <v>-7.5732746964331401</v>
      </c>
      <c r="K259">
        <v>6354.6428321769399</v>
      </c>
      <c r="L259">
        <v>4946.0209472430097</v>
      </c>
      <c r="M259">
        <v>28.3019511952903</v>
      </c>
      <c r="N259">
        <v>0.31706336388567002</v>
      </c>
      <c r="O259">
        <v>46.926328920923098</v>
      </c>
      <c r="P259">
        <v>187.144278606965</v>
      </c>
      <c r="Q259">
        <v>0.14994275469351401</v>
      </c>
    </row>
    <row r="260" spans="1:17" hidden="1" x14ac:dyDescent="0.3">
      <c r="A260" t="s">
        <v>618</v>
      </c>
      <c r="B260" t="s">
        <v>619</v>
      </c>
      <c r="C260" t="s">
        <v>3142</v>
      </c>
      <c r="D260" t="s">
        <v>114</v>
      </c>
      <c r="E260">
        <v>29694.738545954999</v>
      </c>
      <c r="F260">
        <v>571.95000000000005</v>
      </c>
      <c r="G260">
        <v>-42.202128683955003</v>
      </c>
      <c r="H260">
        <v>-12.958331334563001</v>
      </c>
      <c r="I260">
        <v>-25.365020489668701</v>
      </c>
      <c r="J260">
        <v>-2.0861282241412402</v>
      </c>
      <c r="K260">
        <v>607.021875036599</v>
      </c>
      <c r="M260">
        <v>52.903240508506499</v>
      </c>
      <c r="N260">
        <v>1.5050653939910299</v>
      </c>
      <c r="O260">
        <v>28.332896232188101</v>
      </c>
      <c r="P260">
        <v>11.166180758017401</v>
      </c>
    </row>
    <row r="261" spans="1:17" x14ac:dyDescent="0.3">
      <c r="A261" t="s">
        <v>620</v>
      </c>
      <c r="B261" t="s">
        <v>621</v>
      </c>
      <c r="C261" t="s">
        <v>3144</v>
      </c>
      <c r="D261" t="s">
        <v>622</v>
      </c>
      <c r="E261">
        <v>29607.5775006</v>
      </c>
      <c r="F261">
        <v>751.3</v>
      </c>
      <c r="G261">
        <v>-10.8739678038881</v>
      </c>
      <c r="H261">
        <v>4.8980805394514801</v>
      </c>
      <c r="I261">
        <v>12.6182712035018</v>
      </c>
      <c r="J261">
        <v>1.15306428835824</v>
      </c>
      <c r="K261">
        <v>765.04663576767405</v>
      </c>
      <c r="L261">
        <v>735.864812824095</v>
      </c>
      <c r="M261">
        <v>55.505210512823297</v>
      </c>
      <c r="N261">
        <v>0.92569033717610205</v>
      </c>
      <c r="O261">
        <v>22.5875149740449</v>
      </c>
      <c r="P261">
        <v>32.364341085271299</v>
      </c>
      <c r="Q261">
        <v>2.1494751795182999E-2</v>
      </c>
    </row>
    <row r="262" spans="1:17" x14ac:dyDescent="0.3">
      <c r="A262" t="s">
        <v>623</v>
      </c>
      <c r="B262" t="s">
        <v>624</v>
      </c>
      <c r="C262" t="s">
        <v>3131</v>
      </c>
      <c r="D262" t="s">
        <v>250</v>
      </c>
      <c r="E262">
        <v>29603.701244039999</v>
      </c>
      <c r="F262">
        <v>1102.2</v>
      </c>
      <c r="G262">
        <v>-2.6931116368302002</v>
      </c>
      <c r="H262">
        <v>3.57816621089095</v>
      </c>
      <c r="I262">
        <v>-15.282139952690599</v>
      </c>
      <c r="J262">
        <v>-1.1881091892307001</v>
      </c>
      <c r="K262">
        <v>1082.02389936282</v>
      </c>
      <c r="L262">
        <v>1108.6331944055501</v>
      </c>
      <c r="M262">
        <v>58.647178120408398</v>
      </c>
      <c r="N262">
        <v>0.43043087845365202</v>
      </c>
      <c r="O262">
        <v>37.352567592088498</v>
      </c>
      <c r="P262">
        <v>22.330743618202</v>
      </c>
      <c r="Q262">
        <v>0.16136200991944499</v>
      </c>
    </row>
    <row r="263" spans="1:17" x14ac:dyDescent="0.3">
      <c r="A263" t="s">
        <v>625</v>
      </c>
      <c r="B263" t="s">
        <v>626</v>
      </c>
      <c r="C263" t="s">
        <v>3140</v>
      </c>
      <c r="D263" t="s">
        <v>134</v>
      </c>
      <c r="E263">
        <v>29480.0161409299</v>
      </c>
      <c r="F263">
        <v>1206.95</v>
      </c>
      <c r="G263">
        <v>36.467507004636801</v>
      </c>
      <c r="H263">
        <v>4.8965466074627502</v>
      </c>
      <c r="I263">
        <v>-10.864463301827399</v>
      </c>
      <c r="J263">
        <v>5.9193586065186796</v>
      </c>
      <c r="K263">
        <v>1218.48919176409</v>
      </c>
      <c r="L263">
        <v>1143.62108948686</v>
      </c>
      <c r="M263">
        <v>58.957481511036598</v>
      </c>
      <c r="N263">
        <v>1.0933810984344601</v>
      </c>
      <c r="O263">
        <v>20.394382534487701</v>
      </c>
      <c r="P263">
        <v>63.024245289390102</v>
      </c>
      <c r="Q263">
        <v>0.109613662040123</v>
      </c>
    </row>
    <row r="264" spans="1:17" x14ac:dyDescent="0.3">
      <c r="A264" t="s">
        <v>627</v>
      </c>
      <c r="B264" t="s">
        <v>628</v>
      </c>
      <c r="C264" t="s">
        <v>3131</v>
      </c>
      <c r="D264" t="s">
        <v>51</v>
      </c>
      <c r="E264">
        <v>29451.57752725</v>
      </c>
      <c r="F264">
        <v>546.25</v>
      </c>
      <c r="G264">
        <v>21.279244117876001</v>
      </c>
      <c r="H264">
        <v>14.522863237926501</v>
      </c>
      <c r="I264">
        <v>18.434042490677999</v>
      </c>
      <c r="J264">
        <v>6.6009756700595696</v>
      </c>
      <c r="K264">
        <v>482.31073601215701</v>
      </c>
      <c r="L264">
        <v>449.618467758169</v>
      </c>
      <c r="M264">
        <v>82.900588751443095</v>
      </c>
      <c r="N264">
        <v>0.73520375797752102</v>
      </c>
      <c r="O264">
        <v>0.49427917620137302</v>
      </c>
      <c r="P264">
        <v>51.378689206041201</v>
      </c>
      <c r="Q264">
        <v>-2.4994265962077999E-2</v>
      </c>
    </row>
    <row r="265" spans="1:17" x14ac:dyDescent="0.3">
      <c r="A265" t="s">
        <v>629</v>
      </c>
      <c r="B265" t="s">
        <v>630</v>
      </c>
      <c r="C265" t="s">
        <v>3125</v>
      </c>
      <c r="D265" t="s">
        <v>455</v>
      </c>
      <c r="E265">
        <v>28869.75</v>
      </c>
      <c r="F265">
        <v>822.5</v>
      </c>
      <c r="G265">
        <v>116.628653488154</v>
      </c>
      <c r="H265">
        <v>15.0088604863885</v>
      </c>
      <c r="I265">
        <v>5.0645223535350299</v>
      </c>
      <c r="J265">
        <v>-1.7465807193947001</v>
      </c>
      <c r="K265">
        <v>779.19665587417398</v>
      </c>
      <c r="L265">
        <v>684.01893511965102</v>
      </c>
      <c r="M265">
        <v>56.039792770769701</v>
      </c>
      <c r="N265">
        <v>1.30850234988544</v>
      </c>
      <c r="O265">
        <v>17.9331306990881</v>
      </c>
      <c r="P265">
        <v>148.94067796610099</v>
      </c>
      <c r="Q265">
        <v>0.120433078707196</v>
      </c>
    </row>
    <row r="266" spans="1:17" x14ac:dyDescent="0.3">
      <c r="A266" t="s">
        <v>631</v>
      </c>
      <c r="B266" t="s">
        <v>632</v>
      </c>
      <c r="C266" t="s">
        <v>3127</v>
      </c>
      <c r="D266" t="s">
        <v>414</v>
      </c>
      <c r="E266">
        <v>28777.834938809901</v>
      </c>
      <c r="F266">
        <v>1532.55</v>
      </c>
      <c r="G266">
        <v>27.810157186794498</v>
      </c>
      <c r="H266">
        <v>-15.3358001245961</v>
      </c>
      <c r="I266">
        <v>31.3715026873647</v>
      </c>
      <c r="J266">
        <v>-2.7148910187517901</v>
      </c>
      <c r="K266">
        <v>1717.07857601413</v>
      </c>
      <c r="L266">
        <v>1490.9273601284201</v>
      </c>
      <c r="M266">
        <v>33.372949254910402</v>
      </c>
      <c r="N266">
        <v>0.60100170327034996</v>
      </c>
      <c r="O266">
        <v>40.612051809076299</v>
      </c>
      <c r="P266">
        <v>59.457912808240501</v>
      </c>
      <c r="Q266">
        <v>9.2133564492747996E-2</v>
      </c>
    </row>
    <row r="267" spans="1:17" x14ac:dyDescent="0.3">
      <c r="A267" t="s">
        <v>633</v>
      </c>
      <c r="B267" t="s">
        <v>634</v>
      </c>
      <c r="C267" t="s">
        <v>3129</v>
      </c>
      <c r="D267" t="s">
        <v>197</v>
      </c>
      <c r="E267">
        <v>28767.532500000001</v>
      </c>
      <c r="F267">
        <v>659.05</v>
      </c>
      <c r="G267">
        <v>13.480692110921799</v>
      </c>
      <c r="H267">
        <v>5.81284082536183</v>
      </c>
      <c r="I267">
        <v>19.3119331332115</v>
      </c>
      <c r="J267">
        <v>7.4828389424932</v>
      </c>
      <c r="K267">
        <v>699.48347447386004</v>
      </c>
      <c r="L267">
        <v>659.84586336445602</v>
      </c>
      <c r="M267">
        <v>49.822630450029003</v>
      </c>
      <c r="N267">
        <v>1.39546491988188</v>
      </c>
      <c r="O267">
        <v>30.4908580532584</v>
      </c>
      <c r="P267">
        <v>58.007672021098003</v>
      </c>
      <c r="Q267">
        <v>-5.1402999237380002E-3</v>
      </c>
    </row>
    <row r="268" spans="1:17" x14ac:dyDescent="0.3">
      <c r="A268" t="s">
        <v>635</v>
      </c>
      <c r="B268" t="s">
        <v>636</v>
      </c>
      <c r="C268" t="s">
        <v>3145</v>
      </c>
      <c r="D268" t="s">
        <v>565</v>
      </c>
      <c r="E268">
        <v>28730.935816099998</v>
      </c>
      <c r="F268">
        <v>2599.4499999999998</v>
      </c>
      <c r="G268">
        <v>93.045211724814294</v>
      </c>
      <c r="H268">
        <v>2.81419414451465E-2</v>
      </c>
      <c r="I268">
        <v>14.4858946362169</v>
      </c>
      <c r="J268">
        <v>4.1938076585446397E-2</v>
      </c>
      <c r="K268">
        <v>2661.2894891944102</v>
      </c>
      <c r="L268">
        <v>2221.3331465384599</v>
      </c>
      <c r="M268">
        <v>43.973017464681</v>
      </c>
      <c r="N268">
        <v>0.42375222787911399</v>
      </c>
      <c r="O268">
        <v>20.7947835118967</v>
      </c>
      <c r="P268">
        <v>120.666383701188</v>
      </c>
      <c r="Q268">
        <v>0.13340586874858201</v>
      </c>
    </row>
    <row r="269" spans="1:17" x14ac:dyDescent="0.3">
      <c r="A269" t="s">
        <v>637</v>
      </c>
      <c r="B269" t="s">
        <v>638</v>
      </c>
      <c r="C269" t="s">
        <v>3131</v>
      </c>
      <c r="D269" t="s">
        <v>51</v>
      </c>
      <c r="E269">
        <v>28676.68490538</v>
      </c>
      <c r="F269">
        <v>1740.6</v>
      </c>
      <c r="G269">
        <v>-22.851776683556</v>
      </c>
      <c r="H269">
        <v>9.4599504676410309</v>
      </c>
      <c r="I269">
        <v>-12.1303022286992</v>
      </c>
      <c r="J269">
        <v>-2.6200166589371099</v>
      </c>
      <c r="K269">
        <v>1760.48605953282</v>
      </c>
      <c r="L269">
        <v>1799.3809801607599</v>
      </c>
      <c r="M269">
        <v>46.692258149009902</v>
      </c>
      <c r="N269">
        <v>0.28787880395042698</v>
      </c>
      <c r="O269">
        <v>27.596805699184099</v>
      </c>
      <c r="P269">
        <v>9.7685564734817305</v>
      </c>
      <c r="Q269">
        <v>-0.11023247005190399</v>
      </c>
    </row>
    <row r="270" spans="1:17" x14ac:dyDescent="0.3">
      <c r="A270" t="s">
        <v>639</v>
      </c>
      <c r="B270" t="s">
        <v>640</v>
      </c>
      <c r="C270" t="s">
        <v>3127</v>
      </c>
      <c r="D270" t="s">
        <v>501</v>
      </c>
      <c r="E270">
        <v>28480.906935520001</v>
      </c>
      <c r="F270">
        <v>876.2</v>
      </c>
      <c r="G270">
        <v>8.4493836112895604</v>
      </c>
      <c r="H270">
        <v>1.7330135269261799</v>
      </c>
      <c r="I270">
        <v>15.3235924483693</v>
      </c>
      <c r="J270">
        <v>0.88725485789173497</v>
      </c>
      <c r="K270">
        <v>848.09420341660598</v>
      </c>
      <c r="L270">
        <v>788.80422147854404</v>
      </c>
      <c r="M270">
        <v>72.492278236997606</v>
      </c>
      <c r="N270">
        <v>0.45348038649568301</v>
      </c>
      <c r="O270">
        <v>5.2784752339648504</v>
      </c>
      <c r="P270">
        <v>33.975535168195698</v>
      </c>
      <c r="Q270">
        <v>-2.5599929462252001E-2</v>
      </c>
    </row>
    <row r="271" spans="1:17" x14ac:dyDescent="0.3">
      <c r="A271" t="s">
        <v>641</v>
      </c>
      <c r="B271" t="s">
        <v>642</v>
      </c>
      <c r="C271" t="s">
        <v>3136</v>
      </c>
      <c r="D271" t="s">
        <v>643</v>
      </c>
      <c r="E271">
        <v>28184.544287279899</v>
      </c>
      <c r="F271">
        <v>1239.3</v>
      </c>
      <c r="G271">
        <v>158.97965531891899</v>
      </c>
      <c r="H271">
        <v>21.068287678320399</v>
      </c>
      <c r="I271">
        <v>31.450889347382802</v>
      </c>
      <c r="J271">
        <v>8.6325163431527603</v>
      </c>
      <c r="K271">
        <v>1126.71975695639</v>
      </c>
      <c r="L271">
        <v>971.71604205761003</v>
      </c>
      <c r="M271">
        <v>72.479725121665297</v>
      </c>
      <c r="N271">
        <v>1.9776159685924899</v>
      </c>
      <c r="O271">
        <v>16.997498587912499</v>
      </c>
      <c r="P271">
        <v>236.76630434782601</v>
      </c>
    </row>
    <row r="272" spans="1:17" x14ac:dyDescent="0.3">
      <c r="A272" t="s">
        <v>644</v>
      </c>
      <c r="B272" t="s">
        <v>645</v>
      </c>
      <c r="C272" t="s">
        <v>3127</v>
      </c>
      <c r="D272" t="s">
        <v>54</v>
      </c>
      <c r="E272">
        <v>28100.877449399999</v>
      </c>
      <c r="F272">
        <v>363.6</v>
      </c>
      <c r="G272">
        <v>-23.285144778393899</v>
      </c>
      <c r="H272">
        <v>26.121720910348699</v>
      </c>
      <c r="I272">
        <v>-24.419114973497901</v>
      </c>
      <c r="J272">
        <v>-2.9020991804399401</v>
      </c>
      <c r="K272">
        <v>371.42098281334</v>
      </c>
      <c r="L272">
        <v>399.07167388537698</v>
      </c>
      <c r="M272">
        <v>53.7053105156971</v>
      </c>
      <c r="N272">
        <v>0.415241498120972</v>
      </c>
      <c r="O272">
        <v>42.9317931793179</v>
      </c>
      <c r="P272">
        <v>34.641733012405098</v>
      </c>
      <c r="Q272">
        <v>5.6919744449941002E-2</v>
      </c>
    </row>
    <row r="273" spans="1:17" x14ac:dyDescent="0.3">
      <c r="A273" t="s">
        <v>646</v>
      </c>
      <c r="B273" t="s">
        <v>647</v>
      </c>
      <c r="C273" t="s">
        <v>3131</v>
      </c>
      <c r="D273" t="s">
        <v>648</v>
      </c>
      <c r="E273">
        <v>28005.414368850001</v>
      </c>
      <c r="F273">
        <v>2763.9</v>
      </c>
      <c r="G273">
        <v>78.612359222154794</v>
      </c>
      <c r="H273">
        <v>18.092606608022201</v>
      </c>
      <c r="I273">
        <v>47.493205498193703</v>
      </c>
      <c r="J273">
        <v>12.5119083808898</v>
      </c>
      <c r="K273">
        <v>2567.98408608421</v>
      </c>
      <c r="L273">
        <v>2101.5778944702802</v>
      </c>
      <c r="M273">
        <v>52.925611236363402</v>
      </c>
      <c r="N273">
        <v>1.7299451588318699</v>
      </c>
      <c r="O273">
        <v>21.487752813054001</v>
      </c>
      <c r="P273">
        <v>103.078618662747</v>
      </c>
      <c r="Q273">
        <v>9.9504516515303995E-2</v>
      </c>
    </row>
    <row r="274" spans="1:17" x14ac:dyDescent="0.3">
      <c r="A274" t="s">
        <v>649</v>
      </c>
      <c r="B274" t="s">
        <v>650</v>
      </c>
      <c r="C274" t="s">
        <v>3141</v>
      </c>
      <c r="D274" t="s">
        <v>166</v>
      </c>
      <c r="E274">
        <v>27903.45512934</v>
      </c>
      <c r="F274">
        <v>1095.3</v>
      </c>
      <c r="G274">
        <v>-9.1405891042559997</v>
      </c>
      <c r="H274">
        <v>0.58985510703091104</v>
      </c>
      <c r="I274">
        <v>-6.2813353482178496</v>
      </c>
      <c r="J274">
        <v>-1.4066409527841399</v>
      </c>
      <c r="K274">
        <v>1090.4586148943099</v>
      </c>
      <c r="L274">
        <v>1073.0608152320101</v>
      </c>
      <c r="M274">
        <v>55.377227025580602</v>
      </c>
      <c r="N274">
        <v>0.34816459035171199</v>
      </c>
      <c r="O274">
        <v>23.162603852825701</v>
      </c>
      <c r="P274">
        <v>17.395498392282899</v>
      </c>
      <c r="Q274">
        <v>2.7610756593390001E-3</v>
      </c>
    </row>
    <row r="275" spans="1:17" x14ac:dyDescent="0.3">
      <c r="A275" t="s">
        <v>651</v>
      </c>
      <c r="B275" t="s">
        <v>652</v>
      </c>
      <c r="C275" t="s">
        <v>3132</v>
      </c>
      <c r="D275" t="s">
        <v>546</v>
      </c>
      <c r="E275">
        <v>27662.872330523998</v>
      </c>
      <c r="F275">
        <v>62.57</v>
      </c>
      <c r="G275">
        <v>-20.019583562334901</v>
      </c>
      <c r="H275">
        <v>-0.28180930312116498</v>
      </c>
      <c r="I275">
        <v>-13.1719253977317</v>
      </c>
      <c r="J275">
        <v>-1.2027498844034401</v>
      </c>
      <c r="K275">
        <v>64.896992793779106</v>
      </c>
      <c r="L275">
        <v>67.026968273555894</v>
      </c>
      <c r="M275">
        <v>53.316945483666899</v>
      </c>
      <c r="N275">
        <v>0.99460961449111596</v>
      </c>
      <c r="O275">
        <v>27.856800383570299</v>
      </c>
      <c r="P275">
        <v>5.8714043993231799</v>
      </c>
      <c r="Q275">
        <v>1.6453841780702E-2</v>
      </c>
    </row>
    <row r="276" spans="1:17" x14ac:dyDescent="0.3">
      <c r="A276" t="s">
        <v>653</v>
      </c>
      <c r="B276" t="s">
        <v>654</v>
      </c>
      <c r="C276" t="s">
        <v>3127</v>
      </c>
      <c r="D276" t="s">
        <v>24</v>
      </c>
      <c r="E276">
        <v>27442.896521375002</v>
      </c>
      <c r="F276">
        <v>170.35</v>
      </c>
      <c r="G276">
        <v>-43.306248742488499</v>
      </c>
      <c r="H276">
        <v>-1.70598701912329</v>
      </c>
      <c r="I276">
        <v>-15.281616700306</v>
      </c>
      <c r="J276">
        <v>-0.20470671959105799</v>
      </c>
      <c r="K276">
        <v>183.08742488988</v>
      </c>
      <c r="L276">
        <v>197.14027660700501</v>
      </c>
      <c r="M276">
        <v>44.9328820881924</v>
      </c>
      <c r="N276">
        <v>0.51102404327495499</v>
      </c>
      <c r="O276">
        <v>54.446727326093303</v>
      </c>
      <c r="P276">
        <v>4.6375921375921099</v>
      </c>
      <c r="Q276">
        <v>-9.1469135750946007E-2</v>
      </c>
    </row>
    <row r="277" spans="1:17" x14ac:dyDescent="0.3">
      <c r="A277" t="s">
        <v>655</v>
      </c>
      <c r="B277" t="s">
        <v>656</v>
      </c>
      <c r="C277" t="s">
        <v>3132</v>
      </c>
      <c r="D277" t="s">
        <v>208</v>
      </c>
      <c r="E277">
        <v>27303.3629784</v>
      </c>
      <c r="F277">
        <v>14394.75</v>
      </c>
      <c r="G277">
        <v>-30.460194672947701</v>
      </c>
      <c r="H277">
        <v>7.5546235056380402</v>
      </c>
      <c r="I277">
        <v>-16.869621927262202</v>
      </c>
      <c r="J277">
        <v>-0.35701029130168399</v>
      </c>
      <c r="K277">
        <v>14945.5345758616</v>
      </c>
      <c r="L277">
        <v>15086.5343680843</v>
      </c>
      <c r="M277">
        <v>42.362421531112098</v>
      </c>
      <c r="N277">
        <v>1.4468997601317799</v>
      </c>
      <c r="O277">
        <v>26.7823338369891</v>
      </c>
      <c r="P277">
        <v>10.9421965317919</v>
      </c>
      <c r="Q277">
        <v>5.2072474663112003E-2</v>
      </c>
    </row>
    <row r="278" spans="1:17" x14ac:dyDescent="0.3">
      <c r="A278" t="s">
        <v>657</v>
      </c>
      <c r="B278" t="s">
        <v>658</v>
      </c>
      <c r="C278" t="s">
        <v>3130</v>
      </c>
      <c r="D278" t="s">
        <v>48</v>
      </c>
      <c r="E278">
        <v>27258.880000000001</v>
      </c>
      <c r="F278">
        <v>1024</v>
      </c>
      <c r="G278">
        <v>60.997507787482498</v>
      </c>
      <c r="H278">
        <v>16.154575666885801</v>
      </c>
      <c r="I278">
        <v>27.200908439619699</v>
      </c>
      <c r="J278">
        <v>0.47523466549605498</v>
      </c>
      <c r="K278">
        <v>976.73329678185701</v>
      </c>
      <c r="L278">
        <v>858.99339642993402</v>
      </c>
      <c r="M278">
        <v>58.4107177582828</v>
      </c>
      <c r="N278">
        <v>0.44170048687817998</v>
      </c>
      <c r="O278">
        <v>4.98046875</v>
      </c>
      <c r="P278">
        <v>80.870793959198096</v>
      </c>
      <c r="Q278">
        <v>9.2685586238113002E-2</v>
      </c>
    </row>
    <row r="279" spans="1:17" x14ac:dyDescent="0.3">
      <c r="A279" t="s">
        <v>659</v>
      </c>
      <c r="B279" t="s">
        <v>660</v>
      </c>
      <c r="C279" t="s">
        <v>3131</v>
      </c>
      <c r="D279" t="s">
        <v>51</v>
      </c>
      <c r="E279">
        <v>27192.036608760001</v>
      </c>
      <c r="F279">
        <v>1749.7</v>
      </c>
      <c r="G279">
        <v>3.7421087181341002</v>
      </c>
      <c r="H279">
        <v>-6.0320048595684597</v>
      </c>
      <c r="I279">
        <v>-7.2053786687518002</v>
      </c>
      <c r="J279">
        <v>1.40501323907981</v>
      </c>
      <c r="K279">
        <v>1824.3480785577499</v>
      </c>
      <c r="L279">
        <v>1765.02098293325</v>
      </c>
      <c r="M279">
        <v>46.2165448444091</v>
      </c>
      <c r="N279">
        <v>0.57697865105325297</v>
      </c>
      <c r="O279">
        <v>16.019889123849701</v>
      </c>
      <c r="P279">
        <v>27.622173595915299</v>
      </c>
      <c r="Q279">
        <v>8.7667127218770999E-2</v>
      </c>
    </row>
    <row r="280" spans="1:17" x14ac:dyDescent="0.3">
      <c r="A280" t="s">
        <v>661</v>
      </c>
      <c r="B280" t="s">
        <v>662</v>
      </c>
      <c r="C280" t="s">
        <v>3141</v>
      </c>
      <c r="D280" t="s">
        <v>280</v>
      </c>
      <c r="E280">
        <v>27116.092108199999</v>
      </c>
      <c r="F280">
        <v>543.25</v>
      </c>
      <c r="G280">
        <v>19.244192350624999</v>
      </c>
      <c r="H280">
        <v>11.7706527160717</v>
      </c>
      <c r="I280">
        <v>17.795887421328501</v>
      </c>
      <c r="J280">
        <v>4.6249431597318003</v>
      </c>
      <c r="K280">
        <v>538.48237536594502</v>
      </c>
      <c r="L280">
        <v>493.28181029493101</v>
      </c>
      <c r="M280">
        <v>55.437988091812002</v>
      </c>
      <c r="N280">
        <v>0.51590584436559195</v>
      </c>
      <c r="O280">
        <v>15.6557754256787</v>
      </c>
      <c r="P280">
        <v>61.633442427848799</v>
      </c>
      <c r="Q280">
        <v>2.6570061507702001E-2</v>
      </c>
    </row>
    <row r="281" spans="1:17" x14ac:dyDescent="0.3">
      <c r="A281" t="s">
        <v>663</v>
      </c>
      <c r="B281" t="s">
        <v>664</v>
      </c>
      <c r="C281" t="s">
        <v>3137</v>
      </c>
      <c r="D281" t="s">
        <v>665</v>
      </c>
      <c r="E281">
        <v>27018.6511188</v>
      </c>
      <c r="F281">
        <v>279.39999999999998</v>
      </c>
      <c r="G281">
        <v>43.036620045250501</v>
      </c>
      <c r="H281">
        <v>2.5754067958918401</v>
      </c>
      <c r="I281">
        <v>-29.548576965946399</v>
      </c>
      <c r="J281">
        <v>2.27369644539524</v>
      </c>
      <c r="K281">
        <v>296.939025724229</v>
      </c>
      <c r="L281">
        <v>295.07978976220699</v>
      </c>
      <c r="M281">
        <v>56.780782752481002</v>
      </c>
      <c r="N281">
        <v>0.68835544132539905</v>
      </c>
      <c r="O281">
        <v>48.818897637795303</v>
      </c>
      <c r="P281">
        <v>70.469798657718101</v>
      </c>
      <c r="Q281">
        <v>9.1072559915643003E-2</v>
      </c>
    </row>
    <row r="282" spans="1:17" x14ac:dyDescent="0.3">
      <c r="A282" t="s">
        <v>666</v>
      </c>
      <c r="B282" t="s">
        <v>667</v>
      </c>
      <c r="C282" t="s">
        <v>3127</v>
      </c>
      <c r="D282" t="s">
        <v>43</v>
      </c>
      <c r="E282">
        <v>26922.351143420001</v>
      </c>
      <c r="F282">
        <v>458.2</v>
      </c>
      <c r="G282">
        <v>-40.754900080622001</v>
      </c>
      <c r="H282">
        <v>-11.468432204369501</v>
      </c>
      <c r="I282">
        <v>-19.889027310876401</v>
      </c>
      <c r="J282">
        <v>-0.26977228889400001</v>
      </c>
      <c r="K282">
        <v>524.93850669689903</v>
      </c>
      <c r="L282">
        <v>558.86300370328604</v>
      </c>
      <c r="M282">
        <v>34.453904405976097</v>
      </c>
      <c r="N282">
        <v>0.81072050840187304</v>
      </c>
      <c r="O282">
        <v>41.204714098646797</v>
      </c>
      <c r="P282">
        <v>1.2149326264634299</v>
      </c>
      <c r="Q282">
        <v>-0.116509033224089</v>
      </c>
    </row>
    <row r="283" spans="1:17" x14ac:dyDescent="0.3">
      <c r="A283" t="s">
        <v>668</v>
      </c>
      <c r="B283" t="s">
        <v>669</v>
      </c>
      <c r="C283" t="s">
        <v>3125</v>
      </c>
      <c r="D283" t="s">
        <v>18</v>
      </c>
      <c r="E283">
        <v>26912.906819611999</v>
      </c>
      <c r="F283">
        <v>153.56</v>
      </c>
      <c r="G283">
        <v>6.0614979777727704</v>
      </c>
      <c r="H283">
        <v>6.7771346879151499</v>
      </c>
      <c r="I283">
        <v>-35.030374354859603</v>
      </c>
      <c r="J283">
        <v>0.72897061140652297</v>
      </c>
      <c r="K283">
        <v>166.15533103491401</v>
      </c>
      <c r="L283">
        <v>180.950409684303</v>
      </c>
      <c r="M283">
        <v>49.590228234129398</v>
      </c>
      <c r="N283">
        <v>1.5740849599106299</v>
      </c>
      <c r="O283">
        <v>88.362854910132796</v>
      </c>
      <c r="P283">
        <v>29.259259259259199</v>
      </c>
      <c r="Q283">
        <v>0.107931344706285</v>
      </c>
    </row>
    <row r="284" spans="1:17" x14ac:dyDescent="0.3">
      <c r="A284" t="s">
        <v>670</v>
      </c>
      <c r="B284" t="s">
        <v>671</v>
      </c>
      <c r="C284" t="s">
        <v>3127</v>
      </c>
      <c r="D284" t="s">
        <v>414</v>
      </c>
      <c r="E284">
        <v>26903.92794881</v>
      </c>
      <c r="F284">
        <v>1198.1500000000001</v>
      </c>
      <c r="G284">
        <v>9.6841009825931597</v>
      </c>
      <c r="H284">
        <v>5.2277611001855497</v>
      </c>
      <c r="I284">
        <v>39.069796872577903</v>
      </c>
      <c r="J284">
        <v>1.9865151916586601</v>
      </c>
      <c r="K284">
        <v>1057.9347099674001</v>
      </c>
      <c r="L284">
        <v>989.95316131936704</v>
      </c>
      <c r="M284">
        <v>83.9232597665806</v>
      </c>
      <c r="N284">
        <v>1.26098007958105</v>
      </c>
      <c r="O284">
        <v>0.72611943412759195</v>
      </c>
      <c r="P284">
        <v>62.659516698343701</v>
      </c>
      <c r="Q284">
        <v>-4.3893855685343999E-2</v>
      </c>
    </row>
    <row r="285" spans="1:17" x14ac:dyDescent="0.3">
      <c r="A285" t="s">
        <v>672</v>
      </c>
      <c r="B285" t="s">
        <v>673</v>
      </c>
      <c r="C285" t="s">
        <v>3136</v>
      </c>
      <c r="D285" t="s">
        <v>261</v>
      </c>
      <c r="E285">
        <v>26829.616564600001</v>
      </c>
      <c r="F285">
        <v>1409.5</v>
      </c>
      <c r="G285">
        <v>-0.49857430413382497</v>
      </c>
      <c r="H285">
        <v>3.4942496232229199</v>
      </c>
      <c r="I285">
        <v>-18.276332978986499</v>
      </c>
      <c r="J285">
        <v>-5.9931943290511898</v>
      </c>
      <c r="K285">
        <v>1452.1301019933201</v>
      </c>
      <c r="L285">
        <v>1437.1473824469699</v>
      </c>
      <c r="M285">
        <v>45.451484212724303</v>
      </c>
      <c r="N285">
        <v>1.1511191267097201</v>
      </c>
      <c r="O285">
        <v>30.624334870521398</v>
      </c>
      <c r="P285">
        <v>37.431747269890799</v>
      </c>
      <c r="Q285">
        <v>3.5836059219931E-2</v>
      </c>
    </row>
    <row r="286" spans="1:17" x14ac:dyDescent="0.3">
      <c r="A286" t="s">
        <v>674</v>
      </c>
      <c r="B286" t="s">
        <v>675</v>
      </c>
      <c r="C286" t="s">
        <v>3128</v>
      </c>
      <c r="D286" t="s">
        <v>676</v>
      </c>
      <c r="E286">
        <v>26753.975014733998</v>
      </c>
      <c r="F286">
        <v>278.43</v>
      </c>
      <c r="G286">
        <v>-21.051544980047399</v>
      </c>
      <c r="H286">
        <v>31.223946115658698</v>
      </c>
      <c r="I286">
        <v>-14.2061662793613</v>
      </c>
      <c r="J286">
        <v>-9.0519911145806002</v>
      </c>
      <c r="K286">
        <v>266.25979204402603</v>
      </c>
      <c r="L286">
        <v>271.37706178483899</v>
      </c>
      <c r="M286">
        <v>52.905116736189903</v>
      </c>
      <c r="N286">
        <v>2.0435640725304398</v>
      </c>
      <c r="O286">
        <v>38.023919836224501</v>
      </c>
      <c r="P286">
        <v>32.585714285714197</v>
      </c>
      <c r="Q286">
        <v>8.2507544884754994E-2</v>
      </c>
    </row>
    <row r="287" spans="1:17" hidden="1" x14ac:dyDescent="0.3">
      <c r="A287" t="s">
        <v>677</v>
      </c>
      <c r="B287" t="s">
        <v>678</v>
      </c>
      <c r="C287" t="s">
        <v>3142</v>
      </c>
      <c r="D287" t="s">
        <v>139</v>
      </c>
      <c r="E287">
        <v>26650.394640999999</v>
      </c>
      <c r="F287">
        <v>1569.1</v>
      </c>
      <c r="G287">
        <v>96.155500548946407</v>
      </c>
      <c r="H287">
        <v>-3.79436752069057</v>
      </c>
      <c r="I287">
        <v>81.351987437453104</v>
      </c>
      <c r="J287">
        <v>-6.4122368722843897</v>
      </c>
      <c r="K287">
        <v>1626.86731552224</v>
      </c>
      <c r="L287">
        <v>1277.64841290708</v>
      </c>
      <c r="M287">
        <v>37.504685643007399</v>
      </c>
      <c r="N287">
        <v>0.57251895821421395</v>
      </c>
      <c r="O287">
        <v>21.088522082722498</v>
      </c>
      <c r="P287">
        <v>172.34227197778301</v>
      </c>
    </row>
    <row r="288" spans="1:17" hidden="1" x14ac:dyDescent="0.3">
      <c r="A288" t="s">
        <v>679</v>
      </c>
      <c r="B288" t="s">
        <v>680</v>
      </c>
      <c r="C288" t="s">
        <v>3142</v>
      </c>
      <c r="D288" t="s">
        <v>208</v>
      </c>
      <c r="E288">
        <v>26554.937568179899</v>
      </c>
      <c r="F288">
        <v>11854.95</v>
      </c>
      <c r="G288">
        <v>85.951639153297606</v>
      </c>
      <c r="H288">
        <v>-3.7372860806760499</v>
      </c>
      <c r="I288">
        <v>-1.64361431433468</v>
      </c>
      <c r="J288">
        <v>-0.19505932946679999</v>
      </c>
      <c r="K288">
        <v>12653.2565710322</v>
      </c>
      <c r="L288">
        <v>11438.248026663399</v>
      </c>
      <c r="M288">
        <v>49.958972381667401</v>
      </c>
      <c r="N288">
        <v>0.287771378258251</v>
      </c>
      <c r="O288">
        <v>27.688855710062001</v>
      </c>
      <c r="P288">
        <v>109.08201058201</v>
      </c>
      <c r="Q288">
        <v>0.16207765569702301</v>
      </c>
    </row>
    <row r="289" spans="1:17" x14ac:dyDescent="0.3">
      <c r="A289" t="s">
        <v>681</v>
      </c>
      <c r="B289" t="s">
        <v>682</v>
      </c>
      <c r="C289" t="s">
        <v>3135</v>
      </c>
      <c r="D289" t="s">
        <v>271</v>
      </c>
      <c r="E289">
        <v>26298.489169979999</v>
      </c>
      <c r="F289">
        <v>408.55</v>
      </c>
      <c r="G289">
        <v>20.965492254239098</v>
      </c>
      <c r="H289">
        <v>2.5889130993770899</v>
      </c>
      <c r="I289">
        <v>-0.188560123622243</v>
      </c>
      <c r="J289">
        <v>3.2505197960465702</v>
      </c>
      <c r="K289">
        <v>407.94293351003103</v>
      </c>
      <c r="L289">
        <v>389.138526498842</v>
      </c>
      <c r="M289">
        <v>64.086090047942903</v>
      </c>
      <c r="N289">
        <v>1.1403082023566</v>
      </c>
      <c r="O289">
        <v>18.4677518051646</v>
      </c>
      <c r="P289">
        <v>56.3827751196172</v>
      </c>
      <c r="Q289">
        <v>-4.3002562392724999E-2</v>
      </c>
    </row>
    <row r="290" spans="1:17" x14ac:dyDescent="0.3">
      <c r="A290" t="s">
        <v>683</v>
      </c>
      <c r="B290" t="s">
        <v>684</v>
      </c>
      <c r="C290" t="s">
        <v>3127</v>
      </c>
      <c r="D290" t="s">
        <v>501</v>
      </c>
      <c r="E290">
        <v>26235.128362240001</v>
      </c>
      <c r="F290">
        <v>2909.2</v>
      </c>
      <c r="G290">
        <v>-31.0350721568248</v>
      </c>
      <c r="H290">
        <v>-2.34493411635186</v>
      </c>
      <c r="I290">
        <v>7.2495746814098503</v>
      </c>
      <c r="J290">
        <v>0.64082974997777198</v>
      </c>
      <c r="K290">
        <v>2751.4921150155801</v>
      </c>
      <c r="L290">
        <v>2609.6554736410699</v>
      </c>
      <c r="M290">
        <v>64.090644789969602</v>
      </c>
      <c r="N290">
        <v>0.61710882891246999</v>
      </c>
      <c r="O290">
        <v>33.919978000824898</v>
      </c>
      <c r="P290">
        <v>43.664197530864101</v>
      </c>
      <c r="Q290">
        <v>9.3778856637749E-2</v>
      </c>
    </row>
    <row r="291" spans="1:17" x14ac:dyDescent="0.3">
      <c r="A291" t="s">
        <v>685</v>
      </c>
      <c r="B291" t="s">
        <v>686</v>
      </c>
      <c r="C291" t="s">
        <v>3136</v>
      </c>
      <c r="D291" t="s">
        <v>163</v>
      </c>
      <c r="E291">
        <v>26191.468246634999</v>
      </c>
      <c r="F291">
        <v>823.95</v>
      </c>
      <c r="G291">
        <v>77.979374449296699</v>
      </c>
      <c r="H291">
        <v>11.4899459169021</v>
      </c>
      <c r="I291">
        <v>37.893139144091002</v>
      </c>
      <c r="J291">
        <v>15.5985352451385</v>
      </c>
      <c r="K291">
        <v>703.25130644435399</v>
      </c>
      <c r="L291">
        <v>623.50454954344502</v>
      </c>
      <c r="M291">
        <v>80.855143605808493</v>
      </c>
      <c r="N291">
        <v>4.1223063855631299</v>
      </c>
      <c r="O291">
        <v>7.4094301838703602</v>
      </c>
      <c r="P291">
        <v>135.17910660767799</v>
      </c>
      <c r="Q291">
        <v>0.15461516350929999</v>
      </c>
    </row>
    <row r="292" spans="1:17" x14ac:dyDescent="0.3">
      <c r="A292" t="s">
        <v>687</v>
      </c>
      <c r="B292" t="s">
        <v>688</v>
      </c>
      <c r="C292" t="s">
        <v>3141</v>
      </c>
      <c r="D292" t="s">
        <v>411</v>
      </c>
      <c r="E292">
        <v>26087.536143239999</v>
      </c>
      <c r="F292">
        <v>5804.7</v>
      </c>
      <c r="G292">
        <v>-11.612658035729799</v>
      </c>
      <c r="H292">
        <v>-8.2397729918376594</v>
      </c>
      <c r="I292">
        <v>6.3483821517917596</v>
      </c>
      <c r="J292">
        <v>-0.55249389145595196</v>
      </c>
      <c r="K292">
        <v>6310.8234001027304</v>
      </c>
      <c r="L292">
        <v>6076.4155370695598</v>
      </c>
      <c r="M292">
        <v>30.871439080438599</v>
      </c>
      <c r="N292">
        <v>0.84739365526560995</v>
      </c>
      <c r="O292">
        <v>23.983151584061101</v>
      </c>
      <c r="P292">
        <v>18.434260997306701</v>
      </c>
      <c r="Q292">
        <v>-8.1802071335649994E-3</v>
      </c>
    </row>
    <row r="293" spans="1:17" hidden="1" x14ac:dyDescent="0.3">
      <c r="A293" t="s">
        <v>689</v>
      </c>
      <c r="B293" t="s">
        <v>690</v>
      </c>
      <c r="C293" t="s">
        <v>3131</v>
      </c>
      <c r="D293" t="s">
        <v>51</v>
      </c>
      <c r="E293">
        <v>26031.7244147399</v>
      </c>
      <c r="F293">
        <v>1374.2</v>
      </c>
      <c r="G293">
        <v>-25.692562985890401</v>
      </c>
      <c r="H293">
        <v>-4.24112360379862</v>
      </c>
      <c r="I293">
        <v>-4.2827439061242698</v>
      </c>
      <c r="J293">
        <v>-2.8056909401115901</v>
      </c>
      <c r="K293">
        <v>1394.49328619537</v>
      </c>
      <c r="M293">
        <v>54.509254577284302</v>
      </c>
      <c r="N293">
        <v>0.86225439084726896</v>
      </c>
      <c r="O293">
        <v>14.975986028234599</v>
      </c>
      <c r="P293">
        <v>12.1795918367346</v>
      </c>
    </row>
    <row r="294" spans="1:17" x14ac:dyDescent="0.3">
      <c r="A294" t="s">
        <v>691</v>
      </c>
      <c r="B294" t="s">
        <v>692</v>
      </c>
      <c r="C294" t="s">
        <v>3131</v>
      </c>
      <c r="D294" t="s">
        <v>250</v>
      </c>
      <c r="E294">
        <v>25806.352875870001</v>
      </c>
      <c r="F294">
        <v>3097.95</v>
      </c>
      <c r="G294">
        <v>-5.21520736758933</v>
      </c>
      <c r="H294">
        <v>-1.35780440471469</v>
      </c>
      <c r="I294">
        <v>12.2975639063089</v>
      </c>
      <c r="J294">
        <v>1.1453194097577399</v>
      </c>
      <c r="K294">
        <v>3157.6990691357701</v>
      </c>
      <c r="L294">
        <v>2930.0997471691899</v>
      </c>
      <c r="M294">
        <v>59.610304073646702</v>
      </c>
      <c r="N294">
        <v>0.67041632497973402</v>
      </c>
      <c r="O294">
        <v>17.9473522813473</v>
      </c>
      <c r="P294">
        <v>59.3841642228738</v>
      </c>
      <c r="Q294">
        <v>-4.7586441791230998E-2</v>
      </c>
    </row>
    <row r="295" spans="1:17" x14ac:dyDescent="0.3">
      <c r="A295" t="s">
        <v>693</v>
      </c>
      <c r="B295" t="s">
        <v>694</v>
      </c>
      <c r="C295" t="s">
        <v>3131</v>
      </c>
      <c r="D295" t="s">
        <v>250</v>
      </c>
      <c r="E295">
        <v>25673.850142349998</v>
      </c>
      <c r="F295">
        <v>1264.0999999999999</v>
      </c>
      <c r="G295">
        <v>-21.751066596997799</v>
      </c>
      <c r="H295">
        <v>1.17273603827585</v>
      </c>
      <c r="I295">
        <v>-3.1744799175425502</v>
      </c>
      <c r="J295">
        <v>-3.60558717168646</v>
      </c>
      <c r="K295">
        <v>1255.95184762553</v>
      </c>
      <c r="L295">
        <v>1229.31405515337</v>
      </c>
      <c r="M295">
        <v>51.214156520765101</v>
      </c>
      <c r="N295">
        <v>0.93040397115981099</v>
      </c>
      <c r="O295">
        <v>14.3026659283284</v>
      </c>
      <c r="P295">
        <v>17.046296296296202</v>
      </c>
      <c r="Q295">
        <v>9.2632548074033996E-2</v>
      </c>
    </row>
    <row r="296" spans="1:17" x14ac:dyDescent="0.3">
      <c r="A296" t="s">
        <v>695</v>
      </c>
      <c r="B296" t="s">
        <v>696</v>
      </c>
      <c r="C296" t="s">
        <v>3130</v>
      </c>
      <c r="D296" t="s">
        <v>48</v>
      </c>
      <c r="E296">
        <v>25528.5</v>
      </c>
      <c r="F296">
        <v>94.55</v>
      </c>
      <c r="G296">
        <v>86.802249948664198</v>
      </c>
      <c r="H296">
        <v>8.3892120989454106</v>
      </c>
      <c r="I296">
        <v>-7.6134248730480296</v>
      </c>
      <c r="J296">
        <v>1.48690050826049</v>
      </c>
      <c r="K296">
        <v>102.02027901651</v>
      </c>
      <c r="L296">
        <v>97.308980997805705</v>
      </c>
      <c r="M296">
        <v>54.665436028410198</v>
      </c>
      <c r="N296">
        <v>0.30747879025543301</v>
      </c>
      <c r="O296">
        <v>47.8935307597391</v>
      </c>
      <c r="P296">
        <v>122.296238244514</v>
      </c>
      <c r="Q296">
        <v>0.120064862025356</v>
      </c>
    </row>
    <row r="297" spans="1:17" x14ac:dyDescent="0.3">
      <c r="A297" t="s">
        <v>697</v>
      </c>
      <c r="B297" t="s">
        <v>698</v>
      </c>
      <c r="C297" t="s">
        <v>3136</v>
      </c>
      <c r="D297" t="s">
        <v>261</v>
      </c>
      <c r="E297">
        <v>25037.307799239999</v>
      </c>
      <c r="F297">
        <v>3328.6</v>
      </c>
      <c r="G297">
        <v>-8.2359630351988802</v>
      </c>
      <c r="H297">
        <v>-0.60265058615797096</v>
      </c>
      <c r="I297">
        <v>-21.153687684769402</v>
      </c>
      <c r="J297">
        <v>2.17338607338993</v>
      </c>
      <c r="K297">
        <v>3519.4549534645398</v>
      </c>
      <c r="L297">
        <v>3579.6237634927802</v>
      </c>
      <c r="M297">
        <v>48.846794921271503</v>
      </c>
      <c r="N297">
        <v>1.1555484546052901</v>
      </c>
      <c r="O297">
        <v>44.742534398846303</v>
      </c>
      <c r="P297">
        <v>31.851851851851801</v>
      </c>
      <c r="Q297">
        <v>4.5596023744215002E-2</v>
      </c>
    </row>
    <row r="298" spans="1:17" x14ac:dyDescent="0.3">
      <c r="A298" t="s">
        <v>699</v>
      </c>
      <c r="B298" t="s">
        <v>700</v>
      </c>
      <c r="C298" t="s">
        <v>3139</v>
      </c>
      <c r="D298" t="s">
        <v>460</v>
      </c>
      <c r="E298">
        <v>24980.220689854999</v>
      </c>
      <c r="F298">
        <v>336.65</v>
      </c>
      <c r="G298">
        <v>-32.938665321624597</v>
      </c>
      <c r="H298">
        <v>-5.1098112909989304</v>
      </c>
      <c r="I298">
        <v>-24.053982106896701</v>
      </c>
      <c r="J298">
        <v>1.8302955299113199</v>
      </c>
      <c r="K298">
        <v>373.15870213025698</v>
      </c>
      <c r="L298">
        <v>402.00342482321201</v>
      </c>
      <c r="M298">
        <v>36.078003828135301</v>
      </c>
      <c r="N298">
        <v>1.7419583582439999</v>
      </c>
      <c r="O298">
        <v>44.957671171840197</v>
      </c>
      <c r="P298">
        <v>3.4254992319508299</v>
      </c>
      <c r="Q298">
        <v>-9.1382704893955002E-2</v>
      </c>
    </row>
    <row r="299" spans="1:17" x14ac:dyDescent="0.3">
      <c r="A299" t="s">
        <v>701</v>
      </c>
      <c r="B299" t="s">
        <v>702</v>
      </c>
      <c r="C299" t="s">
        <v>3141</v>
      </c>
      <c r="D299" t="s">
        <v>166</v>
      </c>
      <c r="E299">
        <v>24848.770926599998</v>
      </c>
      <c r="F299">
        <v>5740.65</v>
      </c>
      <c r="G299">
        <v>73.525104660478604</v>
      </c>
      <c r="H299">
        <v>-18.3580927751362</v>
      </c>
      <c r="I299">
        <v>23.604620894569301</v>
      </c>
      <c r="J299">
        <v>-8.1315227829263996</v>
      </c>
      <c r="K299">
        <v>7047.7086022203703</v>
      </c>
      <c r="L299">
        <v>5724.3793130988197</v>
      </c>
      <c r="M299">
        <v>22.268194606702</v>
      </c>
      <c r="N299">
        <v>1.6042852388622899</v>
      </c>
      <c r="O299">
        <v>52.421764085948404</v>
      </c>
      <c r="P299">
        <v>100.162133891213</v>
      </c>
      <c r="Q299">
        <v>6.6495020494595006E-2</v>
      </c>
    </row>
    <row r="300" spans="1:17" x14ac:dyDescent="0.3">
      <c r="A300" t="s">
        <v>703</v>
      </c>
      <c r="B300" t="s">
        <v>704</v>
      </c>
      <c r="C300" t="s">
        <v>3139</v>
      </c>
      <c r="D300" t="s">
        <v>705</v>
      </c>
      <c r="E300">
        <v>24700.040212250002</v>
      </c>
      <c r="F300">
        <v>358.3</v>
      </c>
      <c r="G300">
        <v>88.847756750733595</v>
      </c>
      <c r="H300">
        <v>6.2362155340001397</v>
      </c>
      <c r="I300">
        <v>79.015504793066995</v>
      </c>
      <c r="J300">
        <v>1.6417960603423301</v>
      </c>
      <c r="K300">
        <v>334.32788615480302</v>
      </c>
      <c r="L300">
        <v>269.03758530802799</v>
      </c>
      <c r="M300">
        <v>60.180546653858798</v>
      </c>
      <c r="N300">
        <v>0.68649954720697204</v>
      </c>
      <c r="O300">
        <v>9.0845660061401095</v>
      </c>
      <c r="P300">
        <v>113.27380952380901</v>
      </c>
      <c r="Q300">
        <v>8.1858532394706002E-2</v>
      </c>
    </row>
    <row r="301" spans="1:17" x14ac:dyDescent="0.3">
      <c r="A301" t="s">
        <v>706</v>
      </c>
      <c r="B301" t="s">
        <v>707</v>
      </c>
      <c r="C301" t="s">
        <v>3141</v>
      </c>
      <c r="D301" t="s">
        <v>280</v>
      </c>
      <c r="E301">
        <v>24621.104171999999</v>
      </c>
      <c r="F301">
        <v>498.75</v>
      </c>
      <c r="G301">
        <v>63.785364279991697</v>
      </c>
      <c r="H301">
        <v>-10.972853575956901</v>
      </c>
      <c r="I301">
        <v>38.674071161606797</v>
      </c>
      <c r="J301">
        <v>-5.1964378154477098</v>
      </c>
      <c r="K301">
        <v>551.51569787746303</v>
      </c>
      <c r="L301">
        <v>457.84197628197302</v>
      </c>
      <c r="M301">
        <v>34.527676346360799</v>
      </c>
      <c r="N301">
        <v>0.472950301855592</v>
      </c>
      <c r="O301">
        <v>38.0852130325814</v>
      </c>
      <c r="P301">
        <v>99.460107978404295</v>
      </c>
      <c r="Q301">
        <v>0.231818741582485</v>
      </c>
    </row>
    <row r="302" spans="1:17" x14ac:dyDescent="0.3">
      <c r="A302" t="s">
        <v>708</v>
      </c>
      <c r="B302" t="s">
        <v>709</v>
      </c>
      <c r="C302" t="s">
        <v>3136</v>
      </c>
      <c r="D302" t="s">
        <v>261</v>
      </c>
      <c r="E302">
        <v>24493.791578535001</v>
      </c>
      <c r="F302">
        <v>4954.45</v>
      </c>
      <c r="G302">
        <v>-13.3560966070101</v>
      </c>
      <c r="H302">
        <v>-5.4041078875345203</v>
      </c>
      <c r="I302">
        <v>-24.3257103485521</v>
      </c>
      <c r="J302">
        <v>4.9339599736954698</v>
      </c>
      <c r="K302">
        <v>5115.4537445553997</v>
      </c>
      <c r="L302">
        <v>5219.0364148477702</v>
      </c>
      <c r="M302">
        <v>57.2989155076176</v>
      </c>
      <c r="N302">
        <v>1.2802946054648801</v>
      </c>
      <c r="O302">
        <v>48.351482001029296</v>
      </c>
      <c r="P302">
        <v>23.107218287986001</v>
      </c>
      <c r="Q302">
        <v>1.850829349336E-3</v>
      </c>
    </row>
    <row r="303" spans="1:17" x14ac:dyDescent="0.3">
      <c r="A303" t="s">
        <v>710</v>
      </c>
      <c r="B303" t="s">
        <v>711</v>
      </c>
      <c r="C303" t="s">
        <v>3127</v>
      </c>
      <c r="D303" t="s">
        <v>211</v>
      </c>
      <c r="E303">
        <v>24377.059541449999</v>
      </c>
      <c r="F303">
        <v>845.35</v>
      </c>
      <c r="G303">
        <v>65.575312726824805</v>
      </c>
      <c r="H303">
        <v>15.8117485321537</v>
      </c>
      <c r="I303">
        <v>51.650630011906102</v>
      </c>
      <c r="J303">
        <v>2.6829320905496501</v>
      </c>
      <c r="K303">
        <v>771.41297121055004</v>
      </c>
      <c r="L303">
        <v>656.88871089458496</v>
      </c>
      <c r="M303">
        <v>66.732565204360796</v>
      </c>
      <c r="N303">
        <v>0.76436579819760098</v>
      </c>
      <c r="O303">
        <v>2.89229313302181</v>
      </c>
      <c r="P303">
        <v>89.497870432638393</v>
      </c>
      <c r="Q303">
        <v>2.3457723846162001E-2</v>
      </c>
    </row>
    <row r="304" spans="1:17" x14ac:dyDescent="0.3">
      <c r="A304" t="s">
        <v>712</v>
      </c>
      <c r="B304" t="s">
        <v>713</v>
      </c>
      <c r="C304" t="s">
        <v>3136</v>
      </c>
      <c r="D304" t="s">
        <v>465</v>
      </c>
      <c r="E304">
        <v>24330.335040000002</v>
      </c>
      <c r="F304">
        <v>3471.2</v>
      </c>
      <c r="G304">
        <v>-21.4558213978037</v>
      </c>
      <c r="H304">
        <v>1.2733828345000999</v>
      </c>
      <c r="I304">
        <v>-5.3746400974572901E-2</v>
      </c>
      <c r="J304">
        <v>-0.99702243587136297</v>
      </c>
      <c r="K304">
        <v>3582.5491011515501</v>
      </c>
      <c r="L304">
        <v>3410.3363827291601</v>
      </c>
      <c r="M304">
        <v>43.258111761793998</v>
      </c>
      <c r="N304">
        <v>1.27367419161679</v>
      </c>
      <c r="O304">
        <v>14.614542521318199</v>
      </c>
      <c r="P304">
        <v>34.464458648072799</v>
      </c>
      <c r="Q304">
        <v>0.110868805431034</v>
      </c>
    </row>
    <row r="305" spans="1:17" x14ac:dyDescent="0.3">
      <c r="A305" t="s">
        <v>714</v>
      </c>
      <c r="B305" t="s">
        <v>715</v>
      </c>
      <c r="C305" t="s">
        <v>3131</v>
      </c>
      <c r="D305" t="s">
        <v>51</v>
      </c>
      <c r="E305">
        <v>24273.865131750001</v>
      </c>
      <c r="F305">
        <v>1355.25</v>
      </c>
      <c r="G305">
        <v>54.111575991593497</v>
      </c>
      <c r="H305">
        <v>5.72062184242212</v>
      </c>
      <c r="I305">
        <v>26.264308142379001</v>
      </c>
      <c r="J305">
        <v>-3.0608046355354599</v>
      </c>
      <c r="K305">
        <v>1393.6467801863901</v>
      </c>
      <c r="L305">
        <v>1234.9177990972601</v>
      </c>
      <c r="M305">
        <v>39.757418484153199</v>
      </c>
      <c r="N305">
        <v>1.29933969677603</v>
      </c>
      <c r="O305">
        <v>20.937096476664799</v>
      </c>
      <c r="P305">
        <v>80.111635324606198</v>
      </c>
      <c r="Q305">
        <v>3.9407662101470002E-2</v>
      </c>
    </row>
    <row r="306" spans="1:17" x14ac:dyDescent="0.3">
      <c r="A306" t="s">
        <v>716</v>
      </c>
      <c r="B306" t="s">
        <v>717</v>
      </c>
      <c r="C306" t="s">
        <v>3132</v>
      </c>
      <c r="D306" t="s">
        <v>208</v>
      </c>
      <c r="E306">
        <v>24106.977248250001</v>
      </c>
      <c r="F306">
        <v>1147.25</v>
      </c>
      <c r="G306">
        <v>-28.374903962638498</v>
      </c>
      <c r="H306">
        <v>-17.5947035608527</v>
      </c>
      <c r="I306">
        <v>-5.7721141436153101</v>
      </c>
      <c r="J306">
        <v>-6.0878708549121701</v>
      </c>
      <c r="K306">
        <v>1306.85911375521</v>
      </c>
      <c r="L306">
        <v>1286.79514985473</v>
      </c>
      <c r="M306">
        <v>23.454499809478602</v>
      </c>
      <c r="N306">
        <v>0.82174996844578196</v>
      </c>
      <c r="O306">
        <v>31.2660710394421</v>
      </c>
      <c r="P306">
        <v>14.376152734160801</v>
      </c>
      <c r="Q306">
        <v>4.0261078678429998E-3</v>
      </c>
    </row>
    <row r="307" spans="1:17" x14ac:dyDescent="0.3">
      <c r="A307" t="s">
        <v>718</v>
      </c>
      <c r="B307" t="s">
        <v>719</v>
      </c>
      <c r="C307" t="s">
        <v>3131</v>
      </c>
      <c r="D307" t="s">
        <v>51</v>
      </c>
      <c r="E307">
        <v>24079.3187382</v>
      </c>
      <c r="F307">
        <v>5263.5</v>
      </c>
      <c r="G307">
        <v>7.2791980031990899</v>
      </c>
      <c r="H307">
        <v>-0.89762646468569096</v>
      </c>
      <c r="I307">
        <v>10.2506002142583</v>
      </c>
      <c r="J307">
        <v>-0.463427421769666</v>
      </c>
      <c r="K307">
        <v>5405.4148261321197</v>
      </c>
      <c r="L307">
        <v>5082.8404206843297</v>
      </c>
      <c r="M307">
        <v>53.5691212042397</v>
      </c>
      <c r="N307">
        <v>0.33922651594001302</v>
      </c>
      <c r="O307">
        <v>22.563883347582301</v>
      </c>
      <c r="P307">
        <v>33.253164556961998</v>
      </c>
      <c r="Q307">
        <v>-4.8669021788579001E-2</v>
      </c>
    </row>
    <row r="308" spans="1:17" x14ac:dyDescent="0.3">
      <c r="A308" t="s">
        <v>720</v>
      </c>
      <c r="B308" t="s">
        <v>721</v>
      </c>
      <c r="C308" t="s">
        <v>3136</v>
      </c>
      <c r="D308" t="s">
        <v>163</v>
      </c>
      <c r="E308">
        <v>24043.19139</v>
      </c>
      <c r="F308">
        <v>184.41</v>
      </c>
      <c r="G308">
        <v>141.79970754934601</v>
      </c>
      <c r="H308">
        <v>-13.432984642251199</v>
      </c>
      <c r="I308">
        <v>6.9523161619790104</v>
      </c>
      <c r="J308">
        <v>-5.6347496385823899</v>
      </c>
      <c r="K308">
        <v>208.06334107715901</v>
      </c>
      <c r="L308">
        <v>174.44139661031201</v>
      </c>
      <c r="M308">
        <v>27.455402409856902</v>
      </c>
      <c r="N308">
        <v>0.63929342568165703</v>
      </c>
      <c r="O308">
        <v>42.020497803806698</v>
      </c>
      <c r="P308">
        <v>176.06287425149699</v>
      </c>
      <c r="Q308">
        <v>0.15593783116086599</v>
      </c>
    </row>
    <row r="309" spans="1:17" x14ac:dyDescent="0.3">
      <c r="A309" t="s">
        <v>722</v>
      </c>
      <c r="B309" t="s">
        <v>723</v>
      </c>
      <c r="C309" t="s">
        <v>3131</v>
      </c>
      <c r="D309" t="s">
        <v>250</v>
      </c>
      <c r="E309">
        <v>23972.323595850001</v>
      </c>
      <c r="F309">
        <v>599.1</v>
      </c>
      <c r="G309">
        <v>33.325497203770603</v>
      </c>
      <c r="H309">
        <v>13.029669642300201</v>
      </c>
      <c r="I309">
        <v>59.161693247064598</v>
      </c>
      <c r="J309">
        <v>3.1302859657286199</v>
      </c>
      <c r="K309">
        <v>544.924536600887</v>
      </c>
      <c r="L309">
        <v>472.55931152803799</v>
      </c>
      <c r="M309">
        <v>81.721749650468894</v>
      </c>
      <c r="N309">
        <v>1.37008231273707</v>
      </c>
      <c r="O309">
        <v>2.65398097145719</v>
      </c>
      <c r="P309">
        <v>71.171428571428507</v>
      </c>
      <c r="Q309">
        <v>9.7635698106803004E-2</v>
      </c>
    </row>
    <row r="310" spans="1:17" hidden="1" x14ac:dyDescent="0.3">
      <c r="A310" t="s">
        <v>724</v>
      </c>
      <c r="B310" t="s">
        <v>725</v>
      </c>
      <c r="C310" t="s">
        <v>3142</v>
      </c>
      <c r="D310" t="s">
        <v>120</v>
      </c>
      <c r="E310">
        <v>23855.225761459998</v>
      </c>
      <c r="F310">
        <v>1070.95</v>
      </c>
      <c r="G310">
        <v>-24.506025130003099</v>
      </c>
      <c r="H310">
        <v>0.67922724722619399</v>
      </c>
      <c r="I310">
        <v>1.6033026897486999</v>
      </c>
      <c r="J310">
        <v>-3.2800787045898998</v>
      </c>
      <c r="K310">
        <v>1129.07982798334</v>
      </c>
      <c r="L310">
        <v>1131.05203436181</v>
      </c>
      <c r="M310">
        <v>45.341752239992701</v>
      </c>
      <c r="N310">
        <v>0.38390578243435503</v>
      </c>
      <c r="O310">
        <v>30.7250571922125</v>
      </c>
      <c r="P310">
        <v>11.563102244908499</v>
      </c>
      <c r="Q310">
        <v>-7.0233572025586999E-2</v>
      </c>
    </row>
    <row r="311" spans="1:17" x14ac:dyDescent="0.3">
      <c r="A311" t="s">
        <v>726</v>
      </c>
      <c r="B311" t="s">
        <v>727</v>
      </c>
      <c r="C311" t="s">
        <v>3127</v>
      </c>
      <c r="D311" t="s">
        <v>414</v>
      </c>
      <c r="E311">
        <v>23417.287947479999</v>
      </c>
      <c r="F311">
        <v>4751.6000000000004</v>
      </c>
      <c r="G311">
        <v>42.4002039360184</v>
      </c>
      <c r="H311">
        <v>3.9741525020933399</v>
      </c>
      <c r="I311">
        <v>29.355504816856801</v>
      </c>
      <c r="J311">
        <v>-2.2778300945363501</v>
      </c>
      <c r="K311">
        <v>4490.7700479141304</v>
      </c>
      <c r="L311">
        <v>3896.5336901381702</v>
      </c>
      <c r="M311">
        <v>65.783964048774607</v>
      </c>
      <c r="N311">
        <v>0.84336101413491205</v>
      </c>
      <c r="O311">
        <v>4.5931896624294897</v>
      </c>
      <c r="P311">
        <v>81.493859933920206</v>
      </c>
      <c r="Q311">
        <v>4.2240110255712997E-2</v>
      </c>
    </row>
    <row r="312" spans="1:17" x14ac:dyDescent="0.3">
      <c r="A312" t="s">
        <v>728</v>
      </c>
      <c r="B312" t="s">
        <v>729</v>
      </c>
      <c r="C312" t="s">
        <v>3128</v>
      </c>
      <c r="D312" t="s">
        <v>676</v>
      </c>
      <c r="E312">
        <v>23391.513617479999</v>
      </c>
      <c r="F312">
        <v>1332.7</v>
      </c>
      <c r="G312">
        <v>43.851721603485998</v>
      </c>
      <c r="H312">
        <v>2.6716571364856501</v>
      </c>
      <c r="I312">
        <v>9.4929255601764506</v>
      </c>
      <c r="J312">
        <v>-2.1269951209960598</v>
      </c>
      <c r="K312">
        <v>1274.95504868116</v>
      </c>
      <c r="L312">
        <v>1155.3183573589299</v>
      </c>
      <c r="M312">
        <v>60.284959261588597</v>
      </c>
      <c r="N312">
        <v>0.91893722813059597</v>
      </c>
      <c r="O312">
        <v>12.1782846852254</v>
      </c>
      <c r="P312">
        <v>104.637236084452</v>
      </c>
      <c r="Q312">
        <v>0.10812219474414</v>
      </c>
    </row>
    <row r="313" spans="1:17" x14ac:dyDescent="0.3">
      <c r="A313" t="s">
        <v>730</v>
      </c>
      <c r="B313" t="s">
        <v>731</v>
      </c>
      <c r="C313" t="s">
        <v>3127</v>
      </c>
      <c r="D313" t="s">
        <v>414</v>
      </c>
      <c r="E313">
        <v>23387.2579878</v>
      </c>
      <c r="F313">
        <v>6529</v>
      </c>
      <c r="G313">
        <v>85.058375380525007</v>
      </c>
      <c r="H313">
        <v>-2.9235682855819398</v>
      </c>
      <c r="I313">
        <v>28.943217986993002</v>
      </c>
      <c r="J313">
        <v>-3.0850898838359502</v>
      </c>
      <c r="K313">
        <v>6646.9849816271799</v>
      </c>
      <c r="L313">
        <v>5510.79988317059</v>
      </c>
      <c r="M313">
        <v>42.213462277397802</v>
      </c>
      <c r="N313">
        <v>0.75064905767296497</v>
      </c>
      <c r="O313">
        <v>14.715117169551201</v>
      </c>
      <c r="P313">
        <v>111.98051948051901</v>
      </c>
    </row>
    <row r="314" spans="1:17" x14ac:dyDescent="0.3">
      <c r="A314" t="s">
        <v>732</v>
      </c>
      <c r="B314" t="s">
        <v>733</v>
      </c>
      <c r="C314" t="s">
        <v>3136</v>
      </c>
      <c r="D314" t="s">
        <v>117</v>
      </c>
      <c r="E314">
        <v>23302.41230027</v>
      </c>
      <c r="F314">
        <v>838.1</v>
      </c>
      <c r="G314">
        <v>65.729779202123794</v>
      </c>
      <c r="H314">
        <v>2.6620934791239299</v>
      </c>
      <c r="I314">
        <v>27.588922974833199</v>
      </c>
      <c r="J314">
        <v>-1.1851855891660601</v>
      </c>
      <c r="K314">
        <v>835.96361820598099</v>
      </c>
      <c r="L314">
        <v>729.93184594320496</v>
      </c>
      <c r="M314">
        <v>57.068452686940503</v>
      </c>
      <c r="N314">
        <v>0.44678305252850098</v>
      </c>
      <c r="O314">
        <v>14.1749194606848</v>
      </c>
      <c r="P314">
        <v>89.486773683020502</v>
      </c>
      <c r="Q314">
        <v>0.11939304720346799</v>
      </c>
    </row>
    <row r="315" spans="1:17" x14ac:dyDescent="0.3">
      <c r="A315" t="s">
        <v>734</v>
      </c>
      <c r="B315" t="s">
        <v>735</v>
      </c>
      <c r="C315" t="s">
        <v>3135</v>
      </c>
      <c r="D315" t="s">
        <v>271</v>
      </c>
      <c r="E315">
        <v>23042.461764600001</v>
      </c>
      <c r="F315">
        <v>1816.2</v>
      </c>
      <c r="G315">
        <v>-5.3658549923759997</v>
      </c>
      <c r="H315">
        <v>-16.907639281900099</v>
      </c>
      <c r="I315">
        <v>13.3856968196807</v>
      </c>
      <c r="J315">
        <v>-3.9003285471369602</v>
      </c>
      <c r="K315">
        <v>2038.2263550038399</v>
      </c>
      <c r="L315">
        <v>1873.37864904451</v>
      </c>
      <c r="M315">
        <v>39.112906097975703</v>
      </c>
      <c r="N315">
        <v>0.708400530839152</v>
      </c>
      <c r="O315">
        <v>34.880519766545497</v>
      </c>
      <c r="P315">
        <v>53.123682657448803</v>
      </c>
      <c r="Q315">
        <v>-6.4491151795315005E-2</v>
      </c>
    </row>
    <row r="316" spans="1:17" hidden="1" x14ac:dyDescent="0.3">
      <c r="A316" t="s">
        <v>736</v>
      </c>
      <c r="B316" t="s">
        <v>737</v>
      </c>
      <c r="C316" t="s">
        <v>3142</v>
      </c>
      <c r="D316" t="s">
        <v>738</v>
      </c>
      <c r="E316">
        <v>23025.673136879999</v>
      </c>
      <c r="F316">
        <v>91.33</v>
      </c>
      <c r="G316">
        <v>37.401890012698097</v>
      </c>
      <c r="H316">
        <v>1.67456088007832</v>
      </c>
      <c r="I316">
        <v>-7.5539529254511297</v>
      </c>
      <c r="J316">
        <v>0.42744751039214701</v>
      </c>
      <c r="K316">
        <v>93.824278037469597</v>
      </c>
      <c r="L316">
        <v>88.926773768174797</v>
      </c>
      <c r="M316">
        <v>50.681017208567297</v>
      </c>
      <c r="N316">
        <v>0.67880789889891802</v>
      </c>
      <c r="O316">
        <v>16.719588306142501</v>
      </c>
      <c r="P316">
        <v>62.798573975044498</v>
      </c>
      <c r="Q316">
        <v>2.0612820630179999E-2</v>
      </c>
    </row>
    <row r="317" spans="1:17" x14ac:dyDescent="0.3">
      <c r="A317" t="s">
        <v>739</v>
      </c>
      <c r="B317" t="s">
        <v>740</v>
      </c>
      <c r="C317" t="s">
        <v>3136</v>
      </c>
      <c r="D317" t="s">
        <v>261</v>
      </c>
      <c r="E317">
        <v>22945.0592</v>
      </c>
      <c r="F317">
        <v>2072.35</v>
      </c>
      <c r="G317">
        <v>-21.5783552848821</v>
      </c>
      <c r="H317">
        <v>-5.0874921320536899</v>
      </c>
      <c r="I317">
        <v>-16.482335572933</v>
      </c>
      <c r="J317">
        <v>-2.9337648036047699</v>
      </c>
      <c r="K317">
        <v>2254.5948820573899</v>
      </c>
      <c r="L317">
        <v>2327.0457866727302</v>
      </c>
      <c r="M317">
        <v>39.285958062887403</v>
      </c>
      <c r="N317">
        <v>1.4606993750005099</v>
      </c>
      <c r="O317">
        <v>42.833015658551801</v>
      </c>
      <c r="P317">
        <v>10.513545221843</v>
      </c>
      <c r="Q317">
        <v>-2.387052077747E-3</v>
      </c>
    </row>
    <row r="318" spans="1:17" x14ac:dyDescent="0.3">
      <c r="A318" t="s">
        <v>741</v>
      </c>
      <c r="B318" t="s">
        <v>742</v>
      </c>
      <c r="C318" t="s">
        <v>3133</v>
      </c>
      <c r="D318" t="s">
        <v>64</v>
      </c>
      <c r="E318">
        <v>22799.811396000001</v>
      </c>
      <c r="F318">
        <v>172</v>
      </c>
      <c r="G318">
        <v>58.165603041839397</v>
      </c>
      <c r="H318">
        <v>-4.1452425515404601</v>
      </c>
      <c r="I318">
        <v>12.4181655563268</v>
      </c>
      <c r="J318">
        <v>-1.1965001726148199</v>
      </c>
      <c r="K318">
        <v>183.339325962152</v>
      </c>
      <c r="L318">
        <v>162.99325302712401</v>
      </c>
      <c r="M318">
        <v>35.610807053382601</v>
      </c>
      <c r="N318">
        <v>0.55854896752252803</v>
      </c>
      <c r="O318">
        <v>23.540697674418599</v>
      </c>
      <c r="P318">
        <v>78.238341968911897</v>
      </c>
      <c r="Q318">
        <v>7.3177846651468995E-2</v>
      </c>
    </row>
    <row r="319" spans="1:17" x14ac:dyDescent="0.3">
      <c r="A319" t="s">
        <v>743</v>
      </c>
      <c r="B319" t="s">
        <v>744</v>
      </c>
      <c r="C319" t="s">
        <v>3138</v>
      </c>
      <c r="D319" t="s">
        <v>220</v>
      </c>
      <c r="E319">
        <v>22685.085702050001</v>
      </c>
      <c r="F319">
        <v>362.75</v>
      </c>
      <c r="G319">
        <v>29.990411405715601</v>
      </c>
      <c r="H319">
        <v>-0.440008109046929</v>
      </c>
      <c r="I319">
        <v>-23.680401633918802</v>
      </c>
      <c r="J319">
        <v>-1.73449421739806</v>
      </c>
      <c r="K319">
        <v>375.65468793661802</v>
      </c>
      <c r="L319">
        <v>377.76815225359599</v>
      </c>
      <c r="M319">
        <v>50.168578138783502</v>
      </c>
      <c r="N319">
        <v>1.10904371082296</v>
      </c>
      <c r="O319">
        <v>38.442453480358303</v>
      </c>
      <c r="P319">
        <v>63.070352888289499</v>
      </c>
      <c r="Q319">
        <v>0.12006402586399301</v>
      </c>
    </row>
    <row r="320" spans="1:17" x14ac:dyDescent="0.3">
      <c r="A320" t="s">
        <v>745</v>
      </c>
      <c r="B320" t="s">
        <v>746</v>
      </c>
      <c r="C320" t="s">
        <v>3134</v>
      </c>
      <c r="D320" t="s">
        <v>69</v>
      </c>
      <c r="E320">
        <v>22680.524094299999</v>
      </c>
      <c r="F320">
        <v>959.85</v>
      </c>
      <c r="G320">
        <v>-23.4314230480935</v>
      </c>
      <c r="H320">
        <v>13.107841349229499</v>
      </c>
      <c r="I320">
        <v>19.419776688367499</v>
      </c>
      <c r="J320">
        <v>4.5542068020705297</v>
      </c>
      <c r="K320">
        <v>875.63569080096397</v>
      </c>
      <c r="L320">
        <v>854.11006613561597</v>
      </c>
      <c r="M320">
        <v>73.229992390614697</v>
      </c>
      <c r="N320">
        <v>2.32364028373344</v>
      </c>
      <c r="O320">
        <v>10.246392665520601</v>
      </c>
      <c r="P320">
        <v>37.121428571428503</v>
      </c>
      <c r="Q320">
        <v>-4.5653936475721003E-2</v>
      </c>
    </row>
    <row r="321" spans="1:17" x14ac:dyDescent="0.3">
      <c r="A321" t="s">
        <v>747</v>
      </c>
      <c r="B321" t="s">
        <v>748</v>
      </c>
      <c r="C321" t="s">
        <v>3140</v>
      </c>
      <c r="D321" t="s">
        <v>134</v>
      </c>
      <c r="E321">
        <v>22634.877302364999</v>
      </c>
      <c r="F321">
        <v>662.05</v>
      </c>
      <c r="G321">
        <v>143.11878732647699</v>
      </c>
      <c r="H321">
        <v>1.3826803291616001</v>
      </c>
      <c r="I321">
        <v>67.853437154117898</v>
      </c>
      <c r="J321">
        <v>-1.6942367602500701</v>
      </c>
      <c r="K321">
        <v>685.36485627008096</v>
      </c>
      <c r="L321">
        <v>530.02384815879896</v>
      </c>
      <c r="M321">
        <v>34.939307503997</v>
      </c>
      <c r="N321">
        <v>0.63830593787577705</v>
      </c>
      <c r="O321">
        <v>20.270372328373998</v>
      </c>
      <c r="P321">
        <v>165.88353413654599</v>
      </c>
      <c r="Q321">
        <v>0.246524482404298</v>
      </c>
    </row>
    <row r="322" spans="1:17" x14ac:dyDescent="0.3">
      <c r="A322" t="s">
        <v>749</v>
      </c>
      <c r="B322" t="s">
        <v>750</v>
      </c>
      <c r="C322" t="s">
        <v>3132</v>
      </c>
      <c r="D322" t="s">
        <v>553</v>
      </c>
      <c r="E322">
        <v>22537.743322959999</v>
      </c>
      <c r="F322">
        <v>1231.4000000000001</v>
      </c>
      <c r="G322">
        <v>55.053352102587802</v>
      </c>
      <c r="H322">
        <v>-2.0145770198300101</v>
      </c>
      <c r="I322">
        <v>-4.5837010369245998</v>
      </c>
      <c r="J322">
        <v>-2.2708008915528102</v>
      </c>
      <c r="K322">
        <v>1332.71875626005</v>
      </c>
      <c r="L322">
        <v>1245.1423093911401</v>
      </c>
      <c r="M322">
        <v>36.550954538669998</v>
      </c>
      <c r="N322">
        <v>0.722553439374373</v>
      </c>
      <c r="O322">
        <v>44.222023712847097</v>
      </c>
      <c r="P322">
        <v>81.716225189994802</v>
      </c>
      <c r="Q322">
        <v>7.3088646391103004E-2</v>
      </c>
    </row>
    <row r="323" spans="1:17" x14ac:dyDescent="0.3">
      <c r="A323" t="s">
        <v>751</v>
      </c>
      <c r="B323" t="s">
        <v>752</v>
      </c>
      <c r="C323" t="s">
        <v>3125</v>
      </c>
      <c r="D323" t="s">
        <v>190</v>
      </c>
      <c r="E323">
        <v>22400.025600000001</v>
      </c>
      <c r="F323">
        <v>320</v>
      </c>
      <c r="G323">
        <v>-39.026443130209998</v>
      </c>
      <c r="H323">
        <v>-22.0046459261252</v>
      </c>
      <c r="I323">
        <v>-35.998315575566401</v>
      </c>
      <c r="J323">
        <v>-4.3484971056543298</v>
      </c>
      <c r="K323">
        <v>441.25913495245499</v>
      </c>
      <c r="L323">
        <v>472.417080849483</v>
      </c>
      <c r="M323">
        <v>20.362561209270801</v>
      </c>
      <c r="N323">
        <v>2.90109650422629</v>
      </c>
      <c r="O323">
        <v>78.234375</v>
      </c>
      <c r="P323">
        <v>4.5409996733093596</v>
      </c>
      <c r="Q323">
        <v>-8.7214674945751997E-2</v>
      </c>
    </row>
    <row r="324" spans="1:17" x14ac:dyDescent="0.3">
      <c r="A324" t="s">
        <v>753</v>
      </c>
      <c r="B324" t="s">
        <v>754</v>
      </c>
      <c r="C324" t="s">
        <v>3127</v>
      </c>
      <c r="D324" t="s">
        <v>570</v>
      </c>
      <c r="E324">
        <v>22334.792257704899</v>
      </c>
      <c r="F324">
        <v>866.3</v>
      </c>
      <c r="G324">
        <v>-11.347858091479999</v>
      </c>
      <c r="H324">
        <v>-9.0491977541989002</v>
      </c>
      <c r="I324">
        <v>3.05333374758805</v>
      </c>
      <c r="J324">
        <v>-4.30233547518705</v>
      </c>
      <c r="K324">
        <v>931.67163941046499</v>
      </c>
      <c r="L324">
        <v>849.44785933743503</v>
      </c>
      <c r="M324">
        <v>31.7153229860788</v>
      </c>
      <c r="N324">
        <v>2.0317640484580601</v>
      </c>
      <c r="O324">
        <v>38.7740967332333</v>
      </c>
      <c r="P324">
        <v>43.427152317880697</v>
      </c>
      <c r="Q324">
        <v>5.9614952902979003E-2</v>
      </c>
    </row>
    <row r="325" spans="1:17" x14ac:dyDescent="0.3">
      <c r="A325" t="s">
        <v>755</v>
      </c>
      <c r="B325" t="s">
        <v>756</v>
      </c>
      <c r="C325" t="s">
        <v>3126</v>
      </c>
      <c r="D325" t="s">
        <v>757</v>
      </c>
      <c r="E325">
        <v>22328.001104800001</v>
      </c>
      <c r="F325">
        <v>1590.8</v>
      </c>
      <c r="G325">
        <v>19.856340049042998</v>
      </c>
      <c r="H325">
        <v>8.9605848584342702</v>
      </c>
      <c r="I325">
        <v>21.619926418164699</v>
      </c>
      <c r="J325">
        <v>-0.70920128666770499</v>
      </c>
      <c r="K325">
        <v>1551.6742553143999</v>
      </c>
      <c r="L325">
        <v>1395.6871669024699</v>
      </c>
      <c r="M325">
        <v>56.375834785414703</v>
      </c>
      <c r="N325">
        <v>1.21141796229784</v>
      </c>
      <c r="O325">
        <v>7.8073925069147503</v>
      </c>
      <c r="P325">
        <v>59.366860348627498</v>
      </c>
      <c r="Q325">
        <v>2.8720853511043001E-2</v>
      </c>
    </row>
    <row r="326" spans="1:17" x14ac:dyDescent="0.3">
      <c r="A326" t="s">
        <v>758</v>
      </c>
      <c r="B326" t="s">
        <v>759</v>
      </c>
      <c r="C326" t="s">
        <v>3135</v>
      </c>
      <c r="D326" t="s">
        <v>108</v>
      </c>
      <c r="E326">
        <v>22255.416959760001</v>
      </c>
      <c r="F326">
        <v>275.3</v>
      </c>
      <c r="G326">
        <v>-40.148475322857003</v>
      </c>
      <c r="H326">
        <v>-6.43474839366759</v>
      </c>
      <c r="I326">
        <v>-3.3515065498502499</v>
      </c>
      <c r="J326">
        <v>-2.15203683049775</v>
      </c>
      <c r="K326">
        <v>281.02319078819801</v>
      </c>
      <c r="L326">
        <v>289.88753393371297</v>
      </c>
      <c r="M326">
        <v>59.3780605620953</v>
      </c>
      <c r="N326">
        <v>0.76833210567541999</v>
      </c>
      <c r="O326">
        <v>29.785688339992699</v>
      </c>
      <c r="P326">
        <v>9.3110978757196801</v>
      </c>
      <c r="Q326">
        <v>-0.113007922871961</v>
      </c>
    </row>
    <row r="327" spans="1:17" x14ac:dyDescent="0.3">
      <c r="A327" t="s">
        <v>760</v>
      </c>
      <c r="B327" t="s">
        <v>761</v>
      </c>
      <c r="C327" t="s">
        <v>3131</v>
      </c>
      <c r="D327" t="s">
        <v>250</v>
      </c>
      <c r="E327">
        <v>21905.47171885</v>
      </c>
      <c r="F327">
        <v>439.85</v>
      </c>
      <c r="G327">
        <v>9.8335626691529896</v>
      </c>
      <c r="H327">
        <v>-2.8771409805597301</v>
      </c>
      <c r="I327">
        <v>11.840756612786199</v>
      </c>
      <c r="J327">
        <v>-1.3372937947517201</v>
      </c>
      <c r="K327">
        <v>424.63091047244001</v>
      </c>
      <c r="L327">
        <v>396.22211027097399</v>
      </c>
      <c r="M327">
        <v>60.2292219850668</v>
      </c>
      <c r="N327">
        <v>0.76896769499484796</v>
      </c>
      <c r="O327">
        <v>26.8614300329657</v>
      </c>
      <c r="P327">
        <v>41.385406621664998</v>
      </c>
      <c r="Q327">
        <v>0.123262957921423</v>
      </c>
    </row>
    <row r="328" spans="1:17" x14ac:dyDescent="0.3">
      <c r="A328" t="s">
        <v>762</v>
      </c>
      <c r="B328" t="s">
        <v>763</v>
      </c>
      <c r="C328" t="s">
        <v>3135</v>
      </c>
      <c r="D328" t="s">
        <v>271</v>
      </c>
      <c r="E328">
        <v>21770.518032299999</v>
      </c>
      <c r="F328">
        <v>6445.5</v>
      </c>
      <c r="G328">
        <v>86.3073415744649</v>
      </c>
      <c r="H328">
        <v>7.5171930391953596</v>
      </c>
      <c r="I328">
        <v>67.268058938851098</v>
      </c>
      <c r="J328">
        <v>2.18832729608854</v>
      </c>
      <c r="K328">
        <v>5679.5705281841401</v>
      </c>
      <c r="L328">
        <v>4555.5323649858401</v>
      </c>
      <c r="M328">
        <v>62.363751825667997</v>
      </c>
      <c r="N328">
        <v>0.76333163567707196</v>
      </c>
      <c r="O328">
        <v>11.069738577301999</v>
      </c>
      <c r="P328">
        <v>115.388471177944</v>
      </c>
      <c r="Q328">
        <v>6.7081839432695994E-2</v>
      </c>
    </row>
    <row r="329" spans="1:17" x14ac:dyDescent="0.3">
      <c r="A329" t="s">
        <v>764</v>
      </c>
      <c r="B329" t="s">
        <v>765</v>
      </c>
      <c r="C329" t="s">
        <v>3141</v>
      </c>
      <c r="D329" t="s">
        <v>166</v>
      </c>
      <c r="E329">
        <v>21749.507671150001</v>
      </c>
      <c r="F329">
        <v>7387.3</v>
      </c>
      <c r="G329">
        <v>-7.7096115712347197</v>
      </c>
      <c r="H329">
        <v>4.9170672693918401E-2</v>
      </c>
      <c r="I329">
        <v>20.1045060099474</v>
      </c>
      <c r="J329">
        <v>0.31330036394911098</v>
      </c>
      <c r="K329">
        <v>7589.81753930173</v>
      </c>
      <c r="L329">
        <v>7182.4922383624198</v>
      </c>
      <c r="M329">
        <v>46.116008558510899</v>
      </c>
      <c r="N329">
        <v>0.62457823089781705</v>
      </c>
      <c r="O329">
        <v>10.730578154400099</v>
      </c>
      <c r="P329">
        <v>42.753896248200398</v>
      </c>
      <c r="Q329">
        <v>-8.8740908139569002E-2</v>
      </c>
    </row>
    <row r="330" spans="1:17" x14ac:dyDescent="0.3">
      <c r="A330" t="s">
        <v>766</v>
      </c>
      <c r="B330" t="s">
        <v>767</v>
      </c>
      <c r="C330" t="s">
        <v>3131</v>
      </c>
      <c r="D330" t="s">
        <v>51</v>
      </c>
      <c r="E330">
        <v>21683.800603079999</v>
      </c>
      <c r="F330">
        <v>2072.6999999999998</v>
      </c>
      <c r="G330">
        <v>42.308789025870396</v>
      </c>
      <c r="H330">
        <v>16.0945462282648</v>
      </c>
      <c r="I330">
        <v>38.472517955548099</v>
      </c>
      <c r="J330">
        <v>4.7914633727318003</v>
      </c>
      <c r="K330">
        <v>1899.29731321389</v>
      </c>
      <c r="L330">
        <v>1676.17824878394</v>
      </c>
      <c r="M330">
        <v>82.159204969566105</v>
      </c>
      <c r="N330">
        <v>0.43895629764844801</v>
      </c>
      <c r="O330">
        <v>28.528006947459801</v>
      </c>
      <c r="P330">
        <v>69.754299754299694</v>
      </c>
    </row>
    <row r="331" spans="1:17" x14ac:dyDescent="0.3">
      <c r="A331" t="s">
        <v>768</v>
      </c>
      <c r="B331" t="s">
        <v>769</v>
      </c>
      <c r="C331" t="s">
        <v>3131</v>
      </c>
      <c r="D331" t="s">
        <v>51</v>
      </c>
      <c r="E331">
        <v>21596.390433879998</v>
      </c>
      <c r="F331">
        <v>1098.7</v>
      </c>
      <c r="G331">
        <v>29.595628267980199</v>
      </c>
      <c r="H331">
        <v>4.5557836705114898</v>
      </c>
      <c r="I331">
        <v>10.524911826364001</v>
      </c>
      <c r="J331">
        <v>3.7585191544986301</v>
      </c>
      <c r="K331">
        <v>1101.57932009098</v>
      </c>
      <c r="L331">
        <v>1031.1307031021199</v>
      </c>
      <c r="M331">
        <v>65.601301581228597</v>
      </c>
      <c r="N331">
        <v>0.51907317538115605</v>
      </c>
      <c r="O331">
        <v>18.6766178210612</v>
      </c>
      <c r="P331">
        <v>53.718083245890099</v>
      </c>
      <c r="Q331">
        <v>1.3918371789184999E-2</v>
      </c>
    </row>
    <row r="332" spans="1:17" x14ac:dyDescent="0.3">
      <c r="A332" t="s">
        <v>770</v>
      </c>
      <c r="B332" t="s">
        <v>771</v>
      </c>
      <c r="C332" t="s">
        <v>3131</v>
      </c>
      <c r="D332" t="s">
        <v>51</v>
      </c>
      <c r="E332">
        <v>21569.012708844999</v>
      </c>
      <c r="F332">
        <v>1327.55</v>
      </c>
      <c r="G332">
        <v>279.02718305323401</v>
      </c>
      <c r="H332">
        <v>19.855380516160899</v>
      </c>
      <c r="I332">
        <v>131.37648820096601</v>
      </c>
      <c r="J332">
        <v>8.3890374477758307</v>
      </c>
      <c r="K332">
        <v>1116.0287951810501</v>
      </c>
      <c r="L332">
        <v>834.20835201319903</v>
      </c>
      <c r="M332">
        <v>72.574714382363595</v>
      </c>
      <c r="N332">
        <v>1.2321995659702201</v>
      </c>
      <c r="O332">
        <v>2.3690256487514501</v>
      </c>
      <c r="P332">
        <v>310.37094281298198</v>
      </c>
      <c r="Q332">
        <v>0.114306537475087</v>
      </c>
    </row>
    <row r="333" spans="1:17" hidden="1" x14ac:dyDescent="0.3">
      <c r="A333" t="s">
        <v>772</v>
      </c>
      <c r="B333" t="s">
        <v>773</v>
      </c>
      <c r="C333" t="s">
        <v>3142</v>
      </c>
      <c r="D333" t="s">
        <v>117</v>
      </c>
      <c r="E333">
        <v>21192.28071752</v>
      </c>
      <c r="F333">
        <v>348.7</v>
      </c>
      <c r="G333">
        <v>-9.5729891426474598</v>
      </c>
      <c r="H333">
        <v>9.8339684791239197</v>
      </c>
      <c r="I333">
        <v>-28.448306048939799</v>
      </c>
      <c r="J333">
        <v>-7.5762299908859196</v>
      </c>
      <c r="K333">
        <v>367.48289529221699</v>
      </c>
      <c r="L333">
        <v>388.134921384243</v>
      </c>
      <c r="M333">
        <v>44.963596073394697</v>
      </c>
      <c r="N333">
        <v>2.5180050358916599</v>
      </c>
      <c r="O333">
        <v>65.572125035847407</v>
      </c>
      <c r="P333">
        <v>15.158520475561399</v>
      </c>
      <c r="Q333">
        <v>3.8142053706436002E-2</v>
      </c>
    </row>
    <row r="334" spans="1:17" x14ac:dyDescent="0.3">
      <c r="A334" t="s">
        <v>774</v>
      </c>
      <c r="B334" t="s">
        <v>775</v>
      </c>
      <c r="C334" t="s">
        <v>3136</v>
      </c>
      <c r="D334" t="s">
        <v>261</v>
      </c>
      <c r="E334">
        <v>20679.796837670001</v>
      </c>
      <c r="F334">
        <v>653.65</v>
      </c>
      <c r="G334">
        <v>3.24553230047621</v>
      </c>
      <c r="H334">
        <v>6.1772819687202203</v>
      </c>
      <c r="I334">
        <v>-5.1984533765070502</v>
      </c>
      <c r="J334">
        <v>11.955416132026899</v>
      </c>
      <c r="K334">
        <v>640.72346607931001</v>
      </c>
      <c r="L334">
        <v>638.72793638193002</v>
      </c>
      <c r="M334">
        <v>67.892399394007995</v>
      </c>
      <c r="N334">
        <v>3.0170964134421001</v>
      </c>
      <c r="O334">
        <v>22.229021647670699</v>
      </c>
      <c r="P334">
        <v>29.924468296561301</v>
      </c>
      <c r="Q334">
        <v>7.7507705489990003E-2</v>
      </c>
    </row>
    <row r="335" spans="1:17" x14ac:dyDescent="0.3">
      <c r="A335" t="s">
        <v>776</v>
      </c>
      <c r="B335" t="s">
        <v>777</v>
      </c>
      <c r="C335" t="s">
        <v>3126</v>
      </c>
      <c r="D335" t="s">
        <v>247</v>
      </c>
      <c r="E335">
        <v>20570.392093139999</v>
      </c>
      <c r="F335">
        <v>1868.7</v>
      </c>
      <c r="G335">
        <v>-24.750388167393002</v>
      </c>
      <c r="H335">
        <v>2.6063778928671799</v>
      </c>
      <c r="I335">
        <v>-2.0441848019345499</v>
      </c>
      <c r="J335">
        <v>-0.16276081628538899</v>
      </c>
      <c r="K335">
        <v>1855.6839737635901</v>
      </c>
      <c r="L335">
        <v>1857.8544143543099</v>
      </c>
      <c r="M335">
        <v>60.907580085605197</v>
      </c>
      <c r="N335">
        <v>0.77732384641173102</v>
      </c>
      <c r="O335">
        <v>31.586129394766299</v>
      </c>
      <c r="P335">
        <v>13.1516802906448</v>
      </c>
      <c r="Q335">
        <v>6.4931929486064993E-2</v>
      </c>
    </row>
    <row r="336" spans="1:17" hidden="1" x14ac:dyDescent="0.3">
      <c r="A336" t="s">
        <v>778</v>
      </c>
      <c r="B336" t="s">
        <v>779</v>
      </c>
      <c r="C336" t="s">
        <v>3142</v>
      </c>
      <c r="D336" t="s">
        <v>134</v>
      </c>
      <c r="E336">
        <v>20173.740000000002</v>
      </c>
      <c r="F336">
        <v>144.47999999999999</v>
      </c>
      <c r="G336">
        <v>-13.145182216495</v>
      </c>
      <c r="H336">
        <v>-0.79917972472617904</v>
      </c>
      <c r="I336">
        <v>10.1939463782446</v>
      </c>
      <c r="J336">
        <v>-0.60756241159836499</v>
      </c>
      <c r="K336">
        <v>142.56709312962201</v>
      </c>
      <c r="L336">
        <v>137.32242792768599</v>
      </c>
      <c r="M336">
        <v>53.328059728626101</v>
      </c>
      <c r="N336">
        <v>0.35633934886421897</v>
      </c>
      <c r="O336">
        <v>7.17746400885936</v>
      </c>
      <c r="P336">
        <v>20.1496881496881</v>
      </c>
    </row>
    <row r="337" spans="1:17" hidden="1" x14ac:dyDescent="0.3">
      <c r="A337" t="s">
        <v>780</v>
      </c>
      <c r="B337" t="s">
        <v>781</v>
      </c>
      <c r="C337" t="s">
        <v>3142</v>
      </c>
      <c r="D337" t="s">
        <v>134</v>
      </c>
      <c r="E337">
        <v>20155.501969815999</v>
      </c>
      <c r="F337">
        <v>371.2</v>
      </c>
      <c r="G337">
        <v>-2.6951686649223698</v>
      </c>
      <c r="H337">
        <v>3.2396854437766298</v>
      </c>
      <c r="I337">
        <v>1.5316273990701501</v>
      </c>
      <c r="J337">
        <v>-3.3758110124562601</v>
      </c>
      <c r="K337">
        <v>367.650385249164</v>
      </c>
      <c r="L337">
        <v>349.28557657865798</v>
      </c>
      <c r="M337">
        <v>42.778347382377802</v>
      </c>
      <c r="N337">
        <v>0.86108512589077102</v>
      </c>
      <c r="O337">
        <v>3.7149784482758599</v>
      </c>
      <c r="P337">
        <v>19.645447219983801</v>
      </c>
      <c r="Q337">
        <v>-0.10379904096142301</v>
      </c>
    </row>
    <row r="338" spans="1:17" x14ac:dyDescent="0.3">
      <c r="A338" t="s">
        <v>782</v>
      </c>
      <c r="B338" t="s">
        <v>783</v>
      </c>
      <c r="C338" t="s">
        <v>3131</v>
      </c>
      <c r="D338" t="s">
        <v>51</v>
      </c>
      <c r="E338">
        <v>20093.298072959999</v>
      </c>
      <c r="F338">
        <v>1476.3</v>
      </c>
      <c r="G338">
        <v>34.221882769945502</v>
      </c>
      <c r="H338">
        <v>15.7131785144734</v>
      </c>
      <c r="I338">
        <v>61.962437451191398</v>
      </c>
      <c r="J338">
        <v>6.91038097325709</v>
      </c>
      <c r="K338">
        <v>1331.9971026692299</v>
      </c>
      <c r="L338">
        <v>1141.8625592809601</v>
      </c>
      <c r="M338">
        <v>83.237194518590499</v>
      </c>
      <c r="N338">
        <v>0.77160051075741898</v>
      </c>
      <c r="O338">
        <v>3.0989636252794099</v>
      </c>
      <c r="P338">
        <v>82.450719891243907</v>
      </c>
      <c r="Q338">
        <v>8.9287987547337994E-2</v>
      </c>
    </row>
    <row r="339" spans="1:17" x14ac:dyDescent="0.3">
      <c r="A339" t="s">
        <v>784</v>
      </c>
      <c r="B339" t="s">
        <v>785</v>
      </c>
      <c r="C339" t="s">
        <v>3138</v>
      </c>
      <c r="D339" t="s">
        <v>493</v>
      </c>
      <c r="E339">
        <v>20024.021874800001</v>
      </c>
      <c r="F339">
        <v>166</v>
      </c>
      <c r="G339">
        <v>-28.2394317546919</v>
      </c>
      <c r="H339">
        <v>2.9758697691704001</v>
      </c>
      <c r="I339">
        <v>3.7486709015845401</v>
      </c>
      <c r="J339">
        <v>1.89408480862516</v>
      </c>
      <c r="K339">
        <v>173.52088536062101</v>
      </c>
      <c r="L339">
        <v>174.45172381833501</v>
      </c>
      <c r="M339">
        <v>46.153024711597702</v>
      </c>
      <c r="N339">
        <v>0.51254587780831595</v>
      </c>
      <c r="O339">
        <v>34.180722891566198</v>
      </c>
      <c r="P339">
        <v>16.695957820738101</v>
      </c>
      <c r="Q339">
        <v>-1.5475123527353999E-2</v>
      </c>
    </row>
    <row r="340" spans="1:17" x14ac:dyDescent="0.3">
      <c r="A340" t="s">
        <v>786</v>
      </c>
      <c r="B340" t="s">
        <v>787</v>
      </c>
      <c r="C340" t="s">
        <v>3127</v>
      </c>
      <c r="D340" t="s">
        <v>406</v>
      </c>
      <c r="E340">
        <v>19870.114483699999</v>
      </c>
      <c r="F340">
        <v>1157</v>
      </c>
      <c r="G340">
        <v>87.951851705192297</v>
      </c>
      <c r="H340">
        <v>14.9128731421272</v>
      </c>
      <c r="I340">
        <v>48.445872451904997</v>
      </c>
      <c r="J340">
        <v>9.5308205647752207</v>
      </c>
      <c r="K340">
        <v>1014.8587853655</v>
      </c>
      <c r="L340">
        <v>844.14776541347601</v>
      </c>
      <c r="M340">
        <v>80.162237288286406</v>
      </c>
      <c r="N340">
        <v>0.70425904327884503</v>
      </c>
      <c r="O340">
        <v>2.7657735522903901</v>
      </c>
      <c r="P340">
        <v>153.58904109589</v>
      </c>
    </row>
    <row r="341" spans="1:17" x14ac:dyDescent="0.3">
      <c r="A341" t="s">
        <v>788</v>
      </c>
      <c r="B341" t="s">
        <v>789</v>
      </c>
      <c r="C341" t="s">
        <v>3136</v>
      </c>
      <c r="D341" t="s">
        <v>117</v>
      </c>
      <c r="E341">
        <v>19812.634009509999</v>
      </c>
      <c r="F341">
        <v>755.45</v>
      </c>
      <c r="G341">
        <v>23.233510177796699</v>
      </c>
      <c r="H341">
        <v>7.54867297138175</v>
      </c>
      <c r="I341">
        <v>18.933158753789701</v>
      </c>
      <c r="J341">
        <v>6.98596114573132</v>
      </c>
      <c r="K341">
        <v>712.93035448623903</v>
      </c>
      <c r="L341">
        <v>628.35123815755196</v>
      </c>
      <c r="M341">
        <v>64.897803836985801</v>
      </c>
      <c r="N341">
        <v>1.0298110238109499</v>
      </c>
      <c r="O341">
        <v>6.6913760010589503</v>
      </c>
      <c r="P341">
        <v>71.634669998863998</v>
      </c>
      <c r="Q341">
        <v>0.152958771394403</v>
      </c>
    </row>
    <row r="342" spans="1:17" x14ac:dyDescent="0.3">
      <c r="A342" t="s">
        <v>790</v>
      </c>
      <c r="B342" t="s">
        <v>791</v>
      </c>
      <c r="C342" t="s">
        <v>3129</v>
      </c>
      <c r="D342" t="s">
        <v>120</v>
      </c>
      <c r="E342">
        <v>19578.634565100001</v>
      </c>
      <c r="F342">
        <v>781.95</v>
      </c>
      <c r="G342">
        <v>19.6185097982295</v>
      </c>
      <c r="H342">
        <v>-11.631369164554201</v>
      </c>
      <c r="I342">
        <v>35.1094522627114</v>
      </c>
      <c r="J342">
        <v>-1.4772063078851501</v>
      </c>
      <c r="K342">
        <v>834.48426401408801</v>
      </c>
      <c r="L342">
        <v>728.43838632797394</v>
      </c>
      <c r="M342">
        <v>43.836070683617102</v>
      </c>
      <c r="N342">
        <v>0.61964404314203603</v>
      </c>
      <c r="O342">
        <v>28.902103715071199</v>
      </c>
      <c r="P342">
        <v>64.240705734089403</v>
      </c>
      <c r="Q342">
        <v>0.14138754826352201</v>
      </c>
    </row>
    <row r="343" spans="1:17" x14ac:dyDescent="0.3">
      <c r="A343" t="s">
        <v>792</v>
      </c>
      <c r="B343" t="s">
        <v>793</v>
      </c>
      <c r="C343" t="s">
        <v>3136</v>
      </c>
      <c r="D343" t="s">
        <v>465</v>
      </c>
      <c r="E343">
        <v>19511.296351100002</v>
      </c>
      <c r="F343">
        <v>306.5</v>
      </c>
      <c r="G343">
        <v>11.1206737288789</v>
      </c>
      <c r="H343">
        <v>0.40386979491339597</v>
      </c>
      <c r="I343">
        <v>2.9616918488588602</v>
      </c>
      <c r="J343">
        <v>-3.20070372909588</v>
      </c>
      <c r="K343">
        <v>322.81189241230402</v>
      </c>
      <c r="L343">
        <v>292.09744504793503</v>
      </c>
      <c r="M343">
        <v>50.4796384560766</v>
      </c>
      <c r="N343">
        <v>0.55064875068615404</v>
      </c>
      <c r="O343">
        <v>25.236541598694899</v>
      </c>
      <c r="P343">
        <v>61.337018028687901</v>
      </c>
      <c r="Q343">
        <v>0.17584344767498999</v>
      </c>
    </row>
    <row r="344" spans="1:17" x14ac:dyDescent="0.3">
      <c r="A344" t="s">
        <v>794</v>
      </c>
      <c r="B344" t="s">
        <v>795</v>
      </c>
      <c r="C344" t="s">
        <v>3125</v>
      </c>
      <c r="D344" t="s">
        <v>190</v>
      </c>
      <c r="E344">
        <v>19504.78726832</v>
      </c>
      <c r="F344">
        <v>345.7</v>
      </c>
      <c r="G344">
        <v>-2.0998183423946699</v>
      </c>
      <c r="H344">
        <v>-12.778321902526001</v>
      </c>
      <c r="I344">
        <v>13.693652888751</v>
      </c>
      <c r="J344">
        <v>1.6340529336082099</v>
      </c>
      <c r="K344">
        <v>376.32934923121701</v>
      </c>
      <c r="L344">
        <v>353.24745296683199</v>
      </c>
      <c r="M344">
        <v>41.0081882103784</v>
      </c>
      <c r="N344">
        <v>0.28595524056037502</v>
      </c>
      <c r="O344">
        <v>35.869250795487403</v>
      </c>
      <c r="P344">
        <v>32.935973851182403</v>
      </c>
      <c r="Q344">
        <v>-7.2363177222559997E-3</v>
      </c>
    </row>
    <row r="345" spans="1:17" x14ac:dyDescent="0.3">
      <c r="A345" t="s">
        <v>796</v>
      </c>
      <c r="B345" t="s">
        <v>797</v>
      </c>
      <c r="C345" t="s">
        <v>3138</v>
      </c>
      <c r="D345" t="s">
        <v>220</v>
      </c>
      <c r="E345">
        <v>19484.849490465</v>
      </c>
      <c r="F345">
        <v>892.05</v>
      </c>
      <c r="G345">
        <v>30.3350885451379</v>
      </c>
      <c r="H345">
        <v>6.7877667620664299</v>
      </c>
      <c r="I345">
        <v>9.3209346120258907</v>
      </c>
      <c r="J345">
        <v>4.0337184811571598</v>
      </c>
      <c r="K345">
        <v>860.23639960997798</v>
      </c>
      <c r="L345">
        <v>805.67255897105804</v>
      </c>
      <c r="M345">
        <v>64.279926656865896</v>
      </c>
      <c r="N345">
        <v>1.2925316898896899</v>
      </c>
      <c r="O345">
        <v>7.3930833473459998</v>
      </c>
      <c r="P345">
        <v>58.996524373941703</v>
      </c>
      <c r="Q345">
        <v>0.17819801062833199</v>
      </c>
    </row>
    <row r="346" spans="1:17" x14ac:dyDescent="0.3">
      <c r="A346" t="s">
        <v>798</v>
      </c>
      <c r="B346" t="s">
        <v>799</v>
      </c>
      <c r="C346" t="s">
        <v>3125</v>
      </c>
      <c r="D346" t="s">
        <v>280</v>
      </c>
      <c r="E346">
        <v>19474.830618576001</v>
      </c>
      <c r="F346">
        <v>196.89</v>
      </c>
      <c r="G346">
        <v>15.0639864242711</v>
      </c>
      <c r="H346">
        <v>-6.5049875125915797</v>
      </c>
      <c r="I346">
        <v>-1.59985857694777</v>
      </c>
      <c r="J346">
        <v>-2.4896376090544301</v>
      </c>
      <c r="K346">
        <v>216.364012681112</v>
      </c>
      <c r="L346">
        <v>214.42425138116701</v>
      </c>
      <c r="M346">
        <v>47.956115550746397</v>
      </c>
      <c r="N346">
        <v>0.89704947148778802</v>
      </c>
      <c r="O346">
        <v>44.446137437147598</v>
      </c>
      <c r="P346">
        <v>42.932849364791203</v>
      </c>
      <c r="Q346">
        <v>3.46462973504E-2</v>
      </c>
    </row>
    <row r="347" spans="1:17" x14ac:dyDescent="0.3">
      <c r="A347" t="s">
        <v>800</v>
      </c>
      <c r="B347" t="s">
        <v>801</v>
      </c>
      <c r="C347" t="s">
        <v>3135</v>
      </c>
      <c r="D347" t="s">
        <v>802</v>
      </c>
      <c r="E347">
        <v>19471.037452500001</v>
      </c>
      <c r="F347">
        <v>1222.5</v>
      </c>
      <c r="G347">
        <v>-28.563712382554399</v>
      </c>
      <c r="H347">
        <v>0.36462860325987501</v>
      </c>
      <c r="I347">
        <v>-11.463581338708201</v>
      </c>
      <c r="J347">
        <v>5.3987310605414898</v>
      </c>
      <c r="K347">
        <v>1283.5253811658299</v>
      </c>
      <c r="L347">
        <v>1323.8051991667</v>
      </c>
      <c r="M347">
        <v>58.636263791934503</v>
      </c>
      <c r="N347">
        <v>0.47577410520052899</v>
      </c>
      <c r="O347">
        <v>29.1370143149284</v>
      </c>
      <c r="P347">
        <v>10.100418786869</v>
      </c>
      <c r="Q347">
        <v>-2.1330641899572001E-2</v>
      </c>
    </row>
    <row r="348" spans="1:17" x14ac:dyDescent="0.3">
      <c r="A348" t="s">
        <v>803</v>
      </c>
      <c r="B348" t="s">
        <v>804</v>
      </c>
      <c r="C348" t="s">
        <v>3136</v>
      </c>
      <c r="D348" t="s">
        <v>805</v>
      </c>
      <c r="E348">
        <v>19367.723485625</v>
      </c>
      <c r="F348">
        <v>456.25</v>
      </c>
      <c r="G348">
        <v>14.983885917371699</v>
      </c>
      <c r="H348">
        <v>0.14064699770335201</v>
      </c>
      <c r="I348">
        <v>-24.566315800674701</v>
      </c>
      <c r="J348">
        <v>0.36713980874838498</v>
      </c>
      <c r="K348">
        <v>495.19827281415598</v>
      </c>
      <c r="L348">
        <v>486.218922094795</v>
      </c>
      <c r="M348">
        <v>49.417781237505899</v>
      </c>
      <c r="N348">
        <v>1.0189462186256699</v>
      </c>
      <c r="O348">
        <v>63.9671232876712</v>
      </c>
      <c r="P348">
        <v>51.830282861896798</v>
      </c>
      <c r="Q348">
        <v>0.22665236639112099</v>
      </c>
    </row>
    <row r="349" spans="1:17" hidden="1" x14ac:dyDescent="0.3">
      <c r="A349" t="s">
        <v>806</v>
      </c>
      <c r="B349" t="s">
        <v>807</v>
      </c>
      <c r="C349" t="s">
        <v>3142</v>
      </c>
      <c r="D349" t="s">
        <v>48</v>
      </c>
      <c r="E349">
        <v>19341.79374429</v>
      </c>
      <c r="F349">
        <v>525.9</v>
      </c>
      <c r="G349">
        <v>-10.8290175731061</v>
      </c>
      <c r="H349">
        <v>24.237461126182701</v>
      </c>
      <c r="I349">
        <v>5.5125191323568101</v>
      </c>
      <c r="J349">
        <v>8.7120633102980491</v>
      </c>
      <c r="M349">
        <v>74.428909067014203</v>
      </c>
      <c r="O349">
        <v>5.0579958166951897</v>
      </c>
      <c r="P349">
        <v>25.139797739440699</v>
      </c>
    </row>
    <row r="350" spans="1:17" x14ac:dyDescent="0.3">
      <c r="A350" t="s">
        <v>808</v>
      </c>
      <c r="B350" t="s">
        <v>809</v>
      </c>
      <c r="C350" t="s">
        <v>3143</v>
      </c>
      <c r="D350" t="s">
        <v>565</v>
      </c>
      <c r="E350">
        <v>19330.88615962</v>
      </c>
      <c r="F350">
        <v>616.70000000000005</v>
      </c>
      <c r="G350">
        <v>20.709447292777401</v>
      </c>
      <c r="H350">
        <v>26.4207846992044</v>
      </c>
      <c r="I350">
        <v>-8.6983007211595496</v>
      </c>
      <c r="J350">
        <v>4.2480208135166402</v>
      </c>
      <c r="K350">
        <v>554.24230055797602</v>
      </c>
      <c r="L350">
        <v>573.75366848656904</v>
      </c>
      <c r="M350">
        <v>77.828516281243907</v>
      </c>
      <c r="N350">
        <v>2.4864462901375202</v>
      </c>
      <c r="O350">
        <v>26.844494892167901</v>
      </c>
      <c r="P350">
        <v>49.322033898305001</v>
      </c>
      <c r="Q350">
        <v>0.144065334582891</v>
      </c>
    </row>
    <row r="351" spans="1:17" x14ac:dyDescent="0.3">
      <c r="A351" t="s">
        <v>810</v>
      </c>
      <c r="B351" t="s">
        <v>811</v>
      </c>
      <c r="C351" t="s">
        <v>3141</v>
      </c>
      <c r="D351" t="s">
        <v>498</v>
      </c>
      <c r="E351">
        <v>19304.095662879899</v>
      </c>
      <c r="F351">
        <v>1862.15</v>
      </c>
      <c r="G351">
        <v>-14.5790998453505</v>
      </c>
      <c r="H351">
        <v>-2.7215915858111299</v>
      </c>
      <c r="I351">
        <v>2.7591938549199301E-2</v>
      </c>
      <c r="J351">
        <v>2.9844240902311601</v>
      </c>
      <c r="K351">
        <v>1911.9233216740799</v>
      </c>
      <c r="L351">
        <v>1876.1202934298999</v>
      </c>
      <c r="M351">
        <v>52.485537009515497</v>
      </c>
      <c r="N351">
        <v>0.898736761163346</v>
      </c>
      <c r="O351">
        <v>25.1241844104932</v>
      </c>
      <c r="P351">
        <v>27.3526193407194</v>
      </c>
      <c r="Q351">
        <v>-4.6222795296114998E-2</v>
      </c>
    </row>
    <row r="352" spans="1:17" x14ac:dyDescent="0.3">
      <c r="A352" t="s">
        <v>812</v>
      </c>
      <c r="B352" t="s">
        <v>813</v>
      </c>
      <c r="C352" t="s">
        <v>3141</v>
      </c>
      <c r="D352" t="s">
        <v>411</v>
      </c>
      <c r="E352">
        <v>19223.297210060002</v>
      </c>
      <c r="F352">
        <v>479.8</v>
      </c>
      <c r="G352">
        <v>30.332456625929701</v>
      </c>
      <c r="H352">
        <v>5.49400427207547</v>
      </c>
      <c r="I352">
        <v>11.877452182961701</v>
      </c>
      <c r="J352">
        <v>0.63576531083619103</v>
      </c>
      <c r="K352">
        <v>485.20584868099701</v>
      </c>
      <c r="L352">
        <v>450.64013689789999</v>
      </c>
      <c r="M352">
        <v>54.960254413021097</v>
      </c>
      <c r="N352">
        <v>0.63595080685454897</v>
      </c>
      <c r="O352">
        <v>19.706127553147098</v>
      </c>
      <c r="P352">
        <v>55.451158269884999</v>
      </c>
      <c r="Q352">
        <v>-1.5828301381929999E-3</v>
      </c>
    </row>
    <row r="353" spans="1:17" x14ac:dyDescent="0.3">
      <c r="A353" t="s">
        <v>814</v>
      </c>
      <c r="B353" t="s">
        <v>815</v>
      </c>
      <c r="C353" t="s">
        <v>3136</v>
      </c>
      <c r="D353" t="s">
        <v>163</v>
      </c>
      <c r="E353">
        <v>19200.0540105</v>
      </c>
      <c r="F353">
        <v>803</v>
      </c>
      <c r="G353">
        <v>121.651607965982</v>
      </c>
      <c r="H353">
        <v>11.803920072974501</v>
      </c>
      <c r="I353">
        <v>-8.3331853072572706</v>
      </c>
      <c r="J353">
        <v>11.773336876484001</v>
      </c>
      <c r="K353">
        <v>783.82369799951096</v>
      </c>
      <c r="L353">
        <v>725.52837305518597</v>
      </c>
      <c r="M353">
        <v>62.014443147821098</v>
      </c>
      <c r="N353">
        <v>1.0163230404902901</v>
      </c>
      <c r="O353">
        <v>22.042341220423399</v>
      </c>
      <c r="P353">
        <v>142.52491694352099</v>
      </c>
      <c r="Q353">
        <v>0.19460011248377099</v>
      </c>
    </row>
    <row r="354" spans="1:17" x14ac:dyDescent="0.3">
      <c r="A354" t="s">
        <v>816</v>
      </c>
      <c r="B354" t="s">
        <v>817</v>
      </c>
      <c r="C354" t="s">
        <v>3131</v>
      </c>
      <c r="D354" t="s">
        <v>51</v>
      </c>
      <c r="E354">
        <v>19169.2654537899</v>
      </c>
      <c r="F354">
        <v>14941.1</v>
      </c>
      <c r="G354">
        <v>164.297212057313</v>
      </c>
      <c r="H354">
        <v>7.6591074956722096</v>
      </c>
      <c r="I354">
        <v>130.73580768426899</v>
      </c>
      <c r="J354">
        <v>-5.6673895954453197</v>
      </c>
      <c r="K354">
        <v>13669.707328437</v>
      </c>
      <c r="L354">
        <v>10063.123989616</v>
      </c>
      <c r="M354">
        <v>54.622797542302898</v>
      </c>
      <c r="N354">
        <v>1.28412387332115</v>
      </c>
      <c r="O354">
        <v>10.840232646860001</v>
      </c>
      <c r="P354">
        <v>203.30792419890099</v>
      </c>
      <c r="Q354">
        <v>0.184740769339654</v>
      </c>
    </row>
    <row r="355" spans="1:17" x14ac:dyDescent="0.3">
      <c r="A355" t="s">
        <v>818</v>
      </c>
      <c r="B355" t="s">
        <v>819</v>
      </c>
      <c r="C355" t="s">
        <v>3127</v>
      </c>
      <c r="D355" t="s">
        <v>54</v>
      </c>
      <c r="E355">
        <v>18709.10430015</v>
      </c>
      <c r="F355">
        <v>639.65</v>
      </c>
      <c r="G355">
        <v>-36.762083809327102</v>
      </c>
      <c r="H355">
        <v>-25.230998057386898</v>
      </c>
      <c r="I355">
        <v>-14.5371312440833</v>
      </c>
      <c r="J355">
        <v>-1.91002781599381</v>
      </c>
      <c r="K355">
        <v>731.88841367370105</v>
      </c>
      <c r="L355">
        <v>742.97862673670397</v>
      </c>
      <c r="M355">
        <v>34.742855484927603</v>
      </c>
      <c r="N355">
        <v>0.38951841541617099</v>
      </c>
      <c r="O355">
        <v>47.541624325803099</v>
      </c>
      <c r="P355">
        <v>6.59945004582951</v>
      </c>
      <c r="Q355">
        <v>1.7057937259603001E-2</v>
      </c>
    </row>
    <row r="356" spans="1:17" x14ac:dyDescent="0.3">
      <c r="A356" t="s">
        <v>820</v>
      </c>
      <c r="B356" t="s">
        <v>821</v>
      </c>
      <c r="C356" t="s">
        <v>3130</v>
      </c>
      <c r="D356" t="s">
        <v>48</v>
      </c>
      <c r="E356">
        <v>18606.233635379998</v>
      </c>
      <c r="F356">
        <v>296.35000000000002</v>
      </c>
      <c r="G356">
        <v>59.073897185471203</v>
      </c>
      <c r="H356">
        <v>7.6743754820005901</v>
      </c>
      <c r="I356">
        <v>-1.4622963010469501</v>
      </c>
      <c r="J356">
        <v>4.8179747203919803</v>
      </c>
      <c r="K356">
        <v>299.36419838093701</v>
      </c>
      <c r="L356">
        <v>279.17286849121899</v>
      </c>
      <c r="M356">
        <v>55.7291262085174</v>
      </c>
      <c r="N356">
        <v>0.95274295160313205</v>
      </c>
      <c r="O356">
        <v>22.996456892188199</v>
      </c>
      <c r="P356">
        <v>91.626252828968603</v>
      </c>
      <c r="Q356">
        <v>0.160860965026067</v>
      </c>
    </row>
    <row r="357" spans="1:17" x14ac:dyDescent="0.3">
      <c r="A357" t="s">
        <v>822</v>
      </c>
      <c r="B357" t="s">
        <v>823</v>
      </c>
      <c r="C357" t="s">
        <v>3130</v>
      </c>
      <c r="D357" t="s">
        <v>48</v>
      </c>
      <c r="E357">
        <v>18583.65050666</v>
      </c>
      <c r="F357">
        <v>197.59</v>
      </c>
      <c r="G357">
        <v>-5.3274295934888602</v>
      </c>
      <c r="H357">
        <v>0.95110737443987403</v>
      </c>
      <c r="I357">
        <v>-33.903078223781399</v>
      </c>
      <c r="J357">
        <v>1.8990003614176001</v>
      </c>
      <c r="K357">
        <v>214.74612555063101</v>
      </c>
      <c r="L357">
        <v>225.544134015222</v>
      </c>
      <c r="M357">
        <v>51.175017870302902</v>
      </c>
      <c r="N357">
        <v>0.88435520258169598</v>
      </c>
      <c r="O357">
        <v>77.944227946758403</v>
      </c>
      <c r="P357">
        <v>25.4141542367502</v>
      </c>
      <c r="Q357">
        <v>0.14389435951334201</v>
      </c>
    </row>
    <row r="358" spans="1:17" x14ac:dyDescent="0.3">
      <c r="A358" t="s">
        <v>824</v>
      </c>
      <c r="B358" t="s">
        <v>825</v>
      </c>
      <c r="C358" t="s">
        <v>3127</v>
      </c>
      <c r="D358" t="s">
        <v>24</v>
      </c>
      <c r="E358">
        <v>18514.05719616</v>
      </c>
      <c r="F358">
        <v>230.04</v>
      </c>
      <c r="G358">
        <v>24.798614786734198</v>
      </c>
      <c r="H358">
        <v>2.92945459023503</v>
      </c>
      <c r="I358">
        <v>11.292675264879099</v>
      </c>
      <c r="J358">
        <v>1.07426515892539</v>
      </c>
      <c r="K358">
        <v>217.55667168590199</v>
      </c>
      <c r="L358">
        <v>200.86658132513901</v>
      </c>
      <c r="M358">
        <v>67.041247743732598</v>
      </c>
      <c r="N358">
        <v>0.78432051214938403</v>
      </c>
      <c r="O358">
        <v>4.2427403929751399</v>
      </c>
      <c r="P358">
        <v>52.546419098143197</v>
      </c>
      <c r="Q358">
        <v>0.193241730448801</v>
      </c>
    </row>
    <row r="359" spans="1:17" x14ac:dyDescent="0.3">
      <c r="A359" t="s">
        <v>826</v>
      </c>
      <c r="B359" t="s">
        <v>827</v>
      </c>
      <c r="C359" t="s">
        <v>3128</v>
      </c>
      <c r="D359" t="s">
        <v>676</v>
      </c>
      <c r="E359">
        <v>18490.276315276002</v>
      </c>
      <c r="F359">
        <v>128.22999999999999</v>
      </c>
      <c r="G359">
        <v>68.132658273913293</v>
      </c>
      <c r="H359">
        <v>11.1157451952608</v>
      </c>
      <c r="I359">
        <v>15.524609273105501</v>
      </c>
      <c r="J359">
        <v>-3.9495180128195</v>
      </c>
      <c r="K359">
        <v>130.58369891501599</v>
      </c>
      <c r="L359">
        <v>118.923848495472</v>
      </c>
      <c r="M359">
        <v>56.184070665425303</v>
      </c>
      <c r="N359">
        <v>0.65857447589226603</v>
      </c>
      <c r="O359">
        <v>33.354129298916</v>
      </c>
      <c r="P359">
        <v>94.435178165276696</v>
      </c>
      <c r="Q359">
        <v>5.9023531840496003E-2</v>
      </c>
    </row>
    <row r="360" spans="1:17" x14ac:dyDescent="0.3">
      <c r="A360" t="s">
        <v>828</v>
      </c>
      <c r="B360" t="s">
        <v>829</v>
      </c>
      <c r="C360" t="s">
        <v>3140</v>
      </c>
      <c r="D360" t="s">
        <v>134</v>
      </c>
      <c r="E360">
        <v>18480.668633775</v>
      </c>
      <c r="F360">
        <v>1315.25</v>
      </c>
      <c r="G360">
        <v>53.139504850624903</v>
      </c>
      <c r="H360">
        <v>-3.15542285418507</v>
      </c>
      <c r="I360">
        <v>-3.2664415400720102</v>
      </c>
      <c r="J360">
        <v>-3.5008521962201798E-2</v>
      </c>
      <c r="K360">
        <v>1396.3767496876601</v>
      </c>
      <c r="L360">
        <v>1296.3723793193301</v>
      </c>
      <c r="M360">
        <v>49.129785082240197</v>
      </c>
      <c r="N360">
        <v>0.77368506121640002</v>
      </c>
      <c r="O360">
        <v>25.223341570043701</v>
      </c>
      <c r="P360">
        <v>76.864116183688495</v>
      </c>
    </row>
    <row r="361" spans="1:17" x14ac:dyDescent="0.3">
      <c r="A361" t="s">
        <v>830</v>
      </c>
      <c r="B361" t="s">
        <v>831</v>
      </c>
      <c r="C361" t="s">
        <v>3130</v>
      </c>
      <c r="D361" t="s">
        <v>339</v>
      </c>
      <c r="E361">
        <v>18425.454790600001</v>
      </c>
      <c r="F361">
        <v>1134.25</v>
      </c>
      <c r="G361">
        <v>54.750630011983297</v>
      </c>
      <c r="H361">
        <v>-4.8280790171550301</v>
      </c>
      <c r="I361">
        <v>-11.7123198919899</v>
      </c>
      <c r="J361">
        <v>-9.3558531222602497</v>
      </c>
      <c r="K361">
        <v>1249.9950941444699</v>
      </c>
      <c r="L361">
        <v>1163.58486116892</v>
      </c>
      <c r="M361">
        <v>28.699889719104899</v>
      </c>
      <c r="N361">
        <v>0.787832161466682</v>
      </c>
      <c r="O361">
        <v>27.749614282565499</v>
      </c>
      <c r="P361">
        <v>81.059940937025999</v>
      </c>
      <c r="Q361">
        <v>0.14198240905175999</v>
      </c>
    </row>
    <row r="362" spans="1:17" x14ac:dyDescent="0.3">
      <c r="A362" t="s">
        <v>832</v>
      </c>
      <c r="B362" t="s">
        <v>833</v>
      </c>
      <c r="C362" t="s">
        <v>3131</v>
      </c>
      <c r="D362" t="s">
        <v>51</v>
      </c>
      <c r="E362">
        <v>18216.415818645</v>
      </c>
      <c r="F362">
        <v>1150.05</v>
      </c>
      <c r="G362">
        <v>134.776999071614</v>
      </c>
      <c r="H362">
        <v>5.9249458812973197</v>
      </c>
      <c r="I362">
        <v>61.1511092194581</v>
      </c>
      <c r="J362">
        <v>-6.9012655110844499</v>
      </c>
      <c r="K362">
        <v>1127.6680964038801</v>
      </c>
      <c r="L362">
        <v>877.59729971115303</v>
      </c>
      <c r="M362">
        <v>46.993882516735503</v>
      </c>
      <c r="N362">
        <v>0.39803629253962203</v>
      </c>
      <c r="O362">
        <v>13.8993956784487</v>
      </c>
      <c r="P362">
        <v>180.91108939911999</v>
      </c>
      <c r="Q362">
        <v>6.5228642412791998E-2</v>
      </c>
    </row>
    <row r="363" spans="1:17" x14ac:dyDescent="0.3">
      <c r="A363" t="s">
        <v>834</v>
      </c>
      <c r="B363" t="s">
        <v>835</v>
      </c>
      <c r="C363" t="s">
        <v>3140</v>
      </c>
      <c r="D363" t="s">
        <v>134</v>
      </c>
      <c r="E363">
        <v>18165.150142315</v>
      </c>
      <c r="F363">
        <v>1621.65</v>
      </c>
      <c r="G363">
        <v>63.781114970768101</v>
      </c>
      <c r="H363">
        <v>4.2262281756852804</v>
      </c>
      <c r="I363">
        <v>-22.048743273125599</v>
      </c>
      <c r="J363">
        <v>1.66313203687276</v>
      </c>
      <c r="K363">
        <v>1667.9340027553501</v>
      </c>
      <c r="L363">
        <v>1604.3185807063401</v>
      </c>
      <c r="M363">
        <v>57.520302717091802</v>
      </c>
      <c r="N363">
        <v>1.2912637544891601</v>
      </c>
      <c r="O363">
        <v>33.247212004563004</v>
      </c>
      <c r="P363">
        <v>90.3869426556343</v>
      </c>
      <c r="Q363">
        <v>7.3261181913652995E-2</v>
      </c>
    </row>
    <row r="364" spans="1:17" x14ac:dyDescent="0.3">
      <c r="A364" t="s">
        <v>836</v>
      </c>
      <c r="B364" t="s">
        <v>837</v>
      </c>
      <c r="C364" t="s">
        <v>3135</v>
      </c>
      <c r="D364" t="s">
        <v>232</v>
      </c>
      <c r="E364">
        <v>18076.13898765</v>
      </c>
      <c r="F364">
        <v>415.5</v>
      </c>
      <c r="G364">
        <v>16.019386179300199</v>
      </c>
      <c r="H364">
        <v>1.6159013104515299E-2</v>
      </c>
      <c r="I364">
        <v>5.9443515229391597</v>
      </c>
      <c r="J364">
        <v>1.05810967996227</v>
      </c>
      <c r="K364">
        <v>432.03593549585997</v>
      </c>
      <c r="L364">
        <v>404.91669407286702</v>
      </c>
      <c r="M364">
        <v>46.826049131183602</v>
      </c>
      <c r="N364">
        <v>0.64520983358155803</v>
      </c>
      <c r="O364">
        <v>38.977135980746098</v>
      </c>
      <c r="P364">
        <v>46.6384330333509</v>
      </c>
      <c r="Q364">
        <v>5.9592864318323002E-2</v>
      </c>
    </row>
    <row r="365" spans="1:17" x14ac:dyDescent="0.3">
      <c r="A365" t="s">
        <v>838</v>
      </c>
      <c r="B365" t="s">
        <v>839</v>
      </c>
      <c r="C365" t="s">
        <v>3132</v>
      </c>
      <c r="D365" t="s">
        <v>208</v>
      </c>
      <c r="E365">
        <v>18065.23639274</v>
      </c>
      <c r="F365">
        <v>476.2</v>
      </c>
      <c r="G365">
        <v>-23.376220226510799</v>
      </c>
      <c r="H365">
        <v>-6.12277723667831</v>
      </c>
      <c r="I365">
        <v>-17.106775905774601</v>
      </c>
      <c r="J365">
        <v>-2.9818482928489498</v>
      </c>
      <c r="K365">
        <v>509.44330942616699</v>
      </c>
      <c r="L365">
        <v>520.50963966832103</v>
      </c>
      <c r="M365">
        <v>51.182653674902497</v>
      </c>
      <c r="N365">
        <v>1.68660909099201</v>
      </c>
      <c r="O365">
        <v>30.701385972280502</v>
      </c>
      <c r="P365">
        <v>17.059980334316599</v>
      </c>
      <c r="Q365">
        <v>6.8271504761844001E-2</v>
      </c>
    </row>
    <row r="366" spans="1:17" x14ac:dyDescent="0.3">
      <c r="A366" t="s">
        <v>840</v>
      </c>
      <c r="B366" t="s">
        <v>841</v>
      </c>
      <c r="C366" t="s">
        <v>3129</v>
      </c>
      <c r="D366" t="s">
        <v>842</v>
      </c>
      <c r="E366">
        <v>18029.267507060002</v>
      </c>
      <c r="F366">
        <v>2970.85</v>
      </c>
      <c r="G366">
        <v>109.212075015148</v>
      </c>
      <c r="H366">
        <v>20.7701151326672</v>
      </c>
      <c r="I366">
        <v>55.2224781401519</v>
      </c>
      <c r="J366">
        <v>10.3728995004089</v>
      </c>
      <c r="K366">
        <v>2710.8341893072602</v>
      </c>
      <c r="L366">
        <v>2154.0977392647001</v>
      </c>
      <c r="M366">
        <v>64.698239825313294</v>
      </c>
      <c r="N366">
        <v>0.99451573401944704</v>
      </c>
      <c r="O366">
        <v>4.2260632478920304</v>
      </c>
      <c r="P366">
        <v>142.39964099216701</v>
      </c>
    </row>
    <row r="367" spans="1:17" x14ac:dyDescent="0.3">
      <c r="A367" t="s">
        <v>843</v>
      </c>
      <c r="B367" t="s">
        <v>844</v>
      </c>
      <c r="C367" t="s">
        <v>3143</v>
      </c>
      <c r="D367" t="s">
        <v>166</v>
      </c>
      <c r="E367">
        <v>17955.454079899999</v>
      </c>
      <c r="F367">
        <v>1159.75</v>
      </c>
      <c r="G367">
        <v>6.7469674847644896</v>
      </c>
      <c r="H367">
        <v>21.8457339173709</v>
      </c>
      <c r="I367">
        <v>11.449559515460001</v>
      </c>
      <c r="J367">
        <v>-10.810243909180601</v>
      </c>
      <c r="K367">
        <v>1133.5077357135201</v>
      </c>
      <c r="L367">
        <v>1051.33335116438</v>
      </c>
      <c r="M367">
        <v>39.461447296996603</v>
      </c>
      <c r="N367">
        <v>2.0881865089406002</v>
      </c>
      <c r="O367">
        <v>18.223755119637801</v>
      </c>
      <c r="P367">
        <v>39.326045170591001</v>
      </c>
      <c r="Q367">
        <v>-9.3826938338830001E-3</v>
      </c>
    </row>
    <row r="368" spans="1:17" x14ac:dyDescent="0.3">
      <c r="A368" t="s">
        <v>845</v>
      </c>
      <c r="B368" t="s">
        <v>846</v>
      </c>
      <c r="C368" t="s">
        <v>3139</v>
      </c>
      <c r="D368" t="s">
        <v>460</v>
      </c>
      <c r="E368">
        <v>17778.273189169999</v>
      </c>
      <c r="F368">
        <v>7492.55</v>
      </c>
      <c r="G368">
        <v>-14.266124071356799</v>
      </c>
      <c r="H368">
        <v>-2.4965045580225498</v>
      </c>
      <c r="I368">
        <v>-2.6947041789176001</v>
      </c>
      <c r="J368">
        <v>-2.0501718980902202</v>
      </c>
      <c r="K368">
        <v>7920.3587899079203</v>
      </c>
      <c r="L368">
        <v>7623.5016514585604</v>
      </c>
      <c r="M368">
        <v>40.752833224174402</v>
      </c>
      <c r="N368">
        <v>0.27221944002314002</v>
      </c>
      <c r="O368">
        <v>26.6417975188687</v>
      </c>
      <c r="P368">
        <v>36.5608938140196</v>
      </c>
      <c r="Q368">
        <v>-1.9621178579465999E-2</v>
      </c>
    </row>
    <row r="369" spans="1:18" x14ac:dyDescent="0.3">
      <c r="A369" t="s">
        <v>847</v>
      </c>
      <c r="B369" t="s">
        <v>848</v>
      </c>
      <c r="C369" t="s">
        <v>3136</v>
      </c>
      <c r="D369" t="s">
        <v>261</v>
      </c>
      <c r="E369">
        <v>17695.485069840001</v>
      </c>
      <c r="F369">
        <v>2228.4</v>
      </c>
      <c r="G369">
        <v>110.908217624782</v>
      </c>
      <c r="H369">
        <v>37.283900754665702</v>
      </c>
      <c r="I369">
        <v>32.972617515433797</v>
      </c>
      <c r="J369">
        <v>6.1395023314534001</v>
      </c>
      <c r="K369">
        <v>1933.42583370083</v>
      </c>
      <c r="L369">
        <v>1669.2826326198799</v>
      </c>
      <c r="M369">
        <v>72.171717711843598</v>
      </c>
      <c r="N369">
        <v>1.6399793210495099</v>
      </c>
      <c r="O369">
        <v>20.4451624483934</v>
      </c>
      <c r="P369">
        <v>166.23655913978399</v>
      </c>
      <c r="Q369">
        <v>0.16773373435503899</v>
      </c>
    </row>
    <row r="370" spans="1:18" x14ac:dyDescent="0.3">
      <c r="A370" t="s">
        <v>849</v>
      </c>
      <c r="B370" t="s">
        <v>850</v>
      </c>
      <c r="C370" t="s">
        <v>3135</v>
      </c>
      <c r="D370" t="s">
        <v>123</v>
      </c>
      <c r="E370">
        <v>17662.03981749</v>
      </c>
      <c r="F370">
        <v>676.35</v>
      </c>
      <c r="G370">
        <v>163.403434886611</v>
      </c>
      <c r="H370">
        <v>20.108821870110599</v>
      </c>
      <c r="I370">
        <v>156.96448478010601</v>
      </c>
      <c r="J370">
        <v>0.59694184997300703</v>
      </c>
      <c r="K370">
        <v>613.34131444478999</v>
      </c>
      <c r="L370">
        <v>439.93131218117998</v>
      </c>
      <c r="M370">
        <v>61.586011947355097</v>
      </c>
      <c r="N370">
        <v>0.88828946575256695</v>
      </c>
      <c r="O370">
        <v>6.3059067051082804</v>
      </c>
      <c r="P370">
        <v>361.02723151903399</v>
      </c>
      <c r="Q370">
        <v>0.25060520853162899</v>
      </c>
    </row>
    <row r="371" spans="1:18" x14ac:dyDescent="0.3">
      <c r="A371" t="s">
        <v>851</v>
      </c>
      <c r="B371" t="s">
        <v>852</v>
      </c>
      <c r="C371" t="s">
        <v>3136</v>
      </c>
      <c r="D371" t="s">
        <v>306</v>
      </c>
      <c r="E371">
        <v>17638.716960000002</v>
      </c>
      <c r="F371">
        <v>1539.8</v>
      </c>
      <c r="G371">
        <v>51.749569753070297</v>
      </c>
      <c r="H371">
        <v>-4.7932554118187598</v>
      </c>
      <c r="I371">
        <v>2.9283312398393702</v>
      </c>
      <c r="J371">
        <v>-1.0610899479625699</v>
      </c>
      <c r="K371">
        <v>1608.8181282477999</v>
      </c>
      <c r="L371">
        <v>1508.0036886425601</v>
      </c>
      <c r="M371">
        <v>62.3319585484318</v>
      </c>
      <c r="N371">
        <v>0.58823964046548405</v>
      </c>
      <c r="O371">
        <v>84.036887907520395</v>
      </c>
      <c r="P371">
        <v>128.643551859826</v>
      </c>
      <c r="Q371">
        <v>0.16222201491496199</v>
      </c>
    </row>
    <row r="372" spans="1:18" x14ac:dyDescent="0.3">
      <c r="A372" t="s">
        <v>853</v>
      </c>
      <c r="B372" t="s">
        <v>854</v>
      </c>
      <c r="C372" t="s">
        <v>3132</v>
      </c>
      <c r="D372" t="s">
        <v>208</v>
      </c>
      <c r="E372">
        <v>17601.676833860001</v>
      </c>
      <c r="F372">
        <v>1488.55</v>
      </c>
      <c r="G372">
        <v>-5.3554987747128102</v>
      </c>
      <c r="H372">
        <v>-5.3813609709449599</v>
      </c>
      <c r="I372">
        <v>-35.082572042310801</v>
      </c>
      <c r="J372">
        <v>-2.2306438499213002</v>
      </c>
      <c r="K372">
        <v>1653.0127392680799</v>
      </c>
      <c r="L372">
        <v>1759.50777992128</v>
      </c>
      <c r="M372">
        <v>47.135564312140801</v>
      </c>
      <c r="N372">
        <v>0.76989794173937198</v>
      </c>
      <c r="O372">
        <v>63.135265862752298</v>
      </c>
      <c r="P372">
        <v>20.823863636363601</v>
      </c>
      <c r="Q372">
        <v>0.127214406437412</v>
      </c>
    </row>
    <row r="373" spans="1:18" x14ac:dyDescent="0.3">
      <c r="A373" t="s">
        <v>855</v>
      </c>
      <c r="B373" t="s">
        <v>856</v>
      </c>
      <c r="C373" t="s">
        <v>3135</v>
      </c>
      <c r="D373" t="s">
        <v>597</v>
      </c>
      <c r="E373">
        <v>17556.219326300001</v>
      </c>
      <c r="F373">
        <v>1365.95</v>
      </c>
      <c r="G373">
        <v>-40.506798202164902</v>
      </c>
      <c r="H373">
        <v>-3.60032281042754</v>
      </c>
      <c r="I373">
        <v>-4.6265540643637904</v>
      </c>
      <c r="J373">
        <v>-0.59896728814511202</v>
      </c>
      <c r="K373">
        <v>1373.3520320545499</v>
      </c>
      <c r="L373">
        <v>1438.97038751125</v>
      </c>
      <c r="M373">
        <v>67.984465877683107</v>
      </c>
      <c r="N373">
        <v>0.936315759131647</v>
      </c>
      <c r="O373">
        <v>26.230828361213799</v>
      </c>
      <c r="P373">
        <v>7.6398739164696696</v>
      </c>
      <c r="Q373">
        <v>-0.13882501797881699</v>
      </c>
    </row>
    <row r="374" spans="1:18" x14ac:dyDescent="0.3">
      <c r="A374" t="s">
        <v>857</v>
      </c>
      <c r="B374" t="s">
        <v>858</v>
      </c>
      <c r="C374" t="s">
        <v>3129</v>
      </c>
      <c r="D374" t="s">
        <v>268</v>
      </c>
      <c r="E374">
        <v>17554.61004</v>
      </c>
      <c r="F374">
        <v>2516</v>
      </c>
      <c r="G374">
        <v>57.2627614941063</v>
      </c>
      <c r="H374">
        <v>-3.1814165976514999</v>
      </c>
      <c r="I374">
        <v>58.6737199754537</v>
      </c>
      <c r="J374">
        <v>-4.1979170107043497</v>
      </c>
      <c r="K374">
        <v>2612.9526344525598</v>
      </c>
      <c r="L374">
        <v>2175.3749089541998</v>
      </c>
      <c r="M374">
        <v>37.438384923656301</v>
      </c>
      <c r="N374">
        <v>0.41092538563384401</v>
      </c>
      <c r="O374">
        <v>18.243243243243199</v>
      </c>
      <c r="P374">
        <v>99.793536091479396</v>
      </c>
      <c r="Q374">
        <v>9.5200859534277996E-2</v>
      </c>
      <c r="R374">
        <v>9.5200859534277996E-2</v>
      </c>
    </row>
    <row r="375" spans="1:18" x14ac:dyDescent="0.3">
      <c r="A375" t="s">
        <v>859</v>
      </c>
      <c r="B375" t="s">
        <v>860</v>
      </c>
      <c r="C375" t="s">
        <v>3136</v>
      </c>
      <c r="D375" t="s">
        <v>117</v>
      </c>
      <c r="E375">
        <v>17510.6757645</v>
      </c>
      <c r="F375">
        <v>11693.95</v>
      </c>
      <c r="G375">
        <v>88.3361614038227</v>
      </c>
      <c r="H375">
        <v>-0.46440456414220899</v>
      </c>
      <c r="I375">
        <v>42.769661561702897</v>
      </c>
      <c r="J375">
        <v>3.96870305180015</v>
      </c>
      <c r="K375">
        <v>12473.00233628</v>
      </c>
      <c r="L375">
        <v>11201.618716258899</v>
      </c>
      <c r="M375">
        <v>33.952541590448199</v>
      </c>
      <c r="N375">
        <v>1.5568776513240199</v>
      </c>
      <c r="O375">
        <v>34.275415920198</v>
      </c>
      <c r="P375">
        <v>119.60469483567999</v>
      </c>
    </row>
    <row r="376" spans="1:18" hidden="1" x14ac:dyDescent="0.3">
      <c r="A376" t="s">
        <v>861</v>
      </c>
      <c r="B376" t="s">
        <v>862</v>
      </c>
      <c r="C376" t="s">
        <v>3127</v>
      </c>
      <c r="D376" t="s">
        <v>54</v>
      </c>
      <c r="E376">
        <v>17471.515751160001</v>
      </c>
      <c r="F376">
        <v>406.2</v>
      </c>
      <c r="G376">
        <v>-0.73679909028661605</v>
      </c>
      <c r="H376">
        <v>-4.5999429506399601</v>
      </c>
      <c r="I376">
        <v>13.957676655899901</v>
      </c>
      <c r="J376">
        <v>-8.9189339108828598</v>
      </c>
      <c r="K376">
        <v>434.09384185773399</v>
      </c>
      <c r="M376">
        <v>32.054419041001204</v>
      </c>
      <c r="N376">
        <v>0.98527208599767202</v>
      </c>
      <c r="O376">
        <v>27.227966518956102</v>
      </c>
      <c r="P376">
        <v>39.109589041095802</v>
      </c>
    </row>
    <row r="377" spans="1:18" x14ac:dyDescent="0.3">
      <c r="A377" t="s">
        <v>863</v>
      </c>
      <c r="B377" t="s">
        <v>864</v>
      </c>
      <c r="C377" t="s">
        <v>3132</v>
      </c>
      <c r="D377" t="s">
        <v>805</v>
      </c>
      <c r="E377">
        <v>17466.311103569999</v>
      </c>
      <c r="F377">
        <v>966.3</v>
      </c>
      <c r="G377">
        <v>4.4425426495227098</v>
      </c>
      <c r="H377">
        <v>6.8668008119444099</v>
      </c>
      <c r="I377">
        <v>33.018597814182399</v>
      </c>
      <c r="J377">
        <v>-1.4936931886501199</v>
      </c>
      <c r="K377">
        <v>952.18179817953398</v>
      </c>
      <c r="L377">
        <v>856.23207167234295</v>
      </c>
      <c r="M377">
        <v>59.739680535598801</v>
      </c>
      <c r="N377">
        <v>0.49404144440101799</v>
      </c>
      <c r="O377">
        <v>10.115906033322901</v>
      </c>
      <c r="P377">
        <v>60.501619466821602</v>
      </c>
      <c r="Q377">
        <v>0.19012340971616901</v>
      </c>
    </row>
    <row r="378" spans="1:18" x14ac:dyDescent="0.3">
      <c r="A378" t="s">
        <v>865</v>
      </c>
      <c r="B378" t="s">
        <v>866</v>
      </c>
      <c r="C378" t="s">
        <v>3127</v>
      </c>
      <c r="D378" t="s">
        <v>501</v>
      </c>
      <c r="E378">
        <v>17462.091864800001</v>
      </c>
      <c r="F378">
        <v>411.4</v>
      </c>
      <c r="G378">
        <v>-51.025179168186</v>
      </c>
      <c r="H378">
        <v>1.8913153691498099</v>
      </c>
      <c r="I378">
        <v>-2.1788142840734901</v>
      </c>
      <c r="J378">
        <v>-3.7137621600677799</v>
      </c>
      <c r="K378">
        <v>441.55885371802202</v>
      </c>
      <c r="L378">
        <v>464.32632898594699</v>
      </c>
      <c r="M378">
        <v>33.719383346619601</v>
      </c>
      <c r="N378">
        <v>0.23144795149380701</v>
      </c>
      <c r="O378">
        <v>59.301926311642397</v>
      </c>
      <c r="P378">
        <v>35.204416984356499</v>
      </c>
      <c r="Q378">
        <v>2.5564220023235999E-2</v>
      </c>
    </row>
    <row r="379" spans="1:18" x14ac:dyDescent="0.3">
      <c r="A379" t="s">
        <v>867</v>
      </c>
      <c r="B379" t="s">
        <v>868</v>
      </c>
      <c r="C379" t="s">
        <v>3127</v>
      </c>
      <c r="D379" t="s">
        <v>54</v>
      </c>
      <c r="E379">
        <v>17453.254987603999</v>
      </c>
      <c r="F379">
        <v>211.57</v>
      </c>
      <c r="G379">
        <v>-9.5325749593934308</v>
      </c>
      <c r="H379">
        <v>5.3181743316273096</v>
      </c>
      <c r="I379">
        <v>-9.9808089768850206</v>
      </c>
      <c r="J379">
        <v>-7.0298541963778896E-2</v>
      </c>
      <c r="K379">
        <v>200.48526967913301</v>
      </c>
      <c r="L379">
        <v>207.26334886569299</v>
      </c>
      <c r="M379">
        <v>71.262760861619398</v>
      </c>
      <c r="N379">
        <v>0.973176948866042</v>
      </c>
      <c r="O379">
        <v>36.715980526539603</v>
      </c>
      <c r="P379">
        <v>18.866228439799901</v>
      </c>
      <c r="Q379">
        <v>5.0171332589794997E-2</v>
      </c>
    </row>
    <row r="380" spans="1:18" x14ac:dyDescent="0.3">
      <c r="A380" t="s">
        <v>869</v>
      </c>
      <c r="B380" t="s">
        <v>870</v>
      </c>
      <c r="C380" t="s">
        <v>3136</v>
      </c>
      <c r="D380" t="s">
        <v>546</v>
      </c>
      <c r="E380">
        <v>17148.324058124999</v>
      </c>
      <c r="F380">
        <v>1121.25</v>
      </c>
      <c r="G380">
        <v>-2.19762127692682</v>
      </c>
      <c r="H380">
        <v>-4.85163560037397</v>
      </c>
      <c r="I380">
        <v>-28.378480422126199</v>
      </c>
      <c r="J380">
        <v>-1.7094743555187699</v>
      </c>
      <c r="K380">
        <v>1259.9606485627501</v>
      </c>
      <c r="L380">
        <v>1265.0190627033501</v>
      </c>
      <c r="M380">
        <v>35.9983388007212</v>
      </c>
      <c r="N380">
        <v>0.55066960269348797</v>
      </c>
      <c r="O380">
        <v>51.616499442586303</v>
      </c>
      <c r="P380">
        <v>34.887218045112697</v>
      </c>
      <c r="Q380">
        <v>7.1210768286629006E-2</v>
      </c>
    </row>
    <row r="381" spans="1:18" x14ac:dyDescent="0.3">
      <c r="A381" t="s">
        <v>871</v>
      </c>
      <c r="B381" t="s">
        <v>872</v>
      </c>
      <c r="C381" t="s">
        <v>3141</v>
      </c>
      <c r="D381" t="s">
        <v>498</v>
      </c>
      <c r="E381">
        <v>17117.806408799999</v>
      </c>
      <c r="F381">
        <v>3451.9</v>
      </c>
      <c r="G381">
        <v>-29.3154711831714</v>
      </c>
      <c r="H381">
        <v>3.7652308196894801</v>
      </c>
      <c r="I381">
        <v>-2.86395355789745</v>
      </c>
      <c r="J381">
        <v>2.0669406562729198</v>
      </c>
      <c r="K381">
        <v>3371.33742498215</v>
      </c>
      <c r="L381">
        <v>3452.20340247081</v>
      </c>
      <c r="M381">
        <v>60.301391940210202</v>
      </c>
      <c r="N381">
        <v>0.53304025835483404</v>
      </c>
      <c r="O381">
        <v>15.282887685043001</v>
      </c>
      <c r="P381">
        <v>20.026426050522399</v>
      </c>
      <c r="Q381">
        <v>-6.3748343674674995E-2</v>
      </c>
    </row>
    <row r="382" spans="1:18" x14ac:dyDescent="0.3">
      <c r="A382" t="s">
        <v>873</v>
      </c>
      <c r="B382" t="s">
        <v>874</v>
      </c>
      <c r="C382" t="s">
        <v>3127</v>
      </c>
      <c r="D382" t="s">
        <v>211</v>
      </c>
      <c r="E382">
        <v>17069.249901985</v>
      </c>
      <c r="F382">
        <v>4112.05</v>
      </c>
      <c r="G382">
        <v>40.730826688570303</v>
      </c>
      <c r="H382">
        <v>3.0991324263607298</v>
      </c>
      <c r="I382">
        <v>-4.50808311072766</v>
      </c>
      <c r="J382">
        <v>0.33952829035986798</v>
      </c>
      <c r="K382">
        <v>3972.5700991352301</v>
      </c>
      <c r="L382">
        <v>3630.8949883799501</v>
      </c>
      <c r="M382">
        <v>63.321925508808398</v>
      </c>
      <c r="N382">
        <v>0.703807769519742</v>
      </c>
      <c r="O382">
        <v>6.5648520810787696</v>
      </c>
      <c r="P382">
        <v>72.052301255230105</v>
      </c>
      <c r="Q382">
        <v>0.26413103012633299</v>
      </c>
    </row>
    <row r="383" spans="1:18" x14ac:dyDescent="0.3">
      <c r="A383" t="s">
        <v>875</v>
      </c>
      <c r="B383" t="s">
        <v>876</v>
      </c>
      <c r="C383" t="s">
        <v>3126</v>
      </c>
      <c r="D383" t="s">
        <v>21</v>
      </c>
      <c r="E383">
        <v>16965.700047024999</v>
      </c>
      <c r="F383">
        <v>747.85</v>
      </c>
      <c r="G383">
        <v>14.022134223004601</v>
      </c>
      <c r="H383">
        <v>5.9019681877486301</v>
      </c>
      <c r="I383">
        <v>14.544193832338101</v>
      </c>
      <c r="J383">
        <v>1.00340751226623</v>
      </c>
      <c r="K383">
        <v>716.13546530568203</v>
      </c>
      <c r="L383">
        <v>671.65153064172898</v>
      </c>
      <c r="M383">
        <v>68.348459755326601</v>
      </c>
      <c r="N383">
        <v>0.61667283936337502</v>
      </c>
      <c r="O383">
        <v>12.2551313766129</v>
      </c>
      <c r="P383">
        <v>45.496108949416303</v>
      </c>
      <c r="Q383">
        <v>5.0849182099650003E-2</v>
      </c>
    </row>
    <row r="384" spans="1:18" x14ac:dyDescent="0.3">
      <c r="A384" t="s">
        <v>877</v>
      </c>
      <c r="B384" t="s">
        <v>878</v>
      </c>
      <c r="C384" t="s">
        <v>3130</v>
      </c>
      <c r="D384" t="s">
        <v>48</v>
      </c>
      <c r="E384">
        <v>16936.706961619999</v>
      </c>
      <c r="F384">
        <v>1456.3</v>
      </c>
      <c r="G384">
        <v>87.584104572086801</v>
      </c>
      <c r="H384">
        <v>1.0260677089210399</v>
      </c>
      <c r="I384">
        <v>33.258968132897799</v>
      </c>
      <c r="J384">
        <v>-4.0596418199958597</v>
      </c>
      <c r="K384">
        <v>1558.4587580494999</v>
      </c>
      <c r="L384">
        <v>1331.6170246218601</v>
      </c>
      <c r="M384">
        <v>36.836766093495001</v>
      </c>
      <c r="N384">
        <v>1.16465504110921</v>
      </c>
      <c r="O384">
        <v>25.111584151617102</v>
      </c>
      <c r="P384">
        <v>139.838603425559</v>
      </c>
      <c r="Q384">
        <v>0.19648537658447901</v>
      </c>
    </row>
    <row r="385" spans="1:17" x14ac:dyDescent="0.3">
      <c r="A385" t="s">
        <v>879</v>
      </c>
      <c r="B385" t="s">
        <v>880</v>
      </c>
      <c r="C385" t="s">
        <v>3136</v>
      </c>
      <c r="D385" t="s">
        <v>261</v>
      </c>
      <c r="E385">
        <v>16917.224894999999</v>
      </c>
      <c r="F385">
        <v>15835.65</v>
      </c>
      <c r="G385">
        <v>-8.6699779710872207</v>
      </c>
      <c r="H385">
        <v>-3.4870362677115101</v>
      </c>
      <c r="I385">
        <v>-9.0869438918004501</v>
      </c>
      <c r="J385">
        <v>-3.5387188300346701</v>
      </c>
      <c r="K385">
        <v>16081.523399837</v>
      </c>
      <c r="L385">
        <v>15638.687555402301</v>
      </c>
      <c r="M385">
        <v>56.702904113799697</v>
      </c>
      <c r="N385">
        <v>0.94636680330391298</v>
      </c>
      <c r="O385">
        <v>21.245102032439402</v>
      </c>
      <c r="P385">
        <v>21.960921735647901</v>
      </c>
      <c r="Q385">
        <v>6.1480005543179998E-2</v>
      </c>
    </row>
    <row r="386" spans="1:17" x14ac:dyDescent="0.3">
      <c r="A386" t="s">
        <v>881</v>
      </c>
      <c r="B386" t="s">
        <v>882</v>
      </c>
      <c r="C386" t="s">
        <v>3136</v>
      </c>
      <c r="D386" t="s">
        <v>805</v>
      </c>
      <c r="E386">
        <v>16721.307862500002</v>
      </c>
      <c r="F386">
        <v>4015.25</v>
      </c>
      <c r="G386">
        <v>39.566646691102299</v>
      </c>
      <c r="H386">
        <v>5.4507799909915597</v>
      </c>
      <c r="I386">
        <v>-18.0792334077865</v>
      </c>
      <c r="J386">
        <v>1.7354360750712601</v>
      </c>
      <c r="K386">
        <v>3907.2366385014102</v>
      </c>
      <c r="L386">
        <v>3708.1150448076701</v>
      </c>
      <c r="M386">
        <v>61.324629808986899</v>
      </c>
      <c r="N386">
        <v>0.94695654359708603</v>
      </c>
      <c r="O386">
        <v>36.678911649336897</v>
      </c>
      <c r="P386">
        <v>68.555716474613206</v>
      </c>
      <c r="Q386">
        <v>9.9020200076398002E-2</v>
      </c>
    </row>
    <row r="387" spans="1:17" hidden="1" x14ac:dyDescent="0.3">
      <c r="A387" t="s">
        <v>883</v>
      </c>
      <c r="B387" t="s">
        <v>884</v>
      </c>
      <c r="C387" t="s">
        <v>3142</v>
      </c>
      <c r="D387" t="s">
        <v>211</v>
      </c>
      <c r="E387">
        <v>16703.055435350001</v>
      </c>
      <c r="F387">
        <v>15050.5</v>
      </c>
      <c r="G387">
        <v>195.833468579461</v>
      </c>
      <c r="H387">
        <v>64.926603134111403</v>
      </c>
      <c r="I387">
        <v>123.655974730309</v>
      </c>
      <c r="J387">
        <v>-16.3027482724621</v>
      </c>
      <c r="K387">
        <v>11700.679669282301</v>
      </c>
      <c r="L387">
        <v>8294.3692081218305</v>
      </c>
      <c r="M387">
        <v>46.253314546553597</v>
      </c>
      <c r="N387">
        <v>1.81493893520111</v>
      </c>
      <c r="O387">
        <v>35.485199827248202</v>
      </c>
      <c r="P387">
        <v>206.57120159696899</v>
      </c>
      <c r="Q387">
        <v>0.11684584138623599</v>
      </c>
    </row>
    <row r="388" spans="1:17" x14ac:dyDescent="0.3">
      <c r="A388" t="s">
        <v>885</v>
      </c>
      <c r="B388" t="s">
        <v>886</v>
      </c>
      <c r="C388" t="s">
        <v>3131</v>
      </c>
      <c r="D388" t="s">
        <v>250</v>
      </c>
      <c r="E388">
        <v>16699.718639999999</v>
      </c>
      <c r="F388">
        <v>1644.45</v>
      </c>
      <c r="G388">
        <v>27.557399973470599</v>
      </c>
      <c r="H388">
        <v>13.086932690023801</v>
      </c>
      <c r="I388">
        <v>25.8509679265287</v>
      </c>
      <c r="J388">
        <v>-1.1275400960905899</v>
      </c>
      <c r="K388">
        <v>1481.57918811376</v>
      </c>
      <c r="L388">
        <v>1317.8537152134099</v>
      </c>
      <c r="M388">
        <v>64.1119415004827</v>
      </c>
      <c r="N388">
        <v>1.0378159614995399</v>
      </c>
      <c r="O388">
        <v>3.9618109398278998</v>
      </c>
      <c r="P388">
        <v>53.830682881197298</v>
      </c>
      <c r="Q388">
        <v>0.15621837887596199</v>
      </c>
    </row>
    <row r="389" spans="1:17" x14ac:dyDescent="0.3">
      <c r="A389" t="s">
        <v>887</v>
      </c>
      <c r="B389" t="s">
        <v>888</v>
      </c>
      <c r="C389" t="s">
        <v>3135</v>
      </c>
      <c r="D389" t="s">
        <v>40</v>
      </c>
      <c r="E389">
        <v>16682.342192849999</v>
      </c>
      <c r="F389">
        <v>755.25</v>
      </c>
      <c r="G389">
        <v>-30.739226159205199</v>
      </c>
      <c r="H389">
        <v>-9.1778282918480993</v>
      </c>
      <c r="I389">
        <v>-18.907745136698601</v>
      </c>
      <c r="J389">
        <v>-8.2976133951961408</v>
      </c>
      <c r="K389">
        <v>845.16663812083402</v>
      </c>
      <c r="L389">
        <v>858.00189769922395</v>
      </c>
      <c r="M389">
        <v>24.317337462238299</v>
      </c>
      <c r="N389">
        <v>1.9633304067989601</v>
      </c>
      <c r="O389">
        <v>35.7166501158556</v>
      </c>
      <c r="P389">
        <v>6.1937570303711897</v>
      </c>
    </row>
    <row r="390" spans="1:17" x14ac:dyDescent="0.3">
      <c r="A390" t="s">
        <v>889</v>
      </c>
      <c r="B390" t="s">
        <v>890</v>
      </c>
      <c r="C390" t="s">
        <v>3127</v>
      </c>
      <c r="D390" t="s">
        <v>139</v>
      </c>
      <c r="E390">
        <v>16638.120630665999</v>
      </c>
      <c r="F390">
        <v>63.66</v>
      </c>
      <c r="G390">
        <v>138.58091899203899</v>
      </c>
      <c r="H390">
        <v>25.722766705935999</v>
      </c>
      <c r="I390">
        <v>2.8752525006936098</v>
      </c>
      <c r="J390">
        <v>1.81266021653708</v>
      </c>
      <c r="K390">
        <v>62.139677543378298</v>
      </c>
      <c r="L390">
        <v>57.210338975567097</v>
      </c>
      <c r="M390">
        <v>59.316292198437402</v>
      </c>
      <c r="N390">
        <v>1.23558159914127</v>
      </c>
      <c r="O390">
        <v>43.575243480992697</v>
      </c>
      <c r="P390">
        <v>163.60248447204901</v>
      </c>
      <c r="Q390">
        <v>0.134740902894326</v>
      </c>
    </row>
    <row r="391" spans="1:17" x14ac:dyDescent="0.3">
      <c r="A391" t="s">
        <v>891</v>
      </c>
      <c r="B391" t="s">
        <v>892</v>
      </c>
      <c r="C391" t="s">
        <v>3126</v>
      </c>
      <c r="D391" t="s">
        <v>21</v>
      </c>
      <c r="E391">
        <v>16599.838002420001</v>
      </c>
      <c r="F391">
        <v>597.95000000000005</v>
      </c>
      <c r="G391">
        <v>-26.83371069332</v>
      </c>
      <c r="H391">
        <v>-5.1978461183354998</v>
      </c>
      <c r="I391">
        <v>3.61550649126989</v>
      </c>
      <c r="J391">
        <v>-3.7443661587486199</v>
      </c>
      <c r="K391">
        <v>601.72749210408995</v>
      </c>
      <c r="L391">
        <v>624.88269996091401</v>
      </c>
      <c r="M391">
        <v>62.179603167171699</v>
      </c>
      <c r="N391">
        <v>1.1189537210267</v>
      </c>
      <c r="O391">
        <v>45.497115143406603</v>
      </c>
      <c r="P391">
        <v>27.331771720613201</v>
      </c>
      <c r="Q391">
        <v>6.8806119308161995E-2</v>
      </c>
    </row>
    <row r="392" spans="1:17" x14ac:dyDescent="0.3">
      <c r="A392" t="s">
        <v>893</v>
      </c>
      <c r="B392" t="s">
        <v>894</v>
      </c>
      <c r="C392" t="s">
        <v>3136</v>
      </c>
      <c r="D392" t="s">
        <v>546</v>
      </c>
      <c r="E392">
        <v>16522.693036889999</v>
      </c>
      <c r="F392">
        <v>1461.3</v>
      </c>
      <c r="G392">
        <v>-34.170518248702102</v>
      </c>
      <c r="H392">
        <v>-2.1524649041095998</v>
      </c>
      <c r="I392">
        <v>-24.5167346777075</v>
      </c>
      <c r="J392">
        <v>-7.93884910094798</v>
      </c>
      <c r="K392">
        <v>1587.7621646612999</v>
      </c>
      <c r="L392">
        <v>1604.8512781366401</v>
      </c>
      <c r="M392">
        <v>26.447627640359201</v>
      </c>
      <c r="N392">
        <v>0.29776144650783198</v>
      </c>
      <c r="O392">
        <v>30.154656812427302</v>
      </c>
      <c r="P392">
        <v>11.5240784553155</v>
      </c>
    </row>
    <row r="393" spans="1:17" x14ac:dyDescent="0.3">
      <c r="A393" t="s">
        <v>895</v>
      </c>
      <c r="B393" t="s">
        <v>896</v>
      </c>
      <c r="C393" t="s">
        <v>3141</v>
      </c>
      <c r="D393" t="s">
        <v>411</v>
      </c>
      <c r="E393">
        <v>16488.553512375001</v>
      </c>
      <c r="F393">
        <v>1306.1500000000001</v>
      </c>
      <c r="G393">
        <v>93.445722927462697</v>
      </c>
      <c r="H393">
        <v>12.0461917173717</v>
      </c>
      <c r="I393">
        <v>130.22823807121799</v>
      </c>
      <c r="J393">
        <v>-3.4196478720693202</v>
      </c>
      <c r="K393">
        <v>1163.89788367802</v>
      </c>
      <c r="L393">
        <v>898.531427606021</v>
      </c>
      <c r="M393">
        <v>61.0114712256849</v>
      </c>
      <c r="N393">
        <v>0.83702888788276197</v>
      </c>
      <c r="O393">
        <v>7.4876545572866799</v>
      </c>
      <c r="P393">
        <v>190.25555555555499</v>
      </c>
      <c r="Q393">
        <v>0.12438184904071201</v>
      </c>
    </row>
    <row r="394" spans="1:17" hidden="1" x14ac:dyDescent="0.3">
      <c r="A394" t="s">
        <v>897</v>
      </c>
      <c r="B394" t="s">
        <v>898</v>
      </c>
      <c r="C394" t="s">
        <v>3142</v>
      </c>
      <c r="D394" t="s">
        <v>498</v>
      </c>
      <c r="E394">
        <v>16420.015615839999</v>
      </c>
      <c r="F394">
        <v>3605.6</v>
      </c>
      <c r="G394">
        <v>25.9734281544598</v>
      </c>
      <c r="H394">
        <v>-3.9257512688306702</v>
      </c>
      <c r="I394">
        <v>35.159968792340102</v>
      </c>
      <c r="J394">
        <v>-3.5844421460900899</v>
      </c>
      <c r="K394">
        <v>3780.82829053365</v>
      </c>
      <c r="L394">
        <v>3240.3392331827299</v>
      </c>
      <c r="M394">
        <v>29.449940911368099</v>
      </c>
      <c r="N394">
        <v>0.59780242274708195</v>
      </c>
      <c r="O394">
        <v>29.631684047037901</v>
      </c>
      <c r="P394">
        <v>59.047198941332098</v>
      </c>
      <c r="Q394">
        <v>5.1926795376395003E-2</v>
      </c>
    </row>
    <row r="395" spans="1:17" x14ac:dyDescent="0.3">
      <c r="A395" t="s">
        <v>899</v>
      </c>
      <c r="B395" t="s">
        <v>900</v>
      </c>
      <c r="C395" t="s">
        <v>3126</v>
      </c>
      <c r="D395" t="s">
        <v>21</v>
      </c>
      <c r="E395">
        <v>16385.82795608</v>
      </c>
      <c r="F395">
        <v>592.4</v>
      </c>
      <c r="G395">
        <v>-29.191359952382999</v>
      </c>
      <c r="H395">
        <v>-0.86711403721593505</v>
      </c>
      <c r="I395">
        <v>-12.120747158715099</v>
      </c>
      <c r="J395">
        <v>0.26086093892154599</v>
      </c>
      <c r="K395">
        <v>585.85551669721701</v>
      </c>
      <c r="L395">
        <v>622.31547498934799</v>
      </c>
      <c r="M395">
        <v>67.592252649136597</v>
      </c>
      <c r="N395">
        <v>0.57271519228809098</v>
      </c>
      <c r="O395">
        <v>45.484469952734599</v>
      </c>
      <c r="P395">
        <v>10.460563117657999</v>
      </c>
      <c r="Q395">
        <v>7.4373279102229999E-3</v>
      </c>
    </row>
    <row r="396" spans="1:17" x14ac:dyDescent="0.3">
      <c r="A396" t="s">
        <v>901</v>
      </c>
      <c r="B396" t="s">
        <v>902</v>
      </c>
      <c r="C396" t="s">
        <v>3141</v>
      </c>
      <c r="D396" t="s">
        <v>498</v>
      </c>
      <c r="E396">
        <v>16362.30634875</v>
      </c>
      <c r="F396">
        <v>451.35</v>
      </c>
      <c r="G396">
        <v>-39.612314160160103</v>
      </c>
      <c r="H396">
        <v>-10.689309582100501</v>
      </c>
      <c r="I396">
        <v>-32.184311994961099</v>
      </c>
      <c r="J396">
        <v>-2.48460349002668</v>
      </c>
      <c r="K396">
        <v>513.06828801998904</v>
      </c>
      <c r="L396">
        <v>592.41833168728397</v>
      </c>
      <c r="M396">
        <v>47.796835741421098</v>
      </c>
      <c r="N396">
        <v>0.78047724495593196</v>
      </c>
      <c r="O396">
        <v>70.433145009416194</v>
      </c>
      <c r="P396">
        <v>6.8031235210600904</v>
      </c>
      <c r="Q396">
        <v>-0.13007471894991701</v>
      </c>
    </row>
    <row r="397" spans="1:17" x14ac:dyDescent="0.3">
      <c r="A397" t="s">
        <v>903</v>
      </c>
      <c r="B397" t="s">
        <v>904</v>
      </c>
      <c r="C397" t="s">
        <v>3127</v>
      </c>
      <c r="D397" t="s">
        <v>211</v>
      </c>
      <c r="E397">
        <v>16360.68120155</v>
      </c>
      <c r="F397">
        <v>1282.75</v>
      </c>
      <c r="G397">
        <v>39.797595036301303</v>
      </c>
      <c r="H397">
        <v>7.4535714160029496</v>
      </c>
      <c r="I397">
        <v>34.426830132127598</v>
      </c>
      <c r="J397">
        <v>-1.51250355482593</v>
      </c>
      <c r="K397">
        <v>1256.5845198350701</v>
      </c>
      <c r="L397">
        <v>1086.1166485317999</v>
      </c>
      <c r="M397">
        <v>46.601320537673203</v>
      </c>
      <c r="N397">
        <v>0.61739472810884799</v>
      </c>
      <c r="O397">
        <v>9.1405184174624807</v>
      </c>
      <c r="P397">
        <v>62.7648775536099</v>
      </c>
      <c r="Q397">
        <v>8.4618339565949996E-3</v>
      </c>
    </row>
    <row r="398" spans="1:17" x14ac:dyDescent="0.3">
      <c r="A398" t="s">
        <v>905</v>
      </c>
      <c r="B398" t="s">
        <v>906</v>
      </c>
      <c r="C398" t="s">
        <v>3136</v>
      </c>
      <c r="D398" t="s">
        <v>123</v>
      </c>
      <c r="E398">
        <v>16357.75442992</v>
      </c>
      <c r="F398">
        <v>1820.2</v>
      </c>
      <c r="G398">
        <v>122.22623598143301</v>
      </c>
      <c r="H398">
        <v>7.4139944929979897</v>
      </c>
      <c r="I398">
        <v>84.540556280681102</v>
      </c>
      <c r="J398">
        <v>-2.5944410862626999E-2</v>
      </c>
      <c r="K398">
        <v>1761.9053849495101</v>
      </c>
      <c r="L398">
        <v>1400.20358994399</v>
      </c>
      <c r="M398">
        <v>56.586073831403503</v>
      </c>
      <c r="N398">
        <v>0.645152008345657</v>
      </c>
      <c r="O398">
        <v>9.7516756400395508</v>
      </c>
      <c r="P398">
        <v>164.54472785408001</v>
      </c>
      <c r="Q398">
        <v>0.20719306309455801</v>
      </c>
    </row>
    <row r="399" spans="1:17" x14ac:dyDescent="0.3">
      <c r="A399" t="s">
        <v>907</v>
      </c>
      <c r="B399" t="s">
        <v>908</v>
      </c>
      <c r="C399" t="s">
        <v>3137</v>
      </c>
      <c r="D399" t="s">
        <v>117</v>
      </c>
      <c r="E399">
        <v>16320.1780827</v>
      </c>
      <c r="F399">
        <v>894.5</v>
      </c>
      <c r="G399">
        <v>33.226473941129697</v>
      </c>
      <c r="H399">
        <v>-6.09496297248897</v>
      </c>
      <c r="I399">
        <v>-8.3042556079712497</v>
      </c>
      <c r="J399">
        <v>-2.09587043542528</v>
      </c>
      <c r="K399">
        <v>1013.82303313148</v>
      </c>
      <c r="L399">
        <v>929.42113649234602</v>
      </c>
      <c r="M399">
        <v>23.2609335005852</v>
      </c>
      <c r="N399">
        <v>0.60793917219542404</v>
      </c>
      <c r="O399">
        <v>46.897708216880901</v>
      </c>
      <c r="P399">
        <v>55.565217391304301</v>
      </c>
      <c r="Q399">
        <v>0.22345393793375201</v>
      </c>
    </row>
    <row r="400" spans="1:17" x14ac:dyDescent="0.3">
      <c r="A400" t="s">
        <v>909</v>
      </c>
      <c r="B400" t="s">
        <v>910</v>
      </c>
      <c r="C400" t="s">
        <v>3136</v>
      </c>
      <c r="D400" t="s">
        <v>465</v>
      </c>
      <c r="E400">
        <v>16292.57139675</v>
      </c>
      <c r="F400">
        <v>263.5</v>
      </c>
      <c r="G400">
        <v>9.9837814867560599</v>
      </c>
      <c r="H400">
        <v>-5.3925898660276399</v>
      </c>
      <c r="I400">
        <v>-20.826510617904201</v>
      </c>
      <c r="J400">
        <v>-2.0815809900357598</v>
      </c>
      <c r="K400">
        <v>288.24949538066898</v>
      </c>
      <c r="L400">
        <v>280.17607855605098</v>
      </c>
      <c r="M400">
        <v>36.4988025261259</v>
      </c>
      <c r="N400">
        <v>0.36930816167701702</v>
      </c>
      <c r="O400">
        <v>35.066413662239</v>
      </c>
      <c r="P400">
        <v>32.279116465863403</v>
      </c>
      <c r="Q400">
        <v>1.9880631882426999E-2</v>
      </c>
    </row>
    <row r="401" spans="1:17" x14ac:dyDescent="0.3">
      <c r="A401" t="s">
        <v>911</v>
      </c>
      <c r="B401" t="s">
        <v>912</v>
      </c>
      <c r="C401" t="s">
        <v>3138</v>
      </c>
      <c r="D401" t="s">
        <v>705</v>
      </c>
      <c r="E401">
        <v>16233.209747299999</v>
      </c>
      <c r="F401">
        <v>394.55</v>
      </c>
      <c r="G401">
        <v>26.2692948014645</v>
      </c>
      <c r="H401">
        <v>2.7682771661265702</v>
      </c>
      <c r="I401">
        <v>19.3491180507074</v>
      </c>
      <c r="J401">
        <v>-3.7184306826204199</v>
      </c>
      <c r="K401">
        <v>389.2413367648</v>
      </c>
      <c r="L401">
        <v>361.249602388982</v>
      </c>
      <c r="M401">
        <v>53.674946419979399</v>
      </c>
      <c r="N401">
        <v>0.44582738957919099</v>
      </c>
      <c r="O401">
        <v>20.238246103155401</v>
      </c>
      <c r="P401">
        <v>53.104384943733002</v>
      </c>
      <c r="Q401">
        <v>0.21820088967048601</v>
      </c>
    </row>
    <row r="402" spans="1:17" hidden="1" x14ac:dyDescent="0.3">
      <c r="A402" t="s">
        <v>913</v>
      </c>
      <c r="B402" t="s">
        <v>914</v>
      </c>
      <c r="C402" t="s">
        <v>3138</v>
      </c>
      <c r="D402" t="s">
        <v>915</v>
      </c>
      <c r="E402">
        <v>16147.14950829</v>
      </c>
      <c r="F402">
        <v>1520.7</v>
      </c>
      <c r="G402">
        <v>-14.0923399430415</v>
      </c>
      <c r="H402">
        <v>-3.43401501144211</v>
      </c>
      <c r="I402">
        <v>0.50827506905243403</v>
      </c>
      <c r="J402">
        <v>-3.79655662727493</v>
      </c>
      <c r="K402">
        <v>1643.5706139807401</v>
      </c>
      <c r="M402">
        <v>33.5996080601739</v>
      </c>
      <c r="N402">
        <v>0.67509002120309702</v>
      </c>
      <c r="O402">
        <v>31.584138883408901</v>
      </c>
      <c r="P402">
        <v>23.468517841919301</v>
      </c>
    </row>
    <row r="403" spans="1:17" x14ac:dyDescent="0.3">
      <c r="A403" t="s">
        <v>916</v>
      </c>
      <c r="B403" t="s">
        <v>917</v>
      </c>
      <c r="C403" t="s">
        <v>3131</v>
      </c>
      <c r="D403" t="s">
        <v>51</v>
      </c>
      <c r="E403">
        <v>16147</v>
      </c>
      <c r="F403">
        <v>6458.8</v>
      </c>
      <c r="G403">
        <v>13.8675563899187</v>
      </c>
      <c r="H403">
        <v>-9.6482389464592195</v>
      </c>
      <c r="I403">
        <v>-4.98587503700222</v>
      </c>
      <c r="J403">
        <v>-4.4406678245811602</v>
      </c>
      <c r="K403">
        <v>7072.9157452651898</v>
      </c>
      <c r="L403">
        <v>6425.7494936585499</v>
      </c>
      <c r="M403">
        <v>31.9452945711895</v>
      </c>
      <c r="N403">
        <v>0.41813022695184598</v>
      </c>
      <c r="O403">
        <v>26.014120270019099</v>
      </c>
      <c r="P403">
        <v>40.387332362466502</v>
      </c>
      <c r="Q403">
        <v>8.1727479429325997E-2</v>
      </c>
    </row>
    <row r="404" spans="1:17" x14ac:dyDescent="0.3">
      <c r="A404" t="s">
        <v>918</v>
      </c>
      <c r="B404" t="s">
        <v>919</v>
      </c>
      <c r="C404" t="s">
        <v>3135</v>
      </c>
      <c r="D404" t="s">
        <v>920</v>
      </c>
      <c r="E404">
        <v>16135.31339875</v>
      </c>
      <c r="F404">
        <v>726.25</v>
      </c>
      <c r="G404">
        <v>-9.8354124852276303</v>
      </c>
      <c r="H404">
        <v>-15.772797741799399</v>
      </c>
      <c r="I404">
        <v>5.3947835378815796</v>
      </c>
      <c r="J404">
        <v>-6.6035122827256298</v>
      </c>
      <c r="K404">
        <v>812.18556022347298</v>
      </c>
      <c r="L404">
        <v>755.85480495714398</v>
      </c>
      <c r="M404">
        <v>33.0519074463555</v>
      </c>
      <c r="N404">
        <v>0.96566472316749896</v>
      </c>
      <c r="O404">
        <v>28.743545611015399</v>
      </c>
      <c r="P404">
        <v>16.7416814017039</v>
      </c>
      <c r="Q404">
        <v>-1.1516928465780001E-2</v>
      </c>
    </row>
    <row r="405" spans="1:17" x14ac:dyDescent="0.3">
      <c r="A405" t="s">
        <v>921</v>
      </c>
      <c r="B405" t="s">
        <v>922</v>
      </c>
      <c r="C405" t="s">
        <v>3132</v>
      </c>
      <c r="D405" t="s">
        <v>208</v>
      </c>
      <c r="E405">
        <v>16132.663270814999</v>
      </c>
      <c r="F405">
        <v>663.65</v>
      </c>
      <c r="G405">
        <v>-3.6854205046837301</v>
      </c>
      <c r="H405">
        <v>-1.9834387944791501</v>
      </c>
      <c r="I405">
        <v>6.5711441850771797</v>
      </c>
      <c r="J405">
        <v>0.33084522351437101</v>
      </c>
      <c r="K405">
        <v>693.70943526143299</v>
      </c>
      <c r="L405">
        <v>649.77390474424499</v>
      </c>
      <c r="M405">
        <v>43.0282489253796</v>
      </c>
      <c r="N405">
        <v>0.22553264628366801</v>
      </c>
      <c r="O405">
        <v>25.661116552399601</v>
      </c>
      <c r="P405">
        <v>32.319808593360499</v>
      </c>
      <c r="Q405">
        <v>2.6149893369296E-2</v>
      </c>
    </row>
    <row r="406" spans="1:17" x14ac:dyDescent="0.3">
      <c r="A406" t="s">
        <v>923</v>
      </c>
      <c r="B406" t="s">
        <v>924</v>
      </c>
      <c r="C406" t="s">
        <v>3136</v>
      </c>
      <c r="D406" t="s">
        <v>261</v>
      </c>
      <c r="E406">
        <v>16093.697265395</v>
      </c>
      <c r="F406">
        <v>1109.05</v>
      </c>
      <c r="G406">
        <v>76.454235190373097</v>
      </c>
      <c r="H406">
        <v>9.2570689693200094</v>
      </c>
      <c r="I406">
        <v>-18.4057398962651</v>
      </c>
      <c r="J406">
        <v>-5.2043960412920303</v>
      </c>
      <c r="K406">
        <v>1160.3714296734199</v>
      </c>
      <c r="L406">
        <v>1087.3532689741201</v>
      </c>
      <c r="M406">
        <v>47.707908729516902</v>
      </c>
      <c r="N406">
        <v>1.18133219652072</v>
      </c>
      <c r="O406">
        <v>30.742527388305302</v>
      </c>
      <c r="P406">
        <v>105.512832391364</v>
      </c>
      <c r="Q406">
        <v>0.17768441111357</v>
      </c>
    </row>
    <row r="407" spans="1:17" x14ac:dyDescent="0.3">
      <c r="A407" t="s">
        <v>925</v>
      </c>
      <c r="B407" t="s">
        <v>926</v>
      </c>
      <c r="C407" t="s">
        <v>565</v>
      </c>
      <c r="D407" t="s">
        <v>565</v>
      </c>
      <c r="E407">
        <v>16087.843749510001</v>
      </c>
      <c r="F407">
        <v>31.97</v>
      </c>
      <c r="G407">
        <v>-34.877435040085302</v>
      </c>
      <c r="H407">
        <v>-1.2025221139389199</v>
      </c>
      <c r="I407">
        <v>-20.476375002897399</v>
      </c>
      <c r="J407">
        <v>-2.08494238145156</v>
      </c>
      <c r="K407">
        <v>34.0661166521434</v>
      </c>
      <c r="L407">
        <v>36.597557454749897</v>
      </c>
      <c r="M407">
        <v>42.019750620475797</v>
      </c>
      <c r="N407">
        <v>0.71812183689308295</v>
      </c>
      <c r="O407">
        <v>65.467625899280506</v>
      </c>
      <c r="P407">
        <v>2.8966849050531001</v>
      </c>
      <c r="Q407">
        <v>-6.2761457276900995E-2</v>
      </c>
    </row>
    <row r="408" spans="1:17" x14ac:dyDescent="0.3">
      <c r="A408" t="s">
        <v>927</v>
      </c>
      <c r="B408" t="s">
        <v>928</v>
      </c>
      <c r="C408" t="s">
        <v>3131</v>
      </c>
      <c r="D408" t="s">
        <v>51</v>
      </c>
      <c r="E408">
        <v>16068.49247592</v>
      </c>
      <c r="F408">
        <v>2113.9499999999998</v>
      </c>
      <c r="G408">
        <v>35.682081612894898</v>
      </c>
      <c r="H408">
        <v>10.1158581804979</v>
      </c>
      <c r="I408">
        <v>57.962855736099499</v>
      </c>
      <c r="J408">
        <v>-4.0443622226469902</v>
      </c>
      <c r="K408">
        <v>1929.71852728301</v>
      </c>
      <c r="L408">
        <v>1638.53716077791</v>
      </c>
      <c r="M408">
        <v>71.234680418919496</v>
      </c>
      <c r="N408">
        <v>0.37488208905715098</v>
      </c>
      <c r="O408">
        <v>2.9707419759218601</v>
      </c>
      <c r="P408">
        <v>79.452461799660398</v>
      </c>
      <c r="Q408">
        <v>0.113251523034177</v>
      </c>
    </row>
    <row r="409" spans="1:17" x14ac:dyDescent="0.3">
      <c r="A409" t="s">
        <v>929</v>
      </c>
      <c r="B409" t="s">
        <v>930</v>
      </c>
      <c r="C409" t="s">
        <v>3132</v>
      </c>
      <c r="D409" t="s">
        <v>553</v>
      </c>
      <c r="E409">
        <v>16048.20139867</v>
      </c>
      <c r="F409">
        <v>578.95000000000005</v>
      </c>
      <c r="G409">
        <v>40.365055745074997</v>
      </c>
      <c r="H409">
        <v>6.7265469752288203</v>
      </c>
      <c r="I409">
        <v>4.1351071803634296</v>
      </c>
      <c r="J409">
        <v>0.244933083130145</v>
      </c>
      <c r="K409">
        <v>574.33960167648695</v>
      </c>
      <c r="L409">
        <v>531.32811709144596</v>
      </c>
      <c r="M409">
        <v>63.009745388528302</v>
      </c>
      <c r="N409">
        <v>0.96552460802948004</v>
      </c>
      <c r="O409">
        <v>25.053977027377101</v>
      </c>
      <c r="P409">
        <v>75.386246591941799</v>
      </c>
      <c r="Q409">
        <v>0.211047210744648</v>
      </c>
    </row>
    <row r="410" spans="1:17" hidden="1" x14ac:dyDescent="0.3">
      <c r="A410" t="s">
        <v>931</v>
      </c>
      <c r="B410" t="s">
        <v>932</v>
      </c>
      <c r="C410" t="s">
        <v>3142</v>
      </c>
      <c r="D410" t="s">
        <v>597</v>
      </c>
      <c r="E410">
        <v>16024.17678082</v>
      </c>
      <c r="F410">
        <v>643.70000000000005</v>
      </c>
      <c r="G410">
        <v>-52.905090489995501</v>
      </c>
      <c r="H410">
        <v>-15.332278948512499</v>
      </c>
      <c r="I410">
        <v>-26.519747918146901</v>
      </c>
      <c r="J410">
        <v>-8.7580085827686691</v>
      </c>
      <c r="K410">
        <v>747.86222838918695</v>
      </c>
      <c r="L410">
        <v>809.743582902458</v>
      </c>
      <c r="M410">
        <v>25.153428373610101</v>
      </c>
      <c r="N410">
        <v>1.56537176977668</v>
      </c>
      <c r="O410">
        <v>47.428926518564502</v>
      </c>
      <c r="P410">
        <v>2.9920000000000102</v>
      </c>
      <c r="Q410">
        <v>-0.212206210643721</v>
      </c>
    </row>
    <row r="411" spans="1:17" x14ac:dyDescent="0.3">
      <c r="A411" t="s">
        <v>933</v>
      </c>
      <c r="B411" t="s">
        <v>934</v>
      </c>
      <c r="C411" t="s">
        <v>3126</v>
      </c>
      <c r="D411" t="s">
        <v>21</v>
      </c>
      <c r="E411">
        <v>15991.262294800001</v>
      </c>
      <c r="F411">
        <v>2837</v>
      </c>
      <c r="G411">
        <v>204.51114053201599</v>
      </c>
      <c r="H411">
        <v>13.6102738588707</v>
      </c>
      <c r="I411">
        <v>26.336742125098802</v>
      </c>
      <c r="J411">
        <v>3.35487220368501</v>
      </c>
      <c r="K411">
        <v>2661.3820452982</v>
      </c>
      <c r="L411">
        <v>2202.85424135827</v>
      </c>
      <c r="M411">
        <v>59.680305381572701</v>
      </c>
      <c r="N411">
        <v>1.09692965841482</v>
      </c>
      <c r="O411">
        <v>5.0405357772294703</v>
      </c>
      <c r="P411">
        <v>229.50058072009199</v>
      </c>
    </row>
    <row r="412" spans="1:17" x14ac:dyDescent="0.3">
      <c r="A412" t="s">
        <v>935</v>
      </c>
      <c r="B412" t="s">
        <v>936</v>
      </c>
      <c r="C412" t="s">
        <v>3126</v>
      </c>
      <c r="D412" t="s">
        <v>247</v>
      </c>
      <c r="E412">
        <v>15986.6975565049</v>
      </c>
      <c r="F412">
        <v>1142.95</v>
      </c>
      <c r="G412">
        <v>47.747184765361403</v>
      </c>
      <c r="H412">
        <v>-8.6444116229168895</v>
      </c>
      <c r="I412">
        <v>23.764135880476299</v>
      </c>
      <c r="J412">
        <v>3.7885236266459699</v>
      </c>
      <c r="K412">
        <v>1206.90977083504</v>
      </c>
      <c r="L412">
        <v>1016.75354343297</v>
      </c>
      <c r="M412">
        <v>44.669534411141598</v>
      </c>
      <c r="N412">
        <v>1.14076917725747</v>
      </c>
      <c r="O412">
        <v>35.4389955816089</v>
      </c>
      <c r="P412">
        <v>73.437025796661601</v>
      </c>
      <c r="Q412">
        <v>0.14622052349153999</v>
      </c>
    </row>
    <row r="413" spans="1:17" hidden="1" x14ac:dyDescent="0.3">
      <c r="A413" t="s">
        <v>937</v>
      </c>
      <c r="B413" t="s">
        <v>938</v>
      </c>
      <c r="C413" t="s">
        <v>3131</v>
      </c>
      <c r="D413" t="s">
        <v>406</v>
      </c>
      <c r="E413">
        <v>15947.27278485</v>
      </c>
      <c r="F413">
        <v>666.5</v>
      </c>
      <c r="G413">
        <v>-5.3765750232583303</v>
      </c>
      <c r="H413">
        <v>-1.10241784995712</v>
      </c>
      <c r="I413">
        <v>21.513982935746501</v>
      </c>
      <c r="J413">
        <v>-1.39110485903826</v>
      </c>
      <c r="K413">
        <v>655.43264248092396</v>
      </c>
      <c r="M413">
        <v>55.336351597643002</v>
      </c>
      <c r="N413">
        <v>0.81225181595229401</v>
      </c>
      <c r="O413">
        <v>10.472618154538599</v>
      </c>
      <c r="P413">
        <v>41.7783450329717</v>
      </c>
    </row>
    <row r="414" spans="1:17" x14ac:dyDescent="0.3">
      <c r="A414" t="s">
        <v>939</v>
      </c>
      <c r="B414" t="s">
        <v>940</v>
      </c>
      <c r="C414" t="s">
        <v>3139</v>
      </c>
      <c r="D414" t="s">
        <v>705</v>
      </c>
      <c r="E414">
        <v>15870.689229649999</v>
      </c>
      <c r="F414">
        <v>3378.5</v>
      </c>
      <c r="G414">
        <v>10.616418200417201</v>
      </c>
      <c r="H414">
        <v>18.693119199510001</v>
      </c>
      <c r="I414">
        <v>49.530159144202003</v>
      </c>
      <c r="J414">
        <v>2.52427199034181</v>
      </c>
      <c r="K414">
        <v>3029.1202882436401</v>
      </c>
      <c r="L414">
        <v>2648.84191033349</v>
      </c>
      <c r="M414">
        <v>64.482523573428594</v>
      </c>
      <c r="N414">
        <v>0.72753348583141697</v>
      </c>
      <c r="O414">
        <v>1.9091312712742301</v>
      </c>
      <c r="P414">
        <v>59.815515610217602</v>
      </c>
      <c r="Q414">
        <v>9.8762287034078994E-2</v>
      </c>
    </row>
    <row r="415" spans="1:17" x14ac:dyDescent="0.3">
      <c r="A415" t="s">
        <v>941</v>
      </c>
      <c r="B415" t="s">
        <v>942</v>
      </c>
      <c r="C415" t="s">
        <v>3139</v>
      </c>
      <c r="D415" t="s">
        <v>455</v>
      </c>
      <c r="E415">
        <v>15869.99761676</v>
      </c>
      <c r="F415">
        <v>1111.5999999999999</v>
      </c>
      <c r="G415">
        <v>12.288769556507299</v>
      </c>
      <c r="H415">
        <v>-11.472200060541899</v>
      </c>
      <c r="I415">
        <v>5.4540407094008199</v>
      </c>
      <c r="J415">
        <v>-0.49593442693601197</v>
      </c>
      <c r="K415">
        <v>1210.7524053598499</v>
      </c>
      <c r="L415">
        <v>1152.58859138247</v>
      </c>
      <c r="M415">
        <v>41.425870913357798</v>
      </c>
      <c r="N415">
        <v>0.811656045138749</v>
      </c>
      <c r="O415">
        <v>38.871896365599099</v>
      </c>
      <c r="P415">
        <v>38.430884184308802</v>
      </c>
      <c r="Q415">
        <v>0.16496047832569199</v>
      </c>
    </row>
    <row r="416" spans="1:17" x14ac:dyDescent="0.3">
      <c r="A416" t="s">
        <v>943</v>
      </c>
      <c r="B416" t="s">
        <v>944</v>
      </c>
      <c r="C416" t="s">
        <v>3128</v>
      </c>
      <c r="D416" t="s">
        <v>27</v>
      </c>
      <c r="E416">
        <v>15754.762551893</v>
      </c>
      <c r="F416">
        <v>80.59</v>
      </c>
      <c r="G416">
        <v>-46.467524627833001</v>
      </c>
      <c r="H416">
        <v>-0.68984115175820804</v>
      </c>
      <c r="I416">
        <v>0.51007778428932204</v>
      </c>
      <c r="J416">
        <v>-1.12072259761569</v>
      </c>
      <c r="K416">
        <v>76.487542838417696</v>
      </c>
      <c r="L416">
        <v>82.585889775302604</v>
      </c>
      <c r="M416">
        <v>78.467861582427901</v>
      </c>
      <c r="N416">
        <v>1.4061921487784399</v>
      </c>
      <c r="O416">
        <v>38.230549695992003</v>
      </c>
      <c r="P416">
        <v>23.889315910837801</v>
      </c>
      <c r="Q416">
        <v>-1.0276328817373E-2</v>
      </c>
    </row>
    <row r="417" spans="1:17" hidden="1" x14ac:dyDescent="0.3">
      <c r="A417" t="s">
        <v>945</v>
      </c>
      <c r="B417" t="s">
        <v>946</v>
      </c>
      <c r="C417" t="s">
        <v>3142</v>
      </c>
      <c r="D417" t="s">
        <v>947</v>
      </c>
      <c r="E417">
        <v>15641.570411999999</v>
      </c>
      <c r="F417">
        <v>1544.7</v>
      </c>
      <c r="G417">
        <v>4971.7825334748104</v>
      </c>
      <c r="H417">
        <v>106.696206946202</v>
      </c>
      <c r="I417">
        <v>599.01502179121997</v>
      </c>
      <c r="J417">
        <v>12.914105106081999</v>
      </c>
      <c r="K417">
        <v>869.16776490977497</v>
      </c>
      <c r="L417">
        <v>434.99575268680201</v>
      </c>
      <c r="M417">
        <v>96.014414062016698</v>
      </c>
      <c r="N417">
        <v>4.30329130897284</v>
      </c>
      <c r="O417">
        <v>0</v>
      </c>
      <c r="P417">
        <v>5248.6842105263104</v>
      </c>
    </row>
    <row r="418" spans="1:17" x14ac:dyDescent="0.3">
      <c r="A418" t="s">
        <v>948</v>
      </c>
      <c r="B418" t="s">
        <v>949</v>
      </c>
      <c r="C418" t="s">
        <v>3141</v>
      </c>
      <c r="D418" t="s">
        <v>498</v>
      </c>
      <c r="E418">
        <v>15610.5267804</v>
      </c>
      <c r="F418">
        <v>5091.5</v>
      </c>
      <c r="G418">
        <v>0.75259431039376001</v>
      </c>
      <c r="H418">
        <v>12.423447425851201</v>
      </c>
      <c r="I418">
        <v>9.5136948831305403</v>
      </c>
      <c r="J418">
        <v>5.8628705367827498</v>
      </c>
      <c r="K418">
        <v>5017.02281087553</v>
      </c>
      <c r="L418">
        <v>4922.3043016000302</v>
      </c>
      <c r="M418">
        <v>59.648107233194501</v>
      </c>
      <c r="N418">
        <v>0.94775637911124799</v>
      </c>
      <c r="O418">
        <v>17.035254836492101</v>
      </c>
      <c r="P418">
        <v>26.622730664013901</v>
      </c>
      <c r="Q418">
        <v>1.5327757980154001E-2</v>
      </c>
    </row>
    <row r="419" spans="1:17" x14ac:dyDescent="0.3">
      <c r="A419" t="s">
        <v>950</v>
      </c>
      <c r="B419" t="s">
        <v>951</v>
      </c>
      <c r="C419" t="s">
        <v>3141</v>
      </c>
      <c r="D419" t="s">
        <v>280</v>
      </c>
      <c r="E419">
        <v>15526.924215539901</v>
      </c>
      <c r="F419">
        <v>411.35</v>
      </c>
      <c r="G419">
        <v>39.562415371765603</v>
      </c>
      <c r="H419">
        <v>-7.2893979062694596</v>
      </c>
      <c r="I419">
        <v>61.317139893948699</v>
      </c>
      <c r="J419">
        <v>-1.7201908842009199</v>
      </c>
      <c r="K419">
        <v>436.32288470181902</v>
      </c>
      <c r="L419">
        <v>364.88284255962498</v>
      </c>
      <c r="M419">
        <v>54.005929071786703</v>
      </c>
      <c r="N419">
        <v>0.47158043335857702</v>
      </c>
      <c r="O419">
        <v>42.068797860702503</v>
      </c>
      <c r="P419">
        <v>96.818181818181799</v>
      </c>
      <c r="Q419">
        <v>0.13479712988793699</v>
      </c>
    </row>
    <row r="420" spans="1:17" x14ac:dyDescent="0.3">
      <c r="A420" t="s">
        <v>952</v>
      </c>
      <c r="B420" t="s">
        <v>953</v>
      </c>
      <c r="C420" t="s">
        <v>3127</v>
      </c>
      <c r="D420" t="s">
        <v>54</v>
      </c>
      <c r="E420">
        <v>15526.4935156149</v>
      </c>
      <c r="F420">
        <v>973.15</v>
      </c>
      <c r="G420">
        <v>-67.086559063312606</v>
      </c>
      <c r="H420">
        <v>-1.9254207081748</v>
      </c>
      <c r="I420">
        <v>-34.741391238365701</v>
      </c>
      <c r="J420">
        <v>2.1482658981407701</v>
      </c>
      <c r="K420">
        <v>1027.2144357898101</v>
      </c>
      <c r="L420">
        <v>1235.13147141641</v>
      </c>
      <c r="M420">
        <v>66.854517401000905</v>
      </c>
      <c r="N420">
        <v>0.968067428382271</v>
      </c>
      <c r="O420">
        <v>84.555310075527899</v>
      </c>
      <c r="P420">
        <v>13.156976744186</v>
      </c>
      <c r="Q420">
        <v>5.9929977058421999E-2</v>
      </c>
    </row>
    <row r="421" spans="1:17" hidden="1" x14ac:dyDescent="0.3">
      <c r="A421" t="s">
        <v>954</v>
      </c>
      <c r="B421" t="s">
        <v>955</v>
      </c>
      <c r="C421" t="s">
        <v>3142</v>
      </c>
      <c r="D421" t="s">
        <v>738</v>
      </c>
      <c r="E421">
        <v>15502.9956089399</v>
      </c>
      <c r="F421">
        <v>872.3</v>
      </c>
      <c r="G421">
        <v>0.61988143321543598</v>
      </c>
      <c r="H421">
        <v>5.9318125458670802E-2</v>
      </c>
      <c r="I421">
        <v>1.8907236504128599</v>
      </c>
      <c r="J421">
        <v>-0.478532668917455</v>
      </c>
      <c r="K421">
        <v>872.11595049897596</v>
      </c>
      <c r="L421">
        <v>839.48933765143897</v>
      </c>
      <c r="M421">
        <v>63.673105172010501</v>
      </c>
      <c r="N421">
        <v>0.908114538349866</v>
      </c>
      <c r="O421">
        <v>7.6349879628568198</v>
      </c>
      <c r="P421">
        <v>23.242769748089099</v>
      </c>
      <c r="Q421">
        <v>-2.790653939747E-3</v>
      </c>
    </row>
    <row r="422" spans="1:17" x14ac:dyDescent="0.3">
      <c r="A422" t="s">
        <v>956</v>
      </c>
      <c r="B422" t="s">
        <v>957</v>
      </c>
      <c r="C422" t="s">
        <v>3127</v>
      </c>
      <c r="D422" t="s">
        <v>570</v>
      </c>
      <c r="E422">
        <v>15489.539864099999</v>
      </c>
      <c r="F422">
        <v>309.95</v>
      </c>
      <c r="G422">
        <v>-12.5684707534097</v>
      </c>
      <c r="H422">
        <v>-9.1568461081591508</v>
      </c>
      <c r="I422">
        <v>-5.1474921728549798</v>
      </c>
      <c r="J422">
        <v>-5.1017839523078896</v>
      </c>
      <c r="K422">
        <v>337.86343703301799</v>
      </c>
      <c r="L422">
        <v>329.537939270035</v>
      </c>
      <c r="M422">
        <v>21.391107858570699</v>
      </c>
      <c r="N422">
        <v>0.74493557712324898</v>
      </c>
      <c r="O422">
        <v>29.5854170027423</v>
      </c>
      <c r="P422">
        <v>9.5423219650114799</v>
      </c>
      <c r="Q422">
        <v>-3.0281036798506002E-2</v>
      </c>
    </row>
    <row r="423" spans="1:17" x14ac:dyDescent="0.3">
      <c r="A423" t="s">
        <v>958</v>
      </c>
      <c r="B423" t="s">
        <v>959</v>
      </c>
      <c r="C423" t="s">
        <v>3139</v>
      </c>
      <c r="D423" t="s">
        <v>960</v>
      </c>
      <c r="E423">
        <v>15476.006636075999</v>
      </c>
      <c r="F423">
        <v>197.96</v>
      </c>
      <c r="G423">
        <v>-1.8431517436463201</v>
      </c>
      <c r="H423">
        <v>17.804668594686301</v>
      </c>
      <c r="I423">
        <v>-9.1060069291483501</v>
      </c>
      <c r="J423">
        <v>-3.2753746385823899</v>
      </c>
      <c r="K423">
        <v>188.95936864907</v>
      </c>
      <c r="L423">
        <v>193.22479602265099</v>
      </c>
      <c r="M423">
        <v>62.700713442495903</v>
      </c>
      <c r="N423">
        <v>1.1156415175030401</v>
      </c>
      <c r="O423">
        <v>19.998989694887801</v>
      </c>
      <c r="P423">
        <v>25.688888888888801</v>
      </c>
      <c r="Q423">
        <v>1.2472157636057E-2</v>
      </c>
    </row>
    <row r="424" spans="1:17" x14ac:dyDescent="0.3">
      <c r="A424" t="s">
        <v>961</v>
      </c>
      <c r="B424" t="s">
        <v>962</v>
      </c>
      <c r="C424" t="s">
        <v>3136</v>
      </c>
      <c r="D424" t="s">
        <v>805</v>
      </c>
      <c r="E424">
        <v>15449.774664959999</v>
      </c>
      <c r="F424">
        <v>1147.2</v>
      </c>
      <c r="G424">
        <v>-2.69603391815158</v>
      </c>
      <c r="H424">
        <v>1.1225887621427899</v>
      </c>
      <c r="I424">
        <v>-13.709401499962</v>
      </c>
      <c r="J424">
        <v>3.5244765518937999</v>
      </c>
      <c r="K424">
        <v>1198.60446372003</v>
      </c>
      <c r="L424">
        <v>1199.94676646518</v>
      </c>
      <c r="M424">
        <v>51.923495976887203</v>
      </c>
      <c r="N424">
        <v>0.64834034712697197</v>
      </c>
      <c r="O424">
        <v>65.354776847977604</v>
      </c>
      <c r="P424">
        <v>46.907414521705697</v>
      </c>
      <c r="Q424">
        <v>0.23179323526099199</v>
      </c>
    </row>
    <row r="425" spans="1:17" x14ac:dyDescent="0.3">
      <c r="A425" t="s">
        <v>963</v>
      </c>
      <c r="B425" t="s">
        <v>964</v>
      </c>
      <c r="C425" t="s">
        <v>3130</v>
      </c>
      <c r="D425" t="s">
        <v>48</v>
      </c>
      <c r="E425">
        <v>15430.93901622</v>
      </c>
      <c r="F425">
        <v>1595.4</v>
      </c>
      <c r="G425">
        <v>27.6741817900844</v>
      </c>
      <c r="H425">
        <v>5.19728393446543</v>
      </c>
      <c r="I425">
        <v>-3.5321719898840702</v>
      </c>
      <c r="J425">
        <v>-1.1822855945891599</v>
      </c>
      <c r="K425">
        <v>1599.94296424101</v>
      </c>
      <c r="L425">
        <v>1525.7332136642799</v>
      </c>
      <c r="M425">
        <v>55.689082246796602</v>
      </c>
      <c r="N425">
        <v>0.61389871918883399</v>
      </c>
      <c r="O425">
        <v>16.585182399398199</v>
      </c>
      <c r="P425">
        <v>55.656373481633203</v>
      </c>
      <c r="Q425">
        <v>-4.5606939204634003E-2</v>
      </c>
    </row>
    <row r="426" spans="1:17" hidden="1" x14ac:dyDescent="0.3">
      <c r="A426" t="s">
        <v>965</v>
      </c>
      <c r="B426" t="s">
        <v>966</v>
      </c>
      <c r="C426" t="s">
        <v>3142</v>
      </c>
      <c r="D426" t="s">
        <v>178</v>
      </c>
      <c r="E426">
        <v>15308.7208593</v>
      </c>
      <c r="F426">
        <v>253</v>
      </c>
      <c r="G426">
        <v>-20.3113016540823</v>
      </c>
      <c r="H426">
        <v>2.7321881006378699</v>
      </c>
      <c r="I426">
        <v>-5.4493070288262704</v>
      </c>
      <c r="J426">
        <v>-5.0729683017110299</v>
      </c>
      <c r="O426">
        <v>9.4268774703557305</v>
      </c>
      <c r="P426">
        <v>11.037963572525699</v>
      </c>
    </row>
    <row r="427" spans="1:17" x14ac:dyDescent="0.3">
      <c r="A427" t="s">
        <v>967</v>
      </c>
      <c r="B427" t="s">
        <v>968</v>
      </c>
      <c r="C427" t="s">
        <v>3131</v>
      </c>
      <c r="D427" t="s">
        <v>51</v>
      </c>
      <c r="E427">
        <v>15294.276427500001</v>
      </c>
      <c r="F427">
        <v>337.5</v>
      </c>
      <c r="G427">
        <v>98.901079249130007</v>
      </c>
      <c r="H427">
        <v>20.015641804846901</v>
      </c>
      <c r="I427">
        <v>99.465788563373593</v>
      </c>
      <c r="J427">
        <v>-1.2479239542023499</v>
      </c>
      <c r="K427">
        <v>285.79358016696102</v>
      </c>
      <c r="L427">
        <v>220.73450899472601</v>
      </c>
      <c r="M427">
        <v>83.374468056333995</v>
      </c>
      <c r="N427">
        <v>1.3010587745184901</v>
      </c>
      <c r="O427">
        <v>1.92592592592593</v>
      </c>
      <c r="P427">
        <v>159.61538461538399</v>
      </c>
      <c r="Q427">
        <v>0.210650862106882</v>
      </c>
    </row>
    <row r="428" spans="1:17" x14ac:dyDescent="0.3">
      <c r="A428" t="s">
        <v>969</v>
      </c>
      <c r="B428" t="s">
        <v>970</v>
      </c>
      <c r="C428" t="s">
        <v>3141</v>
      </c>
      <c r="D428" t="s">
        <v>971</v>
      </c>
      <c r="E428">
        <v>15245.0286076549</v>
      </c>
      <c r="F428">
        <v>858.55</v>
      </c>
      <c r="G428">
        <v>39.421282254605899</v>
      </c>
      <c r="H428">
        <v>13.5441840911945</v>
      </c>
      <c r="I428">
        <v>30.650193565695101</v>
      </c>
      <c r="J428">
        <v>8.7040712079204301</v>
      </c>
      <c r="K428">
        <v>808.79430707312804</v>
      </c>
      <c r="L428">
        <v>732.18435035861103</v>
      </c>
      <c r="M428">
        <v>65.675668989418</v>
      </c>
      <c r="N428">
        <v>1.22912895626869</v>
      </c>
      <c r="O428">
        <v>2.2421524663677102</v>
      </c>
      <c r="P428">
        <v>66.385658914728594</v>
      </c>
      <c r="Q428">
        <v>5.9455814203035001E-2</v>
      </c>
    </row>
    <row r="429" spans="1:17" x14ac:dyDescent="0.3">
      <c r="A429" t="s">
        <v>972</v>
      </c>
      <c r="B429" t="s">
        <v>973</v>
      </c>
      <c r="C429" t="s">
        <v>3137</v>
      </c>
      <c r="D429" t="s">
        <v>117</v>
      </c>
      <c r="E429">
        <v>15205.2518005</v>
      </c>
      <c r="F429">
        <v>431.5</v>
      </c>
      <c r="G429">
        <v>59.4188074535857</v>
      </c>
      <c r="H429">
        <v>-4.5576349944572803</v>
      </c>
      <c r="I429">
        <v>73.470050005187602</v>
      </c>
      <c r="J429">
        <v>-0.25751054200918599</v>
      </c>
      <c r="K429">
        <v>431.585559531488</v>
      </c>
      <c r="L429">
        <v>333.04303684432199</v>
      </c>
      <c r="M429">
        <v>47.362182377084302</v>
      </c>
      <c r="N429">
        <v>0.50418150732725098</v>
      </c>
      <c r="O429">
        <v>21.668597914252501</v>
      </c>
      <c r="P429">
        <v>139.38973647711501</v>
      </c>
      <c r="Q429">
        <v>0.17789096374184599</v>
      </c>
    </row>
    <row r="430" spans="1:17" x14ac:dyDescent="0.3">
      <c r="A430" t="s">
        <v>974</v>
      </c>
      <c r="B430" t="s">
        <v>975</v>
      </c>
      <c r="C430" t="s">
        <v>3136</v>
      </c>
      <c r="D430" t="s">
        <v>976</v>
      </c>
      <c r="E430">
        <v>15005.292633900001</v>
      </c>
      <c r="F430">
        <v>1260.8499999999999</v>
      </c>
      <c r="G430">
        <v>31.715204830187599</v>
      </c>
      <c r="H430">
        <v>4.9230650161060003</v>
      </c>
      <c r="I430">
        <v>-17.119961210665998</v>
      </c>
      <c r="J430">
        <v>0.48054291825839801</v>
      </c>
      <c r="K430">
        <v>1301.4074337760401</v>
      </c>
      <c r="L430">
        <v>1260.5507713388299</v>
      </c>
      <c r="M430">
        <v>49.649578449245801</v>
      </c>
      <c r="N430">
        <v>0.58317740250725603</v>
      </c>
      <c r="O430">
        <v>34.433120513939002</v>
      </c>
      <c r="P430">
        <v>61.647435897435798</v>
      </c>
      <c r="Q430">
        <v>0.19016261559789999</v>
      </c>
    </row>
    <row r="431" spans="1:17" x14ac:dyDescent="0.3">
      <c r="A431" t="s">
        <v>977</v>
      </c>
      <c r="B431" t="s">
        <v>978</v>
      </c>
      <c r="C431" t="s">
        <v>3133</v>
      </c>
      <c r="D431" t="s">
        <v>117</v>
      </c>
      <c r="E431">
        <v>14909.090554500001</v>
      </c>
      <c r="F431">
        <v>1027.5</v>
      </c>
      <c r="G431">
        <v>148.39816661275401</v>
      </c>
      <c r="H431">
        <v>15.2784311001977</v>
      </c>
      <c r="I431">
        <v>98.236581336627495</v>
      </c>
      <c r="J431">
        <v>6.1203760227932698</v>
      </c>
      <c r="K431">
        <v>975.06888200697995</v>
      </c>
      <c r="L431">
        <v>795.11372415247297</v>
      </c>
      <c r="M431">
        <v>70.495676936503799</v>
      </c>
      <c r="N431">
        <v>0.705568030685221</v>
      </c>
      <c r="O431">
        <v>31.1727493917274</v>
      </c>
      <c r="P431">
        <v>174.36582109479301</v>
      </c>
      <c r="Q431">
        <v>0.20322698184788901</v>
      </c>
    </row>
    <row r="432" spans="1:17" x14ac:dyDescent="0.3">
      <c r="A432" t="s">
        <v>979</v>
      </c>
      <c r="B432" t="s">
        <v>980</v>
      </c>
      <c r="C432" t="s">
        <v>3127</v>
      </c>
      <c r="D432" t="s">
        <v>981</v>
      </c>
      <c r="E432">
        <v>14772.934567525001</v>
      </c>
      <c r="F432">
        <v>166.13</v>
      </c>
      <c r="G432">
        <v>-6.990055550898</v>
      </c>
      <c r="H432">
        <v>-7.80949664279348</v>
      </c>
      <c r="I432">
        <v>-2.0753770048399498</v>
      </c>
      <c r="J432">
        <v>-0.27957180088336298</v>
      </c>
      <c r="K432">
        <v>181.87558900971001</v>
      </c>
      <c r="L432">
        <v>175.57302114544899</v>
      </c>
      <c r="M432">
        <v>44.106846018616302</v>
      </c>
      <c r="N432">
        <v>0.255038373797222</v>
      </c>
      <c r="O432">
        <v>47.113706133750597</v>
      </c>
      <c r="P432">
        <v>27.596006144393201</v>
      </c>
      <c r="Q432">
        <v>-7.9568660224051999E-2</v>
      </c>
    </row>
    <row r="433" spans="1:17" x14ac:dyDescent="0.3">
      <c r="A433" t="s">
        <v>982</v>
      </c>
      <c r="B433" t="s">
        <v>983</v>
      </c>
      <c r="C433" t="s">
        <v>3129</v>
      </c>
      <c r="D433" t="s">
        <v>40</v>
      </c>
      <c r="E433">
        <v>14772.803748120001</v>
      </c>
      <c r="F433">
        <v>402.3</v>
      </c>
      <c r="G433">
        <v>-27.969940357994901</v>
      </c>
      <c r="H433">
        <v>-15.011667380323701</v>
      </c>
      <c r="I433">
        <v>-9.8545513657591695</v>
      </c>
      <c r="J433">
        <v>-4.4424440564261403</v>
      </c>
      <c r="K433">
        <v>489.42825953106899</v>
      </c>
      <c r="L433">
        <v>476.13883960165498</v>
      </c>
      <c r="M433">
        <v>19.841253033523799</v>
      </c>
      <c r="N433">
        <v>1.3605159320879801</v>
      </c>
      <c r="O433">
        <v>48.110862540392702</v>
      </c>
      <c r="P433">
        <v>9.6782988004362007</v>
      </c>
      <c r="Q433">
        <v>0.109201740406176</v>
      </c>
    </row>
    <row r="434" spans="1:17" hidden="1" x14ac:dyDescent="0.3">
      <c r="A434" t="s">
        <v>984</v>
      </c>
      <c r="B434" t="s">
        <v>985</v>
      </c>
      <c r="C434" t="s">
        <v>3142</v>
      </c>
      <c r="D434" t="s">
        <v>139</v>
      </c>
      <c r="E434">
        <v>14764.909814601901</v>
      </c>
      <c r="F434">
        <v>31.54</v>
      </c>
      <c r="G434">
        <v>-24.409972184390899</v>
      </c>
      <c r="H434">
        <v>-7.7192450591890003</v>
      </c>
      <c r="I434">
        <v>2.1815698434560802</v>
      </c>
      <c r="J434">
        <v>-6.7939309618654802</v>
      </c>
      <c r="O434">
        <v>4.2168674698795003</v>
      </c>
      <c r="P434">
        <v>16.728349370836401</v>
      </c>
    </row>
    <row r="435" spans="1:17" hidden="1" x14ac:dyDescent="0.3">
      <c r="A435" t="s">
        <v>986</v>
      </c>
      <c r="B435" t="s">
        <v>987</v>
      </c>
      <c r="C435" t="s">
        <v>3142</v>
      </c>
      <c r="D435" t="s">
        <v>48</v>
      </c>
      <c r="E435">
        <v>14761.835403245001</v>
      </c>
      <c r="F435">
        <v>1416.05</v>
      </c>
      <c r="G435">
        <v>410.68682297038299</v>
      </c>
      <c r="H435">
        <v>-2.3039229057959001</v>
      </c>
      <c r="I435">
        <v>-33.662265150475797</v>
      </c>
      <c r="J435">
        <v>-2.8606061359514099</v>
      </c>
      <c r="K435">
        <v>1583.3129464482399</v>
      </c>
      <c r="L435">
        <v>1519.1796624737001</v>
      </c>
      <c r="M435">
        <v>38.307292511013401</v>
      </c>
      <c r="N435">
        <v>0.77312197650771297</v>
      </c>
      <c r="O435">
        <v>114.522792274284</v>
      </c>
      <c r="P435">
        <v>428.17978366281199</v>
      </c>
      <c r="Q435">
        <v>0.25786068910920601</v>
      </c>
    </row>
    <row r="436" spans="1:17" x14ac:dyDescent="0.3">
      <c r="A436" t="s">
        <v>988</v>
      </c>
      <c r="B436" t="s">
        <v>989</v>
      </c>
      <c r="C436" t="s">
        <v>3136</v>
      </c>
      <c r="D436" t="s">
        <v>48</v>
      </c>
      <c r="E436">
        <v>14757.433770079901</v>
      </c>
      <c r="F436">
        <v>802.85</v>
      </c>
      <c r="G436">
        <v>6.9314610925812401</v>
      </c>
      <c r="H436">
        <v>15.1579172118428</v>
      </c>
      <c r="I436">
        <v>50.140748392967502</v>
      </c>
      <c r="J436">
        <v>10.6159854903865</v>
      </c>
      <c r="K436">
        <v>734.20183156043197</v>
      </c>
      <c r="L436">
        <v>662.45476612848404</v>
      </c>
      <c r="M436">
        <v>74.321165287105103</v>
      </c>
      <c r="N436">
        <v>1.6129034528030799</v>
      </c>
      <c r="O436">
        <v>3.1761848415021499</v>
      </c>
      <c r="P436">
        <v>79.207589285714207</v>
      </c>
      <c r="Q436">
        <v>0.10297624954456901</v>
      </c>
    </row>
    <row r="437" spans="1:17" hidden="1" x14ac:dyDescent="0.3">
      <c r="A437" t="s">
        <v>990</v>
      </c>
      <c r="B437" t="s">
        <v>991</v>
      </c>
      <c r="C437" t="s">
        <v>3142</v>
      </c>
      <c r="D437" t="s">
        <v>163</v>
      </c>
      <c r="E437">
        <v>14685.61342845</v>
      </c>
      <c r="F437">
        <v>978.5</v>
      </c>
      <c r="G437">
        <v>380.72837660595701</v>
      </c>
      <c r="H437">
        <v>16.636114563461199</v>
      </c>
      <c r="I437">
        <v>45.252699053173401</v>
      </c>
      <c r="J437">
        <v>1.9470955995128401</v>
      </c>
      <c r="K437">
        <v>845.87269912191005</v>
      </c>
      <c r="L437">
        <v>652.84704614603504</v>
      </c>
      <c r="M437">
        <v>63.231996781808903</v>
      </c>
      <c r="N437">
        <v>0.63388385867178898</v>
      </c>
      <c r="O437">
        <v>6.7961165048543597</v>
      </c>
      <c r="P437">
        <v>450.95720720720698</v>
      </c>
      <c r="Q437">
        <v>0.28145819015383</v>
      </c>
    </row>
    <row r="438" spans="1:17" x14ac:dyDescent="0.3">
      <c r="A438" t="s">
        <v>992</v>
      </c>
      <c r="B438" t="s">
        <v>993</v>
      </c>
      <c r="C438" t="s">
        <v>3137</v>
      </c>
      <c r="D438" t="s">
        <v>994</v>
      </c>
      <c r="E438">
        <v>14617.945822899999</v>
      </c>
      <c r="F438">
        <v>2148.5</v>
      </c>
      <c r="G438">
        <v>67.007915298496698</v>
      </c>
      <c r="H438">
        <v>7.5617651969339601</v>
      </c>
      <c r="I438">
        <v>83.240323902388596</v>
      </c>
      <c r="J438">
        <v>-4.9489454195903999</v>
      </c>
      <c r="K438">
        <v>2184.0164441960701</v>
      </c>
      <c r="L438">
        <v>1712.81496629564</v>
      </c>
      <c r="M438">
        <v>51.060262298685799</v>
      </c>
      <c r="N438">
        <v>0.61591609573623995</v>
      </c>
      <c r="O438">
        <v>25.669071445194302</v>
      </c>
      <c r="P438">
        <v>194.31506849314999</v>
      </c>
      <c r="Q438">
        <v>0.23295339274066701</v>
      </c>
    </row>
    <row r="439" spans="1:17" hidden="1" x14ac:dyDescent="0.3">
      <c r="A439" t="s">
        <v>995</v>
      </c>
      <c r="B439" t="s">
        <v>996</v>
      </c>
      <c r="C439" t="s">
        <v>3142</v>
      </c>
      <c r="D439" t="s">
        <v>64</v>
      </c>
      <c r="E439">
        <v>14585.6215775459</v>
      </c>
      <c r="F439">
        <v>36.31</v>
      </c>
      <c r="G439">
        <v>51.504895600226298</v>
      </c>
      <c r="H439">
        <v>-18.878529320688301</v>
      </c>
      <c r="I439">
        <v>38.1277329395094</v>
      </c>
      <c r="J439">
        <v>-1.13903885426865</v>
      </c>
      <c r="K439">
        <v>38.762776443690797</v>
      </c>
      <c r="L439">
        <v>32.392860380506903</v>
      </c>
      <c r="M439">
        <v>44.060634088523898</v>
      </c>
      <c r="N439">
        <v>0.45870495695682201</v>
      </c>
      <c r="O439">
        <v>47.727898650509502</v>
      </c>
      <c r="P439">
        <v>87.164948453608204</v>
      </c>
      <c r="Q439">
        <v>9.6879930312469997E-2</v>
      </c>
    </row>
    <row r="440" spans="1:17" x14ac:dyDescent="0.3">
      <c r="A440" t="s">
        <v>997</v>
      </c>
      <c r="B440" t="s">
        <v>998</v>
      </c>
      <c r="C440" t="s">
        <v>3144</v>
      </c>
      <c r="D440" t="s">
        <v>999</v>
      </c>
      <c r="E440">
        <v>14529.66200912</v>
      </c>
      <c r="F440">
        <v>1479.7</v>
      </c>
      <c r="G440">
        <v>-33.425625478047301</v>
      </c>
      <c r="H440">
        <v>-1.4320853016400299</v>
      </c>
      <c r="I440">
        <v>5.0724151177467096</v>
      </c>
      <c r="J440">
        <v>-0.60545152701465599</v>
      </c>
      <c r="K440">
        <v>1526.276446677</v>
      </c>
      <c r="L440">
        <v>1509.62220230664</v>
      </c>
      <c r="M440">
        <v>49.703390291610503</v>
      </c>
      <c r="N440">
        <v>0.84473591657630598</v>
      </c>
      <c r="O440">
        <v>23.7007501520578</v>
      </c>
      <c r="P440">
        <v>22.878259425344599</v>
      </c>
      <c r="Q440">
        <v>-3.4355486152414003E-2</v>
      </c>
    </row>
    <row r="441" spans="1:17" x14ac:dyDescent="0.3">
      <c r="A441" t="s">
        <v>1000</v>
      </c>
      <c r="B441" t="s">
        <v>1001</v>
      </c>
      <c r="C441" t="s">
        <v>3136</v>
      </c>
      <c r="D441" t="s">
        <v>261</v>
      </c>
      <c r="E441">
        <v>14517.4815363</v>
      </c>
      <c r="F441">
        <v>828.5</v>
      </c>
      <c r="G441">
        <v>2.2638300548543202</v>
      </c>
      <c r="H441">
        <v>-0.799438358662106</v>
      </c>
      <c r="I441">
        <v>-12.889467468372899</v>
      </c>
      <c r="J441">
        <v>0.59116812080984305</v>
      </c>
      <c r="K441">
        <v>849.82093600122596</v>
      </c>
      <c r="L441">
        <v>840.05465405571101</v>
      </c>
      <c r="M441">
        <v>59.336821998452301</v>
      </c>
      <c r="N441">
        <v>0.64642065175807695</v>
      </c>
      <c r="O441">
        <v>27.942063971031899</v>
      </c>
      <c r="P441">
        <v>30.595838587641801</v>
      </c>
      <c r="Q441">
        <v>0.14411650386522201</v>
      </c>
    </row>
    <row r="442" spans="1:17" x14ac:dyDescent="0.3">
      <c r="A442" t="s">
        <v>1002</v>
      </c>
      <c r="B442" t="s">
        <v>1003</v>
      </c>
      <c r="C442" t="s">
        <v>3136</v>
      </c>
      <c r="D442" t="s">
        <v>261</v>
      </c>
      <c r="E442">
        <v>14459.722400000001</v>
      </c>
      <c r="F442">
        <v>4580.5</v>
      </c>
      <c r="G442">
        <v>36.536287294739701</v>
      </c>
      <c r="H442">
        <v>9.30439586343212</v>
      </c>
      <c r="I442">
        <v>-4.74073864356399</v>
      </c>
      <c r="J442">
        <v>12.5479482017693</v>
      </c>
      <c r="K442">
        <v>4273.1832654479304</v>
      </c>
      <c r="L442">
        <v>4041.0100927385001</v>
      </c>
      <c r="M442">
        <v>69.307301350128796</v>
      </c>
      <c r="N442">
        <v>2.3731110264430102</v>
      </c>
      <c r="O442">
        <v>9.1583888221809797</v>
      </c>
      <c r="P442">
        <v>58.962346000346997</v>
      </c>
      <c r="Q442">
        <v>0.17439495065767799</v>
      </c>
    </row>
    <row r="443" spans="1:17" x14ac:dyDescent="0.3">
      <c r="A443" t="s">
        <v>1004</v>
      </c>
      <c r="B443" t="s">
        <v>1005</v>
      </c>
      <c r="C443" t="s">
        <v>3131</v>
      </c>
      <c r="D443" t="s">
        <v>51</v>
      </c>
      <c r="E443">
        <v>14428.2096634799</v>
      </c>
      <c r="F443">
        <v>595.29999999999995</v>
      </c>
      <c r="G443">
        <v>29.922593442590401</v>
      </c>
      <c r="H443">
        <v>5.6899414930996501</v>
      </c>
      <c r="I443">
        <v>30.3217895333797</v>
      </c>
      <c r="J443">
        <v>5.0352185386866299</v>
      </c>
      <c r="K443">
        <v>571.85019318266302</v>
      </c>
      <c r="L443">
        <v>522.33327398168296</v>
      </c>
      <c r="M443">
        <v>68.389414526690203</v>
      </c>
      <c r="N443">
        <v>0.49790548068742901</v>
      </c>
      <c r="O443">
        <v>21.115403997984199</v>
      </c>
      <c r="P443">
        <v>62.895060883841801</v>
      </c>
      <c r="Q443">
        <v>7.3409582881410002E-2</v>
      </c>
    </row>
    <row r="444" spans="1:17" x14ac:dyDescent="0.3">
      <c r="A444" t="s">
        <v>1006</v>
      </c>
      <c r="B444" t="s">
        <v>1007</v>
      </c>
      <c r="C444" t="s">
        <v>3131</v>
      </c>
      <c r="D444" t="s">
        <v>51</v>
      </c>
      <c r="E444">
        <v>14269.888544310001</v>
      </c>
      <c r="F444">
        <v>6196.05</v>
      </c>
      <c r="G444">
        <v>1.5064348839819901</v>
      </c>
      <c r="H444">
        <v>-2.2983289596393601</v>
      </c>
      <c r="I444">
        <v>8.8218071651015304</v>
      </c>
      <c r="J444">
        <v>-2.3888960787118401</v>
      </c>
      <c r="K444">
        <v>6563.0260259781699</v>
      </c>
      <c r="L444">
        <v>6175.3273336924804</v>
      </c>
      <c r="M444">
        <v>40.3176174724045</v>
      </c>
      <c r="N444">
        <v>0.84366655143122105</v>
      </c>
      <c r="O444">
        <v>22.658790681159701</v>
      </c>
      <c r="P444">
        <v>31.998018321119201</v>
      </c>
      <c r="Q444">
        <v>1.2788367394735999E-2</v>
      </c>
    </row>
    <row r="445" spans="1:17" x14ac:dyDescent="0.3">
      <c r="A445" t="s">
        <v>1008</v>
      </c>
      <c r="B445" t="s">
        <v>1009</v>
      </c>
      <c r="C445" t="s">
        <v>3129</v>
      </c>
      <c r="D445" t="s">
        <v>1010</v>
      </c>
      <c r="E445">
        <v>14207.156522474999</v>
      </c>
      <c r="F445">
        <v>738.95</v>
      </c>
      <c r="G445">
        <v>25.963923532749</v>
      </c>
      <c r="H445">
        <v>2.5095743707335201</v>
      </c>
      <c r="I445">
        <v>30.471317953901899</v>
      </c>
      <c r="J445">
        <v>-1.5070920640677601</v>
      </c>
      <c r="K445">
        <v>744.44081256573202</v>
      </c>
      <c r="L445">
        <v>685.26097486124695</v>
      </c>
      <c r="M445">
        <v>57.5696367380148</v>
      </c>
      <c r="N445">
        <v>0.31564143870829497</v>
      </c>
      <c r="O445">
        <v>18.641315379930901</v>
      </c>
      <c r="P445">
        <v>55.225291460980898</v>
      </c>
      <c r="Q445">
        <v>1.5186475167445999E-2</v>
      </c>
    </row>
    <row r="446" spans="1:17" x14ac:dyDescent="0.3">
      <c r="A446" t="s">
        <v>1011</v>
      </c>
      <c r="B446" t="s">
        <v>1012</v>
      </c>
      <c r="C446" t="s">
        <v>565</v>
      </c>
      <c r="D446" t="s">
        <v>565</v>
      </c>
      <c r="E446">
        <v>14063.2244217239</v>
      </c>
      <c r="F446">
        <v>148.13</v>
      </c>
      <c r="G446">
        <v>-28.206216084527799</v>
      </c>
      <c r="H446">
        <v>1.37720413210272</v>
      </c>
      <c r="I446">
        <v>-2.4147321062878602</v>
      </c>
      <c r="J446">
        <v>-1.2626261811678501</v>
      </c>
      <c r="K446">
        <v>159.69841745951399</v>
      </c>
      <c r="L446">
        <v>157.48211138041299</v>
      </c>
      <c r="M446">
        <v>39.182521450275502</v>
      </c>
      <c r="N446">
        <v>0.30641853108440198</v>
      </c>
      <c r="O446">
        <v>43.758860460406403</v>
      </c>
      <c r="P446">
        <v>20.774561761108799</v>
      </c>
      <c r="Q446">
        <v>-1.113068097361E-2</v>
      </c>
    </row>
    <row r="447" spans="1:17" x14ac:dyDescent="0.3">
      <c r="A447" t="s">
        <v>1013</v>
      </c>
      <c r="B447" t="s">
        <v>1014</v>
      </c>
      <c r="C447" t="s">
        <v>3138</v>
      </c>
      <c r="D447" t="s">
        <v>102</v>
      </c>
      <c r="E447">
        <v>13994.406595259999</v>
      </c>
      <c r="F447">
        <v>2334.15</v>
      </c>
      <c r="G447">
        <v>-33.069744578323203</v>
      </c>
      <c r="H447">
        <v>-5.5601550273616001</v>
      </c>
      <c r="I447">
        <v>-13.809867255889699</v>
      </c>
      <c r="J447">
        <v>-0.16586065703913699</v>
      </c>
      <c r="K447">
        <v>2591.2246956732802</v>
      </c>
      <c r="L447">
        <v>2713.2477761087898</v>
      </c>
      <c r="M447">
        <v>46.330883537535897</v>
      </c>
      <c r="N447">
        <v>0.77443871197153502</v>
      </c>
      <c r="O447">
        <v>37.026326500010697</v>
      </c>
      <c r="P447">
        <v>4.6704035874439498</v>
      </c>
      <c r="Q447">
        <v>-9.497463094868E-2</v>
      </c>
    </row>
    <row r="448" spans="1:17" hidden="1" x14ac:dyDescent="0.3">
      <c r="A448" t="s">
        <v>1015</v>
      </c>
      <c r="B448" t="s">
        <v>1016</v>
      </c>
      <c r="C448" t="s">
        <v>3142</v>
      </c>
      <c r="D448" t="s">
        <v>43</v>
      </c>
      <c r="E448">
        <v>13794.0493049</v>
      </c>
      <c r="F448">
        <v>75.5</v>
      </c>
      <c r="G448">
        <v>-20.2277022105296</v>
      </c>
      <c r="H448">
        <v>-1.7331346370777601</v>
      </c>
      <c r="I448">
        <v>-3.3905940162433299</v>
      </c>
      <c r="J448">
        <v>3.7599487768698401</v>
      </c>
      <c r="O448">
        <v>7.2847682119205199</v>
      </c>
      <c r="P448">
        <v>9.0882820401676003</v>
      </c>
    </row>
    <row r="449" spans="1:17" x14ac:dyDescent="0.3">
      <c r="A449" t="s">
        <v>1017</v>
      </c>
      <c r="B449" t="s">
        <v>1018</v>
      </c>
      <c r="C449" t="s">
        <v>3130</v>
      </c>
      <c r="D449" t="s">
        <v>406</v>
      </c>
      <c r="E449">
        <v>13766.8951062299</v>
      </c>
      <c r="F449">
        <v>286.45</v>
      </c>
      <c r="G449">
        <v>3.33925072556685</v>
      </c>
      <c r="H449">
        <v>5.2567440554928</v>
      </c>
      <c r="I449">
        <v>-27.290401246320801</v>
      </c>
      <c r="J449">
        <v>5.1633610413880398</v>
      </c>
      <c r="K449">
        <v>302.00457439983597</v>
      </c>
      <c r="L449">
        <v>315.35599681581499</v>
      </c>
      <c r="M449">
        <v>54.779621281469602</v>
      </c>
      <c r="N449">
        <v>0.77470610518386995</v>
      </c>
      <c r="O449">
        <v>44.170012218537202</v>
      </c>
      <c r="P449">
        <v>24.084903617067301</v>
      </c>
      <c r="Q449">
        <v>7.6468442107541001E-2</v>
      </c>
    </row>
    <row r="450" spans="1:17" x14ac:dyDescent="0.3">
      <c r="A450" t="s">
        <v>1019</v>
      </c>
      <c r="B450" t="s">
        <v>1020</v>
      </c>
      <c r="C450" t="s">
        <v>3141</v>
      </c>
      <c r="D450" t="s">
        <v>498</v>
      </c>
      <c r="E450">
        <v>13730.935451395</v>
      </c>
      <c r="F450">
        <v>1292.1500000000001</v>
      </c>
      <c r="G450">
        <v>-26.290115270668199</v>
      </c>
      <c r="H450">
        <v>-13.2384747026942</v>
      </c>
      <c r="I450">
        <v>-11.3128785216461</v>
      </c>
      <c r="J450">
        <v>-3.2298610470403402</v>
      </c>
      <c r="K450">
        <v>1457.4608268694001</v>
      </c>
      <c r="L450">
        <v>1462.5002992725999</v>
      </c>
      <c r="M450">
        <v>27.178814779137699</v>
      </c>
      <c r="N450">
        <v>0.69247351519009603</v>
      </c>
      <c r="O450">
        <v>30.7897689896683</v>
      </c>
      <c r="P450">
        <v>3.95414320193081</v>
      </c>
      <c r="Q450">
        <v>-0.15102971953151501</v>
      </c>
    </row>
    <row r="451" spans="1:17" x14ac:dyDescent="0.3">
      <c r="A451" t="s">
        <v>1021</v>
      </c>
      <c r="B451" t="s">
        <v>1022</v>
      </c>
      <c r="C451" t="s">
        <v>565</v>
      </c>
      <c r="D451" t="s">
        <v>565</v>
      </c>
      <c r="E451">
        <v>13601.336718</v>
      </c>
      <c r="F451">
        <v>470.35</v>
      </c>
      <c r="G451">
        <v>-9.2437364016770207</v>
      </c>
      <c r="H451">
        <v>5.1420495789390799</v>
      </c>
      <c r="I451">
        <v>-3.0621954688129001</v>
      </c>
      <c r="J451">
        <v>-1.24486868620143</v>
      </c>
      <c r="K451">
        <v>467.27170009246998</v>
      </c>
      <c r="L451">
        <v>460.52989831634898</v>
      </c>
      <c r="M451">
        <v>60.586045512359703</v>
      </c>
      <c r="N451">
        <v>0.74020245846675903</v>
      </c>
      <c r="O451">
        <v>25.863718507494401</v>
      </c>
      <c r="P451">
        <v>25.460122699386499</v>
      </c>
      <c r="Q451">
        <v>8.3199064338810007E-3</v>
      </c>
    </row>
    <row r="452" spans="1:17" hidden="1" x14ac:dyDescent="0.3">
      <c r="A452" t="s">
        <v>1023</v>
      </c>
      <c r="B452" t="s">
        <v>1024</v>
      </c>
      <c r="C452" t="s">
        <v>3142</v>
      </c>
      <c r="D452" t="s">
        <v>123</v>
      </c>
      <c r="E452">
        <v>13363.598578679999</v>
      </c>
      <c r="F452">
        <v>439.8</v>
      </c>
      <c r="G452">
        <v>57.055368432313202</v>
      </c>
      <c r="H452">
        <v>7.4672136255274904</v>
      </c>
      <c r="I452">
        <v>28.348733059102099</v>
      </c>
      <c r="J452">
        <v>-1.6882781019025499</v>
      </c>
      <c r="K452">
        <v>408.86943765224999</v>
      </c>
      <c r="L452">
        <v>350.62117691702701</v>
      </c>
      <c r="M452">
        <v>71.870445517810595</v>
      </c>
      <c r="N452">
        <v>0.58085413532387997</v>
      </c>
      <c r="O452">
        <v>8.3560709413369594</v>
      </c>
      <c r="P452">
        <v>115.06112469437601</v>
      </c>
      <c r="Q452">
        <v>0.18736681286926701</v>
      </c>
    </row>
    <row r="453" spans="1:17" x14ac:dyDescent="0.3">
      <c r="A453" t="s">
        <v>1025</v>
      </c>
      <c r="B453" t="s">
        <v>1026</v>
      </c>
      <c r="C453" t="s">
        <v>3141</v>
      </c>
      <c r="D453" t="s">
        <v>498</v>
      </c>
      <c r="E453">
        <v>13305.805359919999</v>
      </c>
      <c r="F453">
        <v>707.6</v>
      </c>
      <c r="G453">
        <v>3.2894678957100001</v>
      </c>
      <c r="H453">
        <v>-6.52011112592358</v>
      </c>
      <c r="I453">
        <v>-1.03966282393793</v>
      </c>
      <c r="J453">
        <v>-0.219656712922913</v>
      </c>
      <c r="K453">
        <v>766.92358994945198</v>
      </c>
      <c r="L453">
        <v>740.19629968893503</v>
      </c>
      <c r="M453">
        <v>43.4186383342876</v>
      </c>
      <c r="N453">
        <v>0.63393161983247104</v>
      </c>
      <c r="O453">
        <v>30.9496890898812</v>
      </c>
      <c r="P453">
        <v>35.750599520383702</v>
      </c>
      <c r="Q453">
        <v>9.3458988543465002E-2</v>
      </c>
    </row>
    <row r="454" spans="1:17" x14ac:dyDescent="0.3">
      <c r="A454" t="s">
        <v>1027</v>
      </c>
      <c r="B454" t="s">
        <v>1028</v>
      </c>
      <c r="C454" t="s">
        <v>3127</v>
      </c>
      <c r="D454" t="s">
        <v>24</v>
      </c>
      <c r="E454">
        <v>13277.723367545999</v>
      </c>
      <c r="F454">
        <v>179.19</v>
      </c>
      <c r="G454">
        <v>-4.3167140548476297</v>
      </c>
      <c r="H454">
        <v>0.74956121591414804</v>
      </c>
      <c r="I454">
        <v>18.616866793469502</v>
      </c>
      <c r="J454">
        <v>-2.2665182107000899</v>
      </c>
      <c r="K454">
        <v>169.23197401000601</v>
      </c>
      <c r="L454">
        <v>159.47510609625499</v>
      </c>
      <c r="M454">
        <v>70.187455146953695</v>
      </c>
      <c r="N454">
        <v>0.65778449387579696</v>
      </c>
      <c r="O454">
        <v>1.7021039120486801</v>
      </c>
      <c r="P454">
        <v>42.894736842105203</v>
      </c>
      <c r="Q454">
        <v>4.5042373259930003E-3</v>
      </c>
    </row>
    <row r="455" spans="1:17" x14ac:dyDescent="0.3">
      <c r="A455" t="s">
        <v>1029</v>
      </c>
      <c r="B455" t="s">
        <v>1030</v>
      </c>
      <c r="C455" t="s">
        <v>3136</v>
      </c>
      <c r="D455" t="s">
        <v>83</v>
      </c>
      <c r="E455">
        <v>13198.780531439999</v>
      </c>
      <c r="F455">
        <v>2357.6</v>
      </c>
      <c r="G455">
        <v>-3.0103735513274401</v>
      </c>
      <c r="H455">
        <v>5.5692000346287296</v>
      </c>
      <c r="I455">
        <v>-24.625434389800301</v>
      </c>
      <c r="J455">
        <v>2.8142897825753002</v>
      </c>
      <c r="K455">
        <v>2413.7415481568701</v>
      </c>
      <c r="L455">
        <v>2533.6543180307899</v>
      </c>
      <c r="M455">
        <v>60.157447853809003</v>
      </c>
      <c r="N455">
        <v>0.96429618052868904</v>
      </c>
      <c r="O455">
        <v>55.030539531727101</v>
      </c>
      <c r="P455">
        <v>34.643061107938301</v>
      </c>
      <c r="Q455">
        <v>0.116456585080508</v>
      </c>
    </row>
    <row r="456" spans="1:17" x14ac:dyDescent="0.3">
      <c r="A456" t="s">
        <v>1031</v>
      </c>
      <c r="B456" t="s">
        <v>1032</v>
      </c>
      <c r="C456" t="s">
        <v>3127</v>
      </c>
      <c r="D456" t="s">
        <v>54</v>
      </c>
      <c r="E456">
        <v>13163.752905408001</v>
      </c>
      <c r="F456">
        <v>155.52000000000001</v>
      </c>
      <c r="G456">
        <v>-23.111650264886499</v>
      </c>
      <c r="H456">
        <v>2.44163699448228</v>
      </c>
      <c r="I456">
        <v>-16.925889799229701</v>
      </c>
      <c r="J456">
        <v>-6.1778296555399104</v>
      </c>
      <c r="K456">
        <v>169.38009728655501</v>
      </c>
      <c r="L456">
        <v>180.18710658403899</v>
      </c>
      <c r="M456">
        <v>52.385851572997801</v>
      </c>
      <c r="N456">
        <v>1.3084985376032601</v>
      </c>
      <c r="O456">
        <v>48.148148148148103</v>
      </c>
      <c r="P456">
        <v>12.410552945428201</v>
      </c>
      <c r="Q456">
        <v>-3.3183235307090997E-2</v>
      </c>
    </row>
    <row r="457" spans="1:17" x14ac:dyDescent="0.3">
      <c r="A457" t="s">
        <v>1033</v>
      </c>
      <c r="B457" t="s">
        <v>1034</v>
      </c>
      <c r="C457" t="s">
        <v>3137</v>
      </c>
      <c r="D457" t="s">
        <v>117</v>
      </c>
      <c r="E457">
        <v>13149.628448949999</v>
      </c>
      <c r="F457">
        <v>44.87</v>
      </c>
      <c r="G457">
        <v>-20.945697285149201</v>
      </c>
      <c r="H457">
        <v>1.2943853843219899</v>
      </c>
      <c r="I457">
        <v>-34.895159670459201</v>
      </c>
      <c r="J457">
        <v>-2.8969216324081701</v>
      </c>
      <c r="K457">
        <v>48.429222816315999</v>
      </c>
      <c r="L457">
        <v>52.779886677067601</v>
      </c>
      <c r="M457">
        <v>43.673581264478202</v>
      </c>
      <c r="N457">
        <v>0.78252389553049795</v>
      </c>
      <c r="O457">
        <v>64.252284377089296</v>
      </c>
      <c r="P457">
        <v>8.2509047044631902</v>
      </c>
    </row>
    <row r="458" spans="1:17" x14ac:dyDescent="0.3">
      <c r="A458" t="s">
        <v>1035</v>
      </c>
      <c r="B458" t="s">
        <v>1036</v>
      </c>
      <c r="C458" t="s">
        <v>3127</v>
      </c>
      <c r="D458" t="s">
        <v>570</v>
      </c>
      <c r="E458">
        <v>13118.8729728</v>
      </c>
      <c r="F458">
        <v>1657.6</v>
      </c>
      <c r="G458">
        <v>-7.9355210776056504</v>
      </c>
      <c r="H458">
        <v>-1.8275146145295</v>
      </c>
      <c r="I458">
        <v>-3.581252221393</v>
      </c>
      <c r="J458">
        <v>-2.2993580700265199</v>
      </c>
      <c r="K458">
        <v>1700.79922911992</v>
      </c>
      <c r="L458">
        <v>1679.73856607126</v>
      </c>
      <c r="M458">
        <v>49.6376215895759</v>
      </c>
      <c r="N458">
        <v>0.49285775939759902</v>
      </c>
      <c r="O458">
        <v>19.386462355212299</v>
      </c>
      <c r="P458">
        <v>26.824789594491101</v>
      </c>
      <c r="Q458">
        <v>-0.10339527908043999</v>
      </c>
    </row>
    <row r="459" spans="1:17" x14ac:dyDescent="0.3">
      <c r="A459" t="s">
        <v>1037</v>
      </c>
      <c r="B459" t="s">
        <v>1038</v>
      </c>
      <c r="C459" t="s">
        <v>3131</v>
      </c>
      <c r="D459" t="s">
        <v>51</v>
      </c>
      <c r="E459">
        <v>13116.459853889901</v>
      </c>
      <c r="F459">
        <v>1426.35</v>
      </c>
      <c r="G459">
        <v>165.45940534813701</v>
      </c>
      <c r="H459">
        <v>-6.7726815291024502</v>
      </c>
      <c r="I459">
        <v>62.603586328777503</v>
      </c>
      <c r="J459">
        <v>0.31425218441958103</v>
      </c>
      <c r="K459">
        <v>1444.5471427984901</v>
      </c>
      <c r="L459">
        <v>1128.75648777115</v>
      </c>
      <c r="M459">
        <v>42.503137902944403</v>
      </c>
      <c r="N459">
        <v>0.98545195764776905</v>
      </c>
      <c r="O459">
        <v>17.432607704981201</v>
      </c>
      <c r="P459">
        <v>195.92323651452199</v>
      </c>
      <c r="Q459">
        <v>0.12555783423665301</v>
      </c>
    </row>
    <row r="460" spans="1:17" x14ac:dyDescent="0.3">
      <c r="A460" t="s">
        <v>1039</v>
      </c>
      <c r="B460" t="s">
        <v>1040</v>
      </c>
      <c r="C460" t="s">
        <v>3131</v>
      </c>
      <c r="D460" t="s">
        <v>51</v>
      </c>
      <c r="E460">
        <v>13088.96031884</v>
      </c>
      <c r="F460">
        <v>1068.2</v>
      </c>
      <c r="G460">
        <v>51.388473363111402</v>
      </c>
      <c r="H460">
        <v>14.8684026429419</v>
      </c>
      <c r="I460">
        <v>23.007085629401502</v>
      </c>
      <c r="J460">
        <v>-2.1321238625666399</v>
      </c>
      <c r="K460">
        <v>1079.9243225590701</v>
      </c>
      <c r="L460">
        <v>947.87345601580103</v>
      </c>
      <c r="M460">
        <v>47.208271050377199</v>
      </c>
      <c r="N460">
        <v>0.35414867826246799</v>
      </c>
      <c r="O460">
        <v>24.985957685826602</v>
      </c>
      <c r="P460">
        <v>71.021453730387407</v>
      </c>
      <c r="Q460">
        <v>5.2920257765879997E-2</v>
      </c>
    </row>
    <row r="461" spans="1:17" hidden="1" x14ac:dyDescent="0.3">
      <c r="A461" t="s">
        <v>1041</v>
      </c>
      <c r="B461" t="s">
        <v>1042</v>
      </c>
      <c r="C461" t="s">
        <v>3142</v>
      </c>
      <c r="D461" t="s">
        <v>1043</v>
      </c>
      <c r="E461">
        <v>12906.893384999599</v>
      </c>
      <c r="F461">
        <v>100</v>
      </c>
      <c r="G461">
        <v>-22.227161816041601</v>
      </c>
      <c r="M461">
        <v>50</v>
      </c>
      <c r="N461">
        <v>1</v>
      </c>
      <c r="O461">
        <v>0</v>
      </c>
      <c r="P461">
        <v>0</v>
      </c>
    </row>
    <row r="462" spans="1:17" x14ac:dyDescent="0.3">
      <c r="A462" t="s">
        <v>1044</v>
      </c>
      <c r="B462" t="s">
        <v>1045</v>
      </c>
      <c r="C462" t="s">
        <v>3136</v>
      </c>
      <c r="D462" t="s">
        <v>163</v>
      </c>
      <c r="E462">
        <v>12799.772007199999</v>
      </c>
      <c r="F462">
        <v>570.4</v>
      </c>
      <c r="G462">
        <v>5.5971508987349496</v>
      </c>
      <c r="H462">
        <v>8.0737940605192797</v>
      </c>
      <c r="I462">
        <v>-7.3494898541376203</v>
      </c>
      <c r="J462">
        <v>5.0600159580806396</v>
      </c>
      <c r="K462">
        <v>602.64179225859903</v>
      </c>
      <c r="L462">
        <v>572.10075876810595</v>
      </c>
      <c r="M462">
        <v>48.716421812289603</v>
      </c>
      <c r="N462">
        <v>0.70948175290730997</v>
      </c>
      <c r="O462">
        <v>29.575736325385702</v>
      </c>
      <c r="P462">
        <v>44.350246741743597</v>
      </c>
      <c r="Q462">
        <v>0.177379770573731</v>
      </c>
    </row>
    <row r="463" spans="1:17" x14ac:dyDescent="0.3">
      <c r="A463" t="s">
        <v>1046</v>
      </c>
      <c r="B463" t="s">
        <v>1047</v>
      </c>
      <c r="C463" t="s">
        <v>3127</v>
      </c>
      <c r="D463" t="s">
        <v>501</v>
      </c>
      <c r="E463">
        <v>12711.685352799999</v>
      </c>
      <c r="F463">
        <v>133</v>
      </c>
      <c r="G463">
        <v>36.205142221963001</v>
      </c>
      <c r="H463">
        <v>-2.1412131855854</v>
      </c>
      <c r="I463">
        <v>56.410432996249398</v>
      </c>
      <c r="J463">
        <v>-0.534478733327301</v>
      </c>
      <c r="K463">
        <v>134.15324925118301</v>
      </c>
      <c r="L463">
        <v>110.586596713387</v>
      </c>
      <c r="M463">
        <v>42.489419310703397</v>
      </c>
      <c r="N463">
        <v>0.29929294887378699</v>
      </c>
      <c r="O463">
        <v>26.8796992481203</v>
      </c>
      <c r="P463">
        <v>92.753623188405697</v>
      </c>
      <c r="Q463">
        <v>6.6075556727049997E-2</v>
      </c>
    </row>
    <row r="464" spans="1:17" x14ac:dyDescent="0.3">
      <c r="A464" t="s">
        <v>1048</v>
      </c>
      <c r="B464" t="s">
        <v>1049</v>
      </c>
      <c r="C464" t="s">
        <v>3127</v>
      </c>
      <c r="D464" t="s">
        <v>211</v>
      </c>
      <c r="E464">
        <v>12642.908637799999</v>
      </c>
      <c r="F464">
        <v>3053.35</v>
      </c>
      <c r="G464">
        <v>107.05353206761301</v>
      </c>
      <c r="H464">
        <v>18.7960566574185</v>
      </c>
      <c r="I464">
        <v>71.088864391133598</v>
      </c>
      <c r="J464">
        <v>-0.62521244639845197</v>
      </c>
      <c r="K464">
        <v>2743.2724745169699</v>
      </c>
      <c r="L464">
        <v>2133.3476514474701</v>
      </c>
      <c r="M464">
        <v>57.972125897940899</v>
      </c>
      <c r="N464">
        <v>0.98703730627388697</v>
      </c>
      <c r="O464">
        <v>22.3312099824782</v>
      </c>
      <c r="P464">
        <v>169.01762114537399</v>
      </c>
      <c r="Q464">
        <v>0.179869495541049</v>
      </c>
    </row>
    <row r="465" spans="1:17" x14ac:dyDescent="0.3">
      <c r="A465" t="s">
        <v>1050</v>
      </c>
      <c r="B465" t="s">
        <v>1051</v>
      </c>
      <c r="C465" t="s">
        <v>3128</v>
      </c>
      <c r="D465" t="s">
        <v>1052</v>
      </c>
      <c r="E465">
        <v>12611.274703064901</v>
      </c>
      <c r="F465">
        <v>392.95</v>
      </c>
      <c r="G465">
        <v>13.936845732422899</v>
      </c>
      <c r="H465">
        <v>-0.50818041401540304</v>
      </c>
      <c r="I465">
        <v>-13.825332661718001</v>
      </c>
      <c r="J465">
        <v>3.7771048136257899</v>
      </c>
      <c r="K465">
        <v>415.22853136682102</v>
      </c>
      <c r="L465">
        <v>408.73134330666602</v>
      </c>
      <c r="M465">
        <v>54.4190050333223</v>
      </c>
      <c r="N465">
        <v>0.73594643557081596</v>
      </c>
      <c r="O465">
        <v>57.221020486066898</v>
      </c>
      <c r="P465">
        <v>43.543378995433699</v>
      </c>
      <c r="Q465">
        <v>0.111156872012058</v>
      </c>
    </row>
    <row r="466" spans="1:17" x14ac:dyDescent="0.3">
      <c r="A466" t="s">
        <v>1053</v>
      </c>
      <c r="B466" t="s">
        <v>1054</v>
      </c>
      <c r="C466" t="s">
        <v>3129</v>
      </c>
      <c r="D466" t="s">
        <v>373</v>
      </c>
      <c r="E466">
        <v>12582.71042584</v>
      </c>
      <c r="F466">
        <v>362.35</v>
      </c>
      <c r="G466">
        <v>46.6537905649107</v>
      </c>
      <c r="H466">
        <v>1.0408349272424999</v>
      </c>
      <c r="I466">
        <v>69.954732248072801</v>
      </c>
      <c r="J466">
        <v>4.2091868478920803E-2</v>
      </c>
      <c r="K466">
        <v>374.33885457933798</v>
      </c>
      <c r="L466">
        <v>305.56010900534801</v>
      </c>
      <c r="M466">
        <v>49.778228010589899</v>
      </c>
      <c r="N466">
        <v>0.66510369803685498</v>
      </c>
      <c r="O466">
        <v>23.623568373119799</v>
      </c>
      <c r="P466">
        <v>126.46875</v>
      </c>
      <c r="Q466">
        <v>0.182659372027762</v>
      </c>
    </row>
    <row r="467" spans="1:17" hidden="1" x14ac:dyDescent="0.3">
      <c r="A467" t="s">
        <v>1055</v>
      </c>
      <c r="B467" t="s">
        <v>1056</v>
      </c>
      <c r="C467" t="s">
        <v>3142</v>
      </c>
      <c r="D467" t="s">
        <v>440</v>
      </c>
      <c r="E467">
        <v>12543.54724455</v>
      </c>
      <c r="F467">
        <v>2059.5</v>
      </c>
      <c r="G467">
        <v>-51.164073632005397</v>
      </c>
      <c r="H467">
        <v>-8.6736754133258192</v>
      </c>
      <c r="I467">
        <v>-33.6054596865863</v>
      </c>
      <c r="J467">
        <v>-2.29219187670112</v>
      </c>
      <c r="K467">
        <v>2240.6377325753301</v>
      </c>
      <c r="M467">
        <v>45.702408292268302</v>
      </c>
      <c r="O467">
        <v>50.521971352269901</v>
      </c>
      <c r="P467">
        <v>7.64968768784464</v>
      </c>
    </row>
    <row r="468" spans="1:17" x14ac:dyDescent="0.3">
      <c r="A468" t="s">
        <v>1057</v>
      </c>
      <c r="B468" t="s">
        <v>1058</v>
      </c>
      <c r="C468" t="s">
        <v>3136</v>
      </c>
      <c r="D468" t="s">
        <v>117</v>
      </c>
      <c r="E468">
        <v>12532.576525959999</v>
      </c>
      <c r="F468">
        <v>187.34</v>
      </c>
      <c r="G468">
        <v>18.328940919013998</v>
      </c>
      <c r="H468">
        <v>13.341876486458901</v>
      </c>
      <c r="I468">
        <v>-1.0804767843388901</v>
      </c>
      <c r="J468">
        <v>-4.7104089547719603</v>
      </c>
      <c r="K468">
        <v>192.08699503298499</v>
      </c>
      <c r="L468">
        <v>182.56704805284701</v>
      </c>
      <c r="M468">
        <v>47.468098114618797</v>
      </c>
      <c r="N468">
        <v>0.47032272100379302</v>
      </c>
      <c r="O468">
        <v>30.666168463755699</v>
      </c>
      <c r="P468">
        <v>45.518098493086796</v>
      </c>
      <c r="Q468">
        <v>0.13204776926512701</v>
      </c>
    </row>
    <row r="469" spans="1:17" x14ac:dyDescent="0.3">
      <c r="A469" t="s">
        <v>1059</v>
      </c>
      <c r="B469" t="s">
        <v>1060</v>
      </c>
      <c r="C469" t="s">
        <v>3129</v>
      </c>
      <c r="D469" t="s">
        <v>120</v>
      </c>
      <c r="E469">
        <v>12293.093899359999</v>
      </c>
      <c r="F469">
        <v>1914.25</v>
      </c>
      <c r="G469">
        <v>1.22115847255304</v>
      </c>
      <c r="H469">
        <v>5.5950254616280004</v>
      </c>
      <c r="I469">
        <v>4.4444129129435401</v>
      </c>
      <c r="J469">
        <v>-3.81870554630123</v>
      </c>
      <c r="K469">
        <v>1974.19097877168</v>
      </c>
      <c r="L469">
        <v>1911.32054115656</v>
      </c>
      <c r="M469">
        <v>51.721924095801697</v>
      </c>
      <c r="N469">
        <v>0.83909566214842901</v>
      </c>
      <c r="O469">
        <v>29.763614992817001</v>
      </c>
      <c r="P469">
        <v>32.9201819254938</v>
      </c>
      <c r="Q469">
        <v>-4.6680909838394E-2</v>
      </c>
    </row>
    <row r="470" spans="1:17" x14ac:dyDescent="0.3">
      <c r="A470" t="s">
        <v>1061</v>
      </c>
      <c r="B470" t="s">
        <v>1062</v>
      </c>
      <c r="C470" t="s">
        <v>3132</v>
      </c>
      <c r="D470" t="s">
        <v>232</v>
      </c>
      <c r="E470">
        <v>12259.578878320001</v>
      </c>
      <c r="F470">
        <v>1493.6</v>
      </c>
      <c r="G470">
        <v>0.70366667652208204</v>
      </c>
      <c r="H470">
        <v>-7.8984009152179002</v>
      </c>
      <c r="I470">
        <v>-22.815971357270602</v>
      </c>
      <c r="J470">
        <v>0.87740555381445695</v>
      </c>
      <c r="K470">
        <v>1585.5237565009299</v>
      </c>
      <c r="L470">
        <v>1604.4162719671999</v>
      </c>
      <c r="M470">
        <v>49.445046587825402</v>
      </c>
      <c r="N470">
        <v>0.66430941044933201</v>
      </c>
      <c r="O470">
        <v>48.764729512587003</v>
      </c>
      <c r="P470">
        <v>26.850397044460401</v>
      </c>
      <c r="Q470">
        <v>5.7307083745834E-2</v>
      </c>
    </row>
    <row r="471" spans="1:17" x14ac:dyDescent="0.3">
      <c r="A471" t="s">
        <v>1063</v>
      </c>
      <c r="B471" t="s">
        <v>1064</v>
      </c>
      <c r="C471" t="s">
        <v>3135</v>
      </c>
      <c r="D471" t="s">
        <v>440</v>
      </c>
      <c r="E471">
        <v>12256.452236425001</v>
      </c>
      <c r="F471">
        <v>2507.15</v>
      </c>
      <c r="G471">
        <v>-9.0957351711015004</v>
      </c>
      <c r="H471">
        <v>14.343670759289299</v>
      </c>
      <c r="I471">
        <v>16.996512485979299</v>
      </c>
      <c r="J471">
        <v>2.90479910752107</v>
      </c>
      <c r="K471">
        <v>2367.7143761915499</v>
      </c>
      <c r="L471">
        <v>2191.0089186364798</v>
      </c>
      <c r="M471">
        <v>78.081008016271795</v>
      </c>
      <c r="N471">
        <v>0.84141924418732805</v>
      </c>
      <c r="O471">
        <v>7.6920008774903703</v>
      </c>
      <c r="P471">
        <v>52.077520320271702</v>
      </c>
      <c r="Q471">
        <v>0.20082909273507299</v>
      </c>
    </row>
    <row r="472" spans="1:17" x14ac:dyDescent="0.3">
      <c r="A472" t="s">
        <v>1065</v>
      </c>
      <c r="B472" t="s">
        <v>1066</v>
      </c>
      <c r="C472" t="s">
        <v>3144</v>
      </c>
      <c r="D472" t="s">
        <v>1067</v>
      </c>
      <c r="E472">
        <v>12204.930142469901</v>
      </c>
      <c r="F472">
        <v>79.150000000000006</v>
      </c>
      <c r="G472">
        <v>-25.0980906459572</v>
      </c>
      <c r="H472">
        <v>5.1982454399082298</v>
      </c>
      <c r="I472">
        <v>-7.2499420284509597</v>
      </c>
      <c r="J472">
        <v>-3.4669255645083199</v>
      </c>
      <c r="K472">
        <v>83.220769028915797</v>
      </c>
      <c r="L472">
        <v>85.480077433805405</v>
      </c>
      <c r="M472">
        <v>39.7061989169746</v>
      </c>
      <c r="N472">
        <v>1.22961517465024</v>
      </c>
      <c r="O472">
        <v>71.446620341124401</v>
      </c>
      <c r="P472">
        <v>9.8542678695350503</v>
      </c>
      <c r="Q472">
        <v>1.1031297057824E-2</v>
      </c>
    </row>
    <row r="473" spans="1:17" x14ac:dyDescent="0.3">
      <c r="A473" t="s">
        <v>1068</v>
      </c>
      <c r="B473" t="s">
        <v>1069</v>
      </c>
      <c r="C473" t="s">
        <v>3132</v>
      </c>
      <c r="D473" t="s">
        <v>261</v>
      </c>
      <c r="E473">
        <v>12154.180982669999</v>
      </c>
      <c r="F473">
        <v>5094.8999999999996</v>
      </c>
      <c r="G473">
        <v>-17.871463093539798</v>
      </c>
      <c r="H473">
        <v>1.61983843501846</v>
      </c>
      <c r="I473">
        <v>11.319563943444001</v>
      </c>
      <c r="J473">
        <v>8.6913187323441097</v>
      </c>
      <c r="K473">
        <v>5414.0899905679298</v>
      </c>
      <c r="L473">
        <v>5197.2210333864596</v>
      </c>
      <c r="M473">
        <v>53.010723834619199</v>
      </c>
      <c r="N473">
        <v>0.71200390410313397</v>
      </c>
      <c r="O473">
        <v>39.772125066242701</v>
      </c>
      <c r="P473">
        <v>34.712655834798497</v>
      </c>
      <c r="Q473">
        <v>9.4795541714075005E-2</v>
      </c>
    </row>
    <row r="474" spans="1:17" hidden="1" x14ac:dyDescent="0.3">
      <c r="A474" t="s">
        <v>1070</v>
      </c>
      <c r="B474" t="s">
        <v>1071</v>
      </c>
      <c r="C474" t="s">
        <v>3142</v>
      </c>
      <c r="D474" t="s">
        <v>163</v>
      </c>
      <c r="E474">
        <v>12135.88171009</v>
      </c>
      <c r="F474">
        <v>10073.299999999999</v>
      </c>
      <c r="G474">
        <v>155.97931189142599</v>
      </c>
      <c r="H474">
        <v>-10.4092292278111</v>
      </c>
      <c r="I474">
        <v>26.321504955650401</v>
      </c>
      <c r="J474">
        <v>-10.880338509131199</v>
      </c>
      <c r="K474">
        <v>11307.8409571349</v>
      </c>
      <c r="L474">
        <v>9018.4367569616406</v>
      </c>
      <c r="M474">
        <v>22.5861478713589</v>
      </c>
      <c r="N474">
        <v>0.58836574760474902</v>
      </c>
      <c r="O474">
        <v>37.988543972680198</v>
      </c>
      <c r="P474">
        <v>188.616698183485</v>
      </c>
      <c r="Q474">
        <v>0.22022077736694401</v>
      </c>
    </row>
    <row r="475" spans="1:17" x14ac:dyDescent="0.3">
      <c r="A475" t="s">
        <v>1072</v>
      </c>
      <c r="B475" t="s">
        <v>1073</v>
      </c>
      <c r="C475" t="s">
        <v>3134</v>
      </c>
      <c r="D475" t="s">
        <v>69</v>
      </c>
      <c r="E475">
        <v>12121.879832819999</v>
      </c>
      <c r="F475">
        <v>339.4</v>
      </c>
      <c r="G475">
        <v>-27.095818121914299</v>
      </c>
      <c r="H475">
        <v>4.7622554354809603</v>
      </c>
      <c r="I475">
        <v>1.98103147789662</v>
      </c>
      <c r="J475">
        <v>0.287486565742744</v>
      </c>
      <c r="K475">
        <v>346.21475145103102</v>
      </c>
      <c r="L475">
        <v>345.18335378207797</v>
      </c>
      <c r="M475">
        <v>46.8387061103059</v>
      </c>
      <c r="N475">
        <v>0.185947007104284</v>
      </c>
      <c r="O475">
        <v>17.265763111373001</v>
      </c>
      <c r="P475">
        <v>16.5121867490559</v>
      </c>
      <c r="Q475">
        <v>-0.102295560059865</v>
      </c>
    </row>
    <row r="476" spans="1:17" x14ac:dyDescent="0.3">
      <c r="A476" t="s">
        <v>1074</v>
      </c>
      <c r="B476" t="s">
        <v>1075</v>
      </c>
      <c r="C476" t="s">
        <v>3136</v>
      </c>
      <c r="D476" t="s">
        <v>261</v>
      </c>
      <c r="E476">
        <v>11905.528261019999</v>
      </c>
      <c r="F476">
        <v>1789.35</v>
      </c>
      <c r="G476">
        <v>54.743464234793997</v>
      </c>
      <c r="H476">
        <v>-4.6141183566517299</v>
      </c>
      <c r="I476">
        <v>16.5210347788578</v>
      </c>
      <c r="J476">
        <v>-1.8560270092339901</v>
      </c>
      <c r="K476">
        <v>1876.4973511007199</v>
      </c>
      <c r="L476">
        <v>1630.7518587342399</v>
      </c>
      <c r="M476">
        <v>41.213288437808004</v>
      </c>
      <c r="N476">
        <v>2.11564054153409</v>
      </c>
      <c r="O476">
        <v>30.153407662000099</v>
      </c>
      <c r="P476">
        <v>85.626847865553103</v>
      </c>
      <c r="Q476">
        <v>0.119118525874944</v>
      </c>
    </row>
    <row r="477" spans="1:17" x14ac:dyDescent="0.3">
      <c r="A477" t="s">
        <v>1076</v>
      </c>
      <c r="B477" t="s">
        <v>1077</v>
      </c>
      <c r="C477" t="s">
        <v>3131</v>
      </c>
      <c r="D477" t="s">
        <v>250</v>
      </c>
      <c r="E477">
        <v>11879.360226500001</v>
      </c>
      <c r="F477">
        <v>1157.5</v>
      </c>
      <c r="G477">
        <v>58.2374468524959</v>
      </c>
      <c r="H477">
        <v>28.793680958903</v>
      </c>
      <c r="I477">
        <v>43.714673932025399</v>
      </c>
      <c r="J477">
        <v>11.6188516625328</v>
      </c>
      <c r="K477">
        <v>998.74077659828697</v>
      </c>
      <c r="L477">
        <v>834.07489735471097</v>
      </c>
      <c r="M477">
        <v>63.0771172824494</v>
      </c>
      <c r="N477">
        <v>1.6968505198620401</v>
      </c>
      <c r="O477">
        <v>7.9870410367170503</v>
      </c>
      <c r="P477">
        <v>94.505125189043795</v>
      </c>
      <c r="Q477">
        <v>6.4480106493332995E-2</v>
      </c>
    </row>
    <row r="478" spans="1:17" x14ac:dyDescent="0.3">
      <c r="A478" t="s">
        <v>1078</v>
      </c>
      <c r="B478" t="s">
        <v>1079</v>
      </c>
      <c r="C478" t="s">
        <v>3132</v>
      </c>
      <c r="D478" t="s">
        <v>417</v>
      </c>
      <c r="E478">
        <v>11863.40523222</v>
      </c>
      <c r="F478">
        <v>2932.85</v>
      </c>
      <c r="G478">
        <v>17.112866878362901</v>
      </c>
      <c r="H478">
        <v>5.4435788414007904</v>
      </c>
      <c r="I478">
        <v>17.885554801598001</v>
      </c>
      <c r="J478">
        <v>2.6908844193886101</v>
      </c>
      <c r="K478">
        <v>2850.35546765863</v>
      </c>
      <c r="L478">
        <v>2683.5015556870599</v>
      </c>
      <c r="M478">
        <v>64.389930117239203</v>
      </c>
      <c r="N478">
        <v>0.38417224775865799</v>
      </c>
      <c r="O478">
        <v>11.2569684777605</v>
      </c>
      <c r="P478">
        <v>40.8974081814032</v>
      </c>
      <c r="Q478">
        <v>0.100033036012478</v>
      </c>
    </row>
    <row r="479" spans="1:17" x14ac:dyDescent="0.3">
      <c r="A479" t="s">
        <v>1080</v>
      </c>
      <c r="B479" t="s">
        <v>1081</v>
      </c>
      <c r="C479" t="s">
        <v>3141</v>
      </c>
      <c r="D479" t="s">
        <v>498</v>
      </c>
      <c r="E479">
        <v>11742.60513933</v>
      </c>
      <c r="F479">
        <v>742.95</v>
      </c>
      <c r="G479">
        <v>44.815754115763099</v>
      </c>
      <c r="H479">
        <v>8.2201516492329194</v>
      </c>
      <c r="I479">
        <v>41.5251134733603</v>
      </c>
      <c r="J479">
        <v>3.9532480492136699</v>
      </c>
      <c r="K479">
        <v>704.61995908043002</v>
      </c>
      <c r="L479">
        <v>617.08989816013104</v>
      </c>
      <c r="M479">
        <v>71.669466481007902</v>
      </c>
      <c r="N479">
        <v>0.21131777347262601</v>
      </c>
      <c r="O479">
        <v>12.658994548758301</v>
      </c>
      <c r="P479">
        <v>76.892857142857096</v>
      </c>
      <c r="Q479">
        <v>1.3074313080801999E-2</v>
      </c>
    </row>
    <row r="480" spans="1:17" x14ac:dyDescent="0.3">
      <c r="A480" t="s">
        <v>1082</v>
      </c>
      <c r="B480" t="s">
        <v>1083</v>
      </c>
      <c r="C480" t="s">
        <v>3127</v>
      </c>
      <c r="D480" t="s">
        <v>570</v>
      </c>
      <c r="E480">
        <v>11719.820344764999</v>
      </c>
      <c r="F480">
        <v>160.69999999999999</v>
      </c>
      <c r="G480">
        <v>-25.581550151093499</v>
      </c>
      <c r="H480">
        <v>19.032312498183401</v>
      </c>
      <c r="I480">
        <v>-10.103958157776701</v>
      </c>
      <c r="J480">
        <v>9.8913279576362392</v>
      </c>
      <c r="K480">
        <v>150.75717049161199</v>
      </c>
      <c r="L480">
        <v>159.10020091586699</v>
      </c>
      <c r="M480">
        <v>68.960123647566704</v>
      </c>
      <c r="N480">
        <v>1.55407683334236</v>
      </c>
      <c r="O480">
        <v>30.241056799722099</v>
      </c>
      <c r="P480">
        <v>22.9627362460784</v>
      </c>
      <c r="Q480">
        <v>-4.1184696738626E-2</v>
      </c>
    </row>
    <row r="481" spans="1:17" x14ac:dyDescent="0.3">
      <c r="A481" t="s">
        <v>1084</v>
      </c>
      <c r="B481" t="s">
        <v>1085</v>
      </c>
      <c r="C481" t="s">
        <v>3139</v>
      </c>
      <c r="D481" t="s">
        <v>99</v>
      </c>
      <c r="E481">
        <v>11683.5</v>
      </c>
      <c r="F481">
        <v>77.89</v>
      </c>
      <c r="G481">
        <v>28.205909050100001</v>
      </c>
      <c r="H481">
        <v>4.0577848960176501</v>
      </c>
      <c r="I481">
        <v>0.72711259077868395</v>
      </c>
      <c r="J481">
        <v>-3.23939164205914</v>
      </c>
      <c r="K481">
        <v>81.803778339906998</v>
      </c>
      <c r="L481">
        <v>80.249637504138903</v>
      </c>
      <c r="M481">
        <v>56.510357034443402</v>
      </c>
      <c r="N481">
        <v>1.5433816621535601</v>
      </c>
      <c r="O481">
        <v>69.212992681987402</v>
      </c>
      <c r="P481">
        <v>56.092184368737399</v>
      </c>
      <c r="Q481">
        <v>6.5022095504850996E-2</v>
      </c>
    </row>
    <row r="482" spans="1:17" hidden="1" x14ac:dyDescent="0.3">
      <c r="A482" t="s">
        <v>1086</v>
      </c>
      <c r="B482" t="s">
        <v>1087</v>
      </c>
      <c r="C482" t="s">
        <v>3142</v>
      </c>
      <c r="D482" t="s">
        <v>271</v>
      </c>
      <c r="E482">
        <v>11624.31379312</v>
      </c>
      <c r="F482">
        <v>848.8</v>
      </c>
      <c r="G482">
        <v>-10.873049715465401</v>
      </c>
      <c r="H482">
        <v>2.4113779721361199</v>
      </c>
      <c r="I482">
        <v>15.0925581596498</v>
      </c>
      <c r="J482">
        <v>-1.16240853271855</v>
      </c>
      <c r="K482">
        <v>872.41994420834499</v>
      </c>
      <c r="L482">
        <v>839.18412218275296</v>
      </c>
      <c r="M482">
        <v>43.447517196173003</v>
      </c>
      <c r="N482">
        <v>0.38718459646738901</v>
      </c>
      <c r="O482">
        <v>20.7587181903864</v>
      </c>
      <c r="P482">
        <v>31.1597002240593</v>
      </c>
      <c r="Q482">
        <v>-8.5111758386219996E-2</v>
      </c>
    </row>
    <row r="483" spans="1:17" x14ac:dyDescent="0.3">
      <c r="A483" t="s">
        <v>1088</v>
      </c>
      <c r="B483" t="s">
        <v>1089</v>
      </c>
      <c r="C483" t="s">
        <v>3125</v>
      </c>
      <c r="D483" t="s">
        <v>190</v>
      </c>
      <c r="E483">
        <v>11620.71169281</v>
      </c>
      <c r="F483">
        <v>1176.45</v>
      </c>
      <c r="G483">
        <v>-7.6917969715690999</v>
      </c>
      <c r="H483">
        <v>-19.820170034389498</v>
      </c>
      <c r="I483">
        <v>-15.2371742010879</v>
      </c>
      <c r="J483">
        <v>2.6343298446102601</v>
      </c>
      <c r="K483">
        <v>1510.4792327406899</v>
      </c>
      <c r="L483">
        <v>1526.4352082114799</v>
      </c>
      <c r="M483">
        <v>27.8741545095919</v>
      </c>
      <c r="N483">
        <v>1.71211933829989</v>
      </c>
      <c r="O483">
        <v>68.982957201751006</v>
      </c>
      <c r="P483">
        <v>15.604579177516801</v>
      </c>
      <c r="Q483">
        <v>6.7632714174779996E-3</v>
      </c>
    </row>
    <row r="484" spans="1:17" x14ac:dyDescent="0.3">
      <c r="A484" t="s">
        <v>1090</v>
      </c>
      <c r="B484" t="s">
        <v>1091</v>
      </c>
      <c r="C484" t="s">
        <v>3136</v>
      </c>
      <c r="D484" t="s">
        <v>117</v>
      </c>
      <c r="E484">
        <v>11604.575740800001</v>
      </c>
      <c r="F484">
        <v>380.8</v>
      </c>
      <c r="G484">
        <v>-2.0191153115288998</v>
      </c>
      <c r="H484">
        <v>8.3714411476002101E-3</v>
      </c>
      <c r="I484">
        <v>3.007327533952</v>
      </c>
      <c r="J484">
        <v>-4.0305508547523097</v>
      </c>
      <c r="K484">
        <v>387.25922177959001</v>
      </c>
      <c r="L484">
        <v>358.82036720150103</v>
      </c>
      <c r="M484">
        <v>37.914860298855203</v>
      </c>
      <c r="N484">
        <v>0.36496456362171098</v>
      </c>
      <c r="O484">
        <v>18.434873949579799</v>
      </c>
      <c r="P484">
        <v>39.461637062808997</v>
      </c>
      <c r="Q484">
        <v>0.15913581500501101</v>
      </c>
    </row>
    <row r="485" spans="1:17" x14ac:dyDescent="0.3">
      <c r="A485" t="s">
        <v>1092</v>
      </c>
      <c r="B485" t="s">
        <v>1093</v>
      </c>
      <c r="C485" t="s">
        <v>3144</v>
      </c>
      <c r="D485" t="s">
        <v>622</v>
      </c>
      <c r="E485">
        <v>11581.943166360001</v>
      </c>
      <c r="F485">
        <v>120.58</v>
      </c>
      <c r="G485">
        <v>-75.088772449348895</v>
      </c>
      <c r="H485">
        <v>-1.62681519828738</v>
      </c>
      <c r="I485">
        <v>-24.4367135747597</v>
      </c>
      <c r="J485">
        <v>-4.6647839002976799</v>
      </c>
      <c r="K485">
        <v>125.60454742397501</v>
      </c>
      <c r="L485">
        <v>150.999929944727</v>
      </c>
      <c r="M485">
        <v>52.975769055060702</v>
      </c>
      <c r="N485">
        <v>0.77079865711687701</v>
      </c>
      <c r="O485">
        <v>148.548681373362</v>
      </c>
      <c r="P485">
        <v>5.4389646729625598</v>
      </c>
      <c r="Q485">
        <v>-0.13524114873479701</v>
      </c>
    </row>
    <row r="486" spans="1:17" x14ac:dyDescent="0.3">
      <c r="A486" t="s">
        <v>1094</v>
      </c>
      <c r="B486" t="s">
        <v>1095</v>
      </c>
      <c r="C486" t="s">
        <v>3138</v>
      </c>
      <c r="D486" t="s">
        <v>493</v>
      </c>
      <c r="E486">
        <v>11537.957058600001</v>
      </c>
      <c r="F486">
        <v>742.35</v>
      </c>
      <c r="G486">
        <v>-38.487737112149901</v>
      </c>
      <c r="H486">
        <v>-7.8522863409274803</v>
      </c>
      <c r="I486">
        <v>-19.270564062590601</v>
      </c>
      <c r="J486">
        <v>-0.94182853141838696</v>
      </c>
      <c r="K486">
        <v>790.80724447491104</v>
      </c>
      <c r="L486">
        <v>819.89776286244899</v>
      </c>
      <c r="M486">
        <v>53.219618062742597</v>
      </c>
      <c r="N486">
        <v>0.89807845924612295</v>
      </c>
      <c r="O486">
        <v>28.9149323095574</v>
      </c>
      <c r="P486">
        <v>10.067462376751401</v>
      </c>
      <c r="Q486">
        <v>7.9218227169089994E-3</v>
      </c>
    </row>
    <row r="487" spans="1:17" hidden="1" x14ac:dyDescent="0.3">
      <c r="A487" t="s">
        <v>1096</v>
      </c>
      <c r="B487" t="s">
        <v>1097</v>
      </c>
      <c r="C487" t="s">
        <v>3142</v>
      </c>
      <c r="D487" t="s">
        <v>75</v>
      </c>
      <c r="E487">
        <v>11516.9498752</v>
      </c>
      <c r="F487">
        <v>86</v>
      </c>
      <c r="G487">
        <v>-34.313051386593798</v>
      </c>
      <c r="H487">
        <v>-3.0794401888210201</v>
      </c>
      <c r="I487">
        <v>-17.920566233634901</v>
      </c>
      <c r="J487">
        <v>-3.6017316556704801</v>
      </c>
      <c r="K487">
        <v>89.374372804475499</v>
      </c>
      <c r="L487">
        <v>94.3042036922091</v>
      </c>
      <c r="M487">
        <v>13.715137464591701</v>
      </c>
      <c r="N487">
        <v>0.74650446497475198</v>
      </c>
      <c r="O487">
        <v>20.930232558139501</v>
      </c>
      <c r="P487">
        <v>0.233100233100236</v>
      </c>
    </row>
    <row r="488" spans="1:17" x14ac:dyDescent="0.3">
      <c r="A488" t="s">
        <v>1098</v>
      </c>
      <c r="B488" t="s">
        <v>1099</v>
      </c>
      <c r="C488" t="s">
        <v>3132</v>
      </c>
      <c r="D488" t="s">
        <v>208</v>
      </c>
      <c r="E488">
        <v>11420.535419939901</v>
      </c>
      <c r="F488">
        <v>485.4</v>
      </c>
      <c r="G488">
        <v>22.151184406444901</v>
      </c>
      <c r="H488">
        <v>1.3802447702526299</v>
      </c>
      <c r="I488">
        <v>7.9681901895477596</v>
      </c>
      <c r="J488">
        <v>-4.3209692895687297</v>
      </c>
      <c r="K488">
        <v>518.69329525038802</v>
      </c>
      <c r="L488">
        <v>479.33618894281102</v>
      </c>
      <c r="M488">
        <v>41.166898970057503</v>
      </c>
      <c r="N488">
        <v>0.50045146583026401</v>
      </c>
      <c r="O488">
        <v>34.322208487845003</v>
      </c>
      <c r="P488">
        <v>44.895522388059597</v>
      </c>
      <c r="Q488">
        <v>0.119718451134485</v>
      </c>
    </row>
    <row r="489" spans="1:17" x14ac:dyDescent="0.3">
      <c r="A489" t="s">
        <v>1100</v>
      </c>
      <c r="B489" t="s">
        <v>1101</v>
      </c>
      <c r="C489" t="s">
        <v>3129</v>
      </c>
      <c r="D489" t="s">
        <v>971</v>
      </c>
      <c r="E489">
        <v>11375.179582139999</v>
      </c>
      <c r="F489">
        <v>563.4</v>
      </c>
      <c r="G489">
        <v>-7.7370390183908304</v>
      </c>
      <c r="H489">
        <v>-12.401326239646499</v>
      </c>
      <c r="I489">
        <v>42.795112080506598</v>
      </c>
      <c r="J489">
        <v>-1.7996723384315501</v>
      </c>
      <c r="K489">
        <v>581.91914821195201</v>
      </c>
      <c r="L489">
        <v>505.47512607217499</v>
      </c>
      <c r="M489">
        <v>53.628368382578302</v>
      </c>
      <c r="N489">
        <v>0.388574147437246</v>
      </c>
      <c r="O489">
        <v>22.790202342917901</v>
      </c>
      <c r="P489">
        <v>64.017467248908204</v>
      </c>
      <c r="Q489">
        <v>5.4105602269491002E-2</v>
      </c>
    </row>
    <row r="490" spans="1:17" x14ac:dyDescent="0.3">
      <c r="A490" t="s">
        <v>1102</v>
      </c>
      <c r="B490" t="s">
        <v>1103</v>
      </c>
      <c r="C490" t="s">
        <v>3144</v>
      </c>
      <c r="D490" t="s">
        <v>1067</v>
      </c>
      <c r="E490">
        <v>11279.22034365</v>
      </c>
      <c r="F490">
        <v>882.35</v>
      </c>
      <c r="G490">
        <v>125.13757045197001</v>
      </c>
      <c r="H490">
        <v>8.9951213955306599</v>
      </c>
      <c r="I490">
        <v>101.637163647132</v>
      </c>
      <c r="J490">
        <v>-4.2230914369270103</v>
      </c>
      <c r="K490">
        <v>812.12227913592596</v>
      </c>
      <c r="L490">
        <v>621.88547551182103</v>
      </c>
      <c r="M490">
        <v>52.184109757611601</v>
      </c>
      <c r="N490">
        <v>0.77421948361489701</v>
      </c>
      <c r="O490">
        <v>7.6670255567518497</v>
      </c>
      <c r="P490">
        <v>162.64325048370199</v>
      </c>
      <c r="Q490">
        <v>0.198887497895957</v>
      </c>
    </row>
    <row r="491" spans="1:17" x14ac:dyDescent="0.3">
      <c r="A491" t="s">
        <v>1104</v>
      </c>
      <c r="B491" t="s">
        <v>1105</v>
      </c>
      <c r="C491" t="s">
        <v>3135</v>
      </c>
      <c r="D491" t="s">
        <v>114</v>
      </c>
      <c r="E491">
        <v>11217.848223000001</v>
      </c>
      <c r="F491">
        <v>811.7</v>
      </c>
      <c r="G491">
        <v>45.379035085507503</v>
      </c>
      <c r="H491">
        <v>-4.9835189769368302</v>
      </c>
      <c r="I491">
        <v>6.3220300556462297</v>
      </c>
      <c r="J491">
        <v>-3.04697257186809</v>
      </c>
      <c r="K491">
        <v>839.74377933566404</v>
      </c>
      <c r="L491">
        <v>723.58153463114797</v>
      </c>
      <c r="M491">
        <v>35.145567849096999</v>
      </c>
      <c r="N491">
        <v>0.83250610051444796</v>
      </c>
      <c r="O491">
        <v>20.734261426635399</v>
      </c>
      <c r="P491">
        <v>85.722457384738604</v>
      </c>
    </row>
    <row r="492" spans="1:17" x14ac:dyDescent="0.3">
      <c r="A492" t="s">
        <v>1106</v>
      </c>
      <c r="B492" t="s">
        <v>1107</v>
      </c>
      <c r="C492" t="s">
        <v>3130</v>
      </c>
      <c r="D492" t="s">
        <v>303</v>
      </c>
      <c r="E492">
        <v>11207.391168</v>
      </c>
      <c r="F492">
        <v>480</v>
      </c>
      <c r="G492">
        <v>17.571877065565999</v>
      </c>
      <c r="H492">
        <v>-13.9935394545855</v>
      </c>
      <c r="I492">
        <v>-41.998611466446299</v>
      </c>
      <c r="J492">
        <v>-1.7976169557649799</v>
      </c>
      <c r="K492">
        <v>571.70538815039299</v>
      </c>
      <c r="L492">
        <v>593.13671236812297</v>
      </c>
      <c r="M492">
        <v>31.575691562275999</v>
      </c>
      <c r="N492">
        <v>0.75772211819329305</v>
      </c>
      <c r="O492">
        <v>72.5</v>
      </c>
      <c r="P492">
        <v>47.465437788018399</v>
      </c>
      <c r="Q492">
        <v>1.4716866396703001E-2</v>
      </c>
    </row>
    <row r="493" spans="1:17" x14ac:dyDescent="0.3">
      <c r="A493" t="s">
        <v>1108</v>
      </c>
      <c r="B493" t="s">
        <v>1109</v>
      </c>
      <c r="C493" t="s">
        <v>3134</v>
      </c>
      <c r="D493" t="s">
        <v>69</v>
      </c>
      <c r="E493">
        <v>11147.002319969901</v>
      </c>
      <c r="F493">
        <v>359.7</v>
      </c>
      <c r="G493">
        <v>33.758906969330504</v>
      </c>
      <c r="H493">
        <v>1.3729259278146599</v>
      </c>
      <c r="I493">
        <v>63.087698134684899</v>
      </c>
      <c r="J493">
        <v>-2.8045103214479101</v>
      </c>
      <c r="K493">
        <v>357.46450912789197</v>
      </c>
      <c r="L493">
        <v>309.84355265868101</v>
      </c>
      <c r="M493">
        <v>58.449712159012101</v>
      </c>
      <c r="N493">
        <v>0.46303421246030702</v>
      </c>
      <c r="O493">
        <v>7.0336391437308903</v>
      </c>
      <c r="P493">
        <v>108.46131556070701</v>
      </c>
      <c r="Q493">
        <v>6.8274250260465005E-2</v>
      </c>
    </row>
    <row r="494" spans="1:17" x14ac:dyDescent="0.3">
      <c r="A494" t="s">
        <v>1110</v>
      </c>
      <c r="B494" t="s">
        <v>1111</v>
      </c>
      <c r="C494" t="s">
        <v>3133</v>
      </c>
      <c r="D494" t="s">
        <v>178</v>
      </c>
      <c r="E494">
        <v>11136.870593875001</v>
      </c>
      <c r="F494">
        <v>16.25</v>
      </c>
      <c r="G494">
        <v>-2.15308774196758</v>
      </c>
      <c r="H494">
        <v>-9.0403735337901505</v>
      </c>
      <c r="I494">
        <v>-24.342672075620701</v>
      </c>
      <c r="J494">
        <v>-5.5169756145583504</v>
      </c>
      <c r="K494">
        <v>18.0861655469262</v>
      </c>
      <c r="L494">
        <v>17.443720640053499</v>
      </c>
      <c r="M494">
        <v>25.749770714614701</v>
      </c>
      <c r="N494">
        <v>0.76910497138985301</v>
      </c>
      <c r="O494">
        <v>47.692307692307701</v>
      </c>
      <c r="P494">
        <v>32.653061224489697</v>
      </c>
      <c r="Q494">
        <v>0.115087379329395</v>
      </c>
    </row>
    <row r="495" spans="1:17" x14ac:dyDescent="0.3">
      <c r="A495" t="s">
        <v>1112</v>
      </c>
      <c r="B495" t="s">
        <v>1113</v>
      </c>
      <c r="C495" t="s">
        <v>3140</v>
      </c>
      <c r="D495" t="s">
        <v>440</v>
      </c>
      <c r="E495">
        <v>11065.839189525001</v>
      </c>
      <c r="F495">
        <v>1662.75</v>
      </c>
      <c r="G495">
        <v>58.705939556972297</v>
      </c>
      <c r="H495">
        <v>9.9697959761759201</v>
      </c>
      <c r="I495">
        <v>21.152281110186198</v>
      </c>
      <c r="J495">
        <v>15.5944910217701</v>
      </c>
      <c r="K495">
        <v>1662.4229851750299</v>
      </c>
      <c r="L495">
        <v>1564.61700821358</v>
      </c>
      <c r="M495">
        <v>59.569848080558501</v>
      </c>
      <c r="N495">
        <v>1.4089405807815201</v>
      </c>
      <c r="O495">
        <v>43.136370470605897</v>
      </c>
      <c r="P495">
        <v>85.083901525785507</v>
      </c>
      <c r="Q495">
        <v>0.16122646228844301</v>
      </c>
    </row>
    <row r="496" spans="1:17" x14ac:dyDescent="0.3">
      <c r="A496" t="s">
        <v>1114</v>
      </c>
      <c r="B496" t="s">
        <v>1115</v>
      </c>
      <c r="C496" t="s">
        <v>3131</v>
      </c>
      <c r="D496" t="s">
        <v>250</v>
      </c>
      <c r="E496">
        <v>11063.23477212</v>
      </c>
      <c r="F496">
        <v>2157.9499999999998</v>
      </c>
      <c r="G496">
        <v>6.5941377690700902</v>
      </c>
      <c r="H496">
        <v>0.94954281150351505</v>
      </c>
      <c r="I496">
        <v>3.7433825428083098</v>
      </c>
      <c r="J496">
        <v>1.1580835310312201</v>
      </c>
      <c r="K496">
        <v>2127.7920399671202</v>
      </c>
      <c r="L496">
        <v>1976.9490912082799</v>
      </c>
      <c r="M496">
        <v>63.525991540464801</v>
      </c>
      <c r="N496">
        <v>1.16315250172491</v>
      </c>
      <c r="O496">
        <v>7.4306633610602804</v>
      </c>
      <c r="P496">
        <v>48.8241379310344</v>
      </c>
      <c r="Q496">
        <v>-7.6119436188500006E-2</v>
      </c>
    </row>
    <row r="497" spans="1:17" hidden="1" x14ac:dyDescent="0.3">
      <c r="A497" t="s">
        <v>1116</v>
      </c>
      <c r="B497" t="s">
        <v>1117</v>
      </c>
      <c r="C497" t="s">
        <v>3142</v>
      </c>
      <c r="D497" t="s">
        <v>51</v>
      </c>
      <c r="E497">
        <v>11040.880186799999</v>
      </c>
      <c r="F497">
        <v>4794</v>
      </c>
      <c r="G497">
        <v>-24.5561105261466</v>
      </c>
      <c r="H497">
        <v>0.61070378011919002</v>
      </c>
      <c r="I497">
        <v>-7.6231524287299699</v>
      </c>
      <c r="J497">
        <v>-3.8799241830692002</v>
      </c>
      <c r="K497">
        <v>4931.8500000000004</v>
      </c>
      <c r="M497">
        <v>36.850072577876603</v>
      </c>
      <c r="O497">
        <v>12.1193158114309</v>
      </c>
      <c r="P497">
        <v>13.8298251237667</v>
      </c>
    </row>
    <row r="498" spans="1:17" x14ac:dyDescent="0.3">
      <c r="A498" t="s">
        <v>1118</v>
      </c>
      <c r="B498" t="s">
        <v>1119</v>
      </c>
      <c r="C498" t="s">
        <v>3136</v>
      </c>
      <c r="D498" t="s">
        <v>280</v>
      </c>
      <c r="E498">
        <v>11017.84669253</v>
      </c>
      <c r="F498">
        <v>4742.45</v>
      </c>
      <c r="G498">
        <v>217.90425786232501</v>
      </c>
      <c r="H498">
        <v>37.340661165628497</v>
      </c>
      <c r="I498">
        <v>188.58775446155701</v>
      </c>
      <c r="J498">
        <v>3.68737810042995</v>
      </c>
      <c r="K498">
        <v>3901.7254155928599</v>
      </c>
      <c r="L498">
        <v>2824.5902318698299</v>
      </c>
      <c r="M498">
        <v>66.944056397541999</v>
      </c>
      <c r="N498">
        <v>1.77310381959995</v>
      </c>
      <c r="O498">
        <v>4.7981528534829003</v>
      </c>
      <c r="P498">
        <v>265.50674373795698</v>
      </c>
      <c r="Q498">
        <v>0.16428681055900701</v>
      </c>
    </row>
    <row r="499" spans="1:17" x14ac:dyDescent="0.3">
      <c r="A499" t="s">
        <v>1120</v>
      </c>
      <c r="B499" t="s">
        <v>1121</v>
      </c>
      <c r="C499" t="s">
        <v>3136</v>
      </c>
      <c r="D499" t="s">
        <v>69</v>
      </c>
      <c r="E499">
        <v>10988.973384589999</v>
      </c>
      <c r="F499">
        <v>532.15</v>
      </c>
      <c r="G499">
        <v>-50.598997477958903</v>
      </c>
      <c r="H499">
        <v>-9.2145512577181794</v>
      </c>
      <c r="I499">
        <v>-26.177490358879499</v>
      </c>
      <c r="J499">
        <v>-3.0093377935165</v>
      </c>
      <c r="K499">
        <v>572.12175849982702</v>
      </c>
      <c r="L499">
        <v>615.88943564503199</v>
      </c>
      <c r="M499">
        <v>46.073122993920599</v>
      </c>
      <c r="N499">
        <v>0.70487688958518502</v>
      </c>
      <c r="O499">
        <v>54.843559146857103</v>
      </c>
      <c r="P499">
        <v>8.6020408163265092</v>
      </c>
      <c r="Q499">
        <v>3.8114144456984002E-2</v>
      </c>
    </row>
    <row r="500" spans="1:17" x14ac:dyDescent="0.3">
      <c r="A500" t="s">
        <v>1122</v>
      </c>
      <c r="B500" t="s">
        <v>1123</v>
      </c>
      <c r="C500" t="s">
        <v>3127</v>
      </c>
      <c r="D500" t="s">
        <v>570</v>
      </c>
      <c r="E500">
        <v>10932.619433125001</v>
      </c>
      <c r="F500">
        <v>821.05</v>
      </c>
      <c r="G500">
        <v>-10.539107840648001</v>
      </c>
      <c r="H500">
        <v>-1.61906542893879</v>
      </c>
      <c r="I500">
        <v>5.2635851922607904</v>
      </c>
      <c r="J500">
        <v>-1.56635913139253</v>
      </c>
      <c r="K500">
        <v>851.64049596940697</v>
      </c>
      <c r="L500">
        <v>823.57021755863298</v>
      </c>
      <c r="M500">
        <v>38.783281211411499</v>
      </c>
      <c r="N500">
        <v>0.53050844356262805</v>
      </c>
      <c r="O500">
        <v>15.918640764874199</v>
      </c>
      <c r="P500">
        <v>20.742647058823501</v>
      </c>
      <c r="Q500">
        <v>2.5073718558007999E-2</v>
      </c>
    </row>
    <row r="501" spans="1:17" x14ac:dyDescent="0.3">
      <c r="A501" t="s">
        <v>1124</v>
      </c>
      <c r="B501" t="s">
        <v>1125</v>
      </c>
      <c r="C501" t="s">
        <v>3126</v>
      </c>
      <c r="D501" t="s">
        <v>21</v>
      </c>
      <c r="E501">
        <v>10888.42483473</v>
      </c>
      <c r="F501">
        <v>727.05</v>
      </c>
      <c r="G501">
        <v>-35.2421374580696</v>
      </c>
      <c r="H501">
        <v>-6.49950534680272</v>
      </c>
      <c r="I501">
        <v>-14.8088538460125</v>
      </c>
      <c r="J501">
        <v>-3.7515860731425001</v>
      </c>
      <c r="K501">
        <v>772.95559243796799</v>
      </c>
      <c r="L501">
        <v>810.06933094601004</v>
      </c>
      <c r="M501">
        <v>36.002698352120099</v>
      </c>
      <c r="N501">
        <v>1.0918429366218401</v>
      </c>
      <c r="O501">
        <v>32.1779795062237</v>
      </c>
      <c r="P501">
        <v>1.26044568245125</v>
      </c>
      <c r="Q501">
        <v>-0.14577459820298599</v>
      </c>
    </row>
    <row r="502" spans="1:17" x14ac:dyDescent="0.3">
      <c r="A502" t="s">
        <v>1126</v>
      </c>
      <c r="B502" t="s">
        <v>1127</v>
      </c>
      <c r="C502" t="s">
        <v>3137</v>
      </c>
      <c r="D502" t="s">
        <v>126</v>
      </c>
      <c r="E502">
        <v>10872.42</v>
      </c>
      <c r="F502">
        <v>341.9</v>
      </c>
      <c r="G502">
        <v>-37.864416718002403</v>
      </c>
      <c r="H502">
        <v>-1.14861054386457</v>
      </c>
      <c r="I502">
        <v>-20.5197545029766</v>
      </c>
      <c r="J502">
        <v>0.24130513473495599</v>
      </c>
      <c r="K502">
        <v>352.15763069961599</v>
      </c>
      <c r="L502">
        <v>364.36902700038399</v>
      </c>
      <c r="M502">
        <v>50.504957644052901</v>
      </c>
      <c r="N502">
        <v>0.67842622153341403</v>
      </c>
      <c r="O502">
        <v>47.996490201813401</v>
      </c>
      <c r="P502">
        <v>10.718911917098399</v>
      </c>
      <c r="Q502">
        <v>0.146358726412496</v>
      </c>
    </row>
    <row r="503" spans="1:17" x14ac:dyDescent="0.3">
      <c r="A503" t="s">
        <v>1128</v>
      </c>
      <c r="B503" t="s">
        <v>1129</v>
      </c>
      <c r="C503" t="s">
        <v>3129</v>
      </c>
      <c r="D503" t="s">
        <v>120</v>
      </c>
      <c r="E503">
        <v>10826.637313865</v>
      </c>
      <c r="F503">
        <v>1763.35</v>
      </c>
      <c r="G503">
        <v>24.564975365054099</v>
      </c>
      <c r="H503">
        <v>2.3295745176303502</v>
      </c>
      <c r="I503">
        <v>39.9270175389846</v>
      </c>
      <c r="J503">
        <v>3.4961361758597702</v>
      </c>
      <c r="K503">
        <v>1740.0523213450299</v>
      </c>
      <c r="L503">
        <v>1490.1025112659499</v>
      </c>
      <c r="M503">
        <v>58.6842984669955</v>
      </c>
      <c r="N503">
        <v>0.43463152068504002</v>
      </c>
      <c r="O503">
        <v>24.762525874046499</v>
      </c>
      <c r="P503">
        <v>82.863216841231903</v>
      </c>
      <c r="Q503">
        <v>0.16888361711441799</v>
      </c>
    </row>
    <row r="504" spans="1:17" hidden="1" x14ac:dyDescent="0.3">
      <c r="A504" t="s">
        <v>1130</v>
      </c>
      <c r="B504" t="s">
        <v>1131</v>
      </c>
      <c r="C504" t="s">
        <v>3142</v>
      </c>
      <c r="D504" t="s">
        <v>1132</v>
      </c>
      <c r="E504">
        <v>10823.228685599999</v>
      </c>
      <c r="F504">
        <v>584.6</v>
      </c>
      <c r="G504">
        <v>-11.580809965942199</v>
      </c>
      <c r="H504">
        <v>4.18260556800867</v>
      </c>
      <c r="I504">
        <v>28.4622646381187</v>
      </c>
      <c r="J504">
        <v>-8.85752624922665</v>
      </c>
      <c r="K504">
        <v>561.402521271453</v>
      </c>
      <c r="L504">
        <v>514.78684111384496</v>
      </c>
      <c r="M504">
        <v>41.435946410982197</v>
      </c>
      <c r="N504">
        <v>1.45055587189057</v>
      </c>
      <c r="O504">
        <v>10.1607937050975</v>
      </c>
      <c r="P504">
        <v>47.198791388644104</v>
      </c>
    </row>
    <row r="505" spans="1:17" x14ac:dyDescent="0.3">
      <c r="A505" t="s">
        <v>1133</v>
      </c>
      <c r="B505" t="s">
        <v>1134</v>
      </c>
      <c r="C505" t="s">
        <v>3136</v>
      </c>
      <c r="D505" t="s">
        <v>261</v>
      </c>
      <c r="E505">
        <v>10798.732324799999</v>
      </c>
      <c r="F505">
        <v>5320.6</v>
      </c>
      <c r="G505">
        <v>17.093619975808199</v>
      </c>
      <c r="H505">
        <v>-2.4779460845067001</v>
      </c>
      <c r="I505">
        <v>-3.1317845129548401</v>
      </c>
      <c r="J505">
        <v>-3.8658743252991798</v>
      </c>
      <c r="K505">
        <v>5357.6800420588597</v>
      </c>
      <c r="L505">
        <v>4804.7765692374496</v>
      </c>
      <c r="M505">
        <v>49.4607653611871</v>
      </c>
      <c r="N505">
        <v>0.42545135361181502</v>
      </c>
      <c r="O505">
        <v>12.7504416795098</v>
      </c>
      <c r="P505">
        <v>76.646746347941502</v>
      </c>
      <c r="Q505">
        <v>0.18117632577291701</v>
      </c>
    </row>
    <row r="506" spans="1:17" x14ac:dyDescent="0.3">
      <c r="A506" t="s">
        <v>1135</v>
      </c>
      <c r="B506" t="s">
        <v>1136</v>
      </c>
      <c r="C506" t="s">
        <v>3141</v>
      </c>
      <c r="D506" t="s">
        <v>498</v>
      </c>
      <c r="E506">
        <v>10775.681049299999</v>
      </c>
      <c r="F506">
        <v>812.75</v>
      </c>
      <c r="G506">
        <v>-31.922926820734901</v>
      </c>
      <c r="H506">
        <v>3.4560017069720299</v>
      </c>
      <c r="I506">
        <v>-5.6232826158018803</v>
      </c>
      <c r="J506">
        <v>-3.7290856392289999</v>
      </c>
      <c r="K506">
        <v>868.60528345345801</v>
      </c>
      <c r="L506">
        <v>883.57062593792705</v>
      </c>
      <c r="M506">
        <v>36.8367135718809</v>
      </c>
      <c r="N506">
        <v>0.14229254704237301</v>
      </c>
      <c r="O506">
        <v>31.774838511227301</v>
      </c>
      <c r="P506">
        <v>6.72313045761934</v>
      </c>
      <c r="Q506">
        <v>-3.423639815283E-2</v>
      </c>
    </row>
    <row r="507" spans="1:17" x14ac:dyDescent="0.3">
      <c r="A507" t="s">
        <v>1137</v>
      </c>
      <c r="B507" t="s">
        <v>1138</v>
      </c>
      <c r="C507" t="s">
        <v>3133</v>
      </c>
      <c r="D507" t="s">
        <v>339</v>
      </c>
      <c r="E507">
        <v>10764.865196950001</v>
      </c>
      <c r="F507">
        <v>271.75</v>
      </c>
      <c r="G507">
        <v>30.527194563946999</v>
      </c>
      <c r="H507">
        <v>-6.1172625814821204</v>
      </c>
      <c r="I507">
        <v>54.462887554715202</v>
      </c>
      <c r="J507">
        <v>-2.5448756075746299</v>
      </c>
      <c r="K507">
        <v>267.43903705537099</v>
      </c>
      <c r="L507">
        <v>232.053438115425</v>
      </c>
      <c r="M507">
        <v>56.307392657332898</v>
      </c>
      <c r="N507">
        <v>0.14401133379249501</v>
      </c>
      <c r="O507">
        <v>29.162833486660499</v>
      </c>
      <c r="P507">
        <v>88.127379716164697</v>
      </c>
      <c r="Q507">
        <v>0.10452871513939301</v>
      </c>
    </row>
    <row r="508" spans="1:17" x14ac:dyDescent="0.3">
      <c r="A508" t="s">
        <v>1139</v>
      </c>
      <c r="B508" t="s">
        <v>1140</v>
      </c>
      <c r="C508" t="s">
        <v>3136</v>
      </c>
      <c r="D508" t="s">
        <v>261</v>
      </c>
      <c r="E508">
        <v>10759.1152497</v>
      </c>
      <c r="F508">
        <v>1659.3</v>
      </c>
      <c r="G508">
        <v>156.00413070096499</v>
      </c>
      <c r="H508">
        <v>6.5134810166416504</v>
      </c>
      <c r="I508">
        <v>43.861126949416096</v>
      </c>
      <c r="J508">
        <v>1.1835073552879001</v>
      </c>
      <c r="K508">
        <v>1480.66743112934</v>
      </c>
      <c r="L508">
        <v>1203.0611000845799</v>
      </c>
      <c r="M508">
        <v>66.191502321867304</v>
      </c>
      <c r="N508">
        <v>0.80164151554502905</v>
      </c>
      <c r="O508">
        <v>4.5531248116675602</v>
      </c>
      <c r="P508">
        <v>195.80176486317799</v>
      </c>
    </row>
    <row r="509" spans="1:17" hidden="1" x14ac:dyDescent="0.3">
      <c r="A509" t="s">
        <v>1141</v>
      </c>
      <c r="B509" t="s">
        <v>1142</v>
      </c>
      <c r="C509" t="s">
        <v>3142</v>
      </c>
      <c r="D509" t="s">
        <v>738</v>
      </c>
      <c r="E509">
        <v>10739.054693185</v>
      </c>
      <c r="F509">
        <v>113.03</v>
      </c>
      <c r="G509">
        <v>22.528082939202999</v>
      </c>
      <c r="H509">
        <v>2.8909022494675098</v>
      </c>
      <c r="I509">
        <v>-3.5612247929265299</v>
      </c>
      <c r="J509">
        <v>0.87054174334623202</v>
      </c>
      <c r="K509">
        <v>113.665476530185</v>
      </c>
      <c r="L509">
        <v>107.909020861291</v>
      </c>
      <c r="M509">
        <v>54.041415573722702</v>
      </c>
      <c r="N509">
        <v>0.65372899770400394</v>
      </c>
      <c r="O509">
        <v>9.7053879501017395</v>
      </c>
      <c r="P509">
        <v>45.826344987743497</v>
      </c>
      <c r="Q509">
        <v>2.1133606920337E-2</v>
      </c>
    </row>
    <row r="510" spans="1:17" hidden="1" x14ac:dyDescent="0.3">
      <c r="A510" t="s">
        <v>1143</v>
      </c>
      <c r="B510" t="s">
        <v>1144</v>
      </c>
      <c r="C510" t="s">
        <v>3142</v>
      </c>
      <c r="D510" t="s">
        <v>91</v>
      </c>
      <c r="E510">
        <v>10726.79678196</v>
      </c>
      <c r="F510">
        <v>9385.9500000000007</v>
      </c>
      <c r="G510">
        <v>-1.9044963971342399</v>
      </c>
      <c r="H510">
        <v>-13.048323187542699</v>
      </c>
      <c r="I510">
        <v>18.267114079125999</v>
      </c>
      <c r="J510">
        <v>-11.3869288098127</v>
      </c>
      <c r="K510">
        <v>10448.3038499964</v>
      </c>
      <c r="L510">
        <v>9262.0213184752301</v>
      </c>
      <c r="M510">
        <v>32.849763361557599</v>
      </c>
      <c r="N510">
        <v>0.70433741441141995</v>
      </c>
      <c r="O510">
        <v>36.246197774332899</v>
      </c>
      <c r="P510">
        <v>39.420834509291304</v>
      </c>
      <c r="Q510">
        <v>0.10035427204769801</v>
      </c>
    </row>
    <row r="511" spans="1:17" x14ac:dyDescent="0.3">
      <c r="A511" t="s">
        <v>1145</v>
      </c>
      <c r="B511" t="s">
        <v>1146</v>
      </c>
      <c r="C511" t="s">
        <v>3127</v>
      </c>
      <c r="D511" t="s">
        <v>24</v>
      </c>
      <c r="E511">
        <v>10693.582898192901</v>
      </c>
      <c r="F511">
        <v>97.11</v>
      </c>
      <c r="G511">
        <v>-34.1782709151815</v>
      </c>
      <c r="H511">
        <v>-0.83208759933745602</v>
      </c>
      <c r="I511">
        <v>-31.457811520499099</v>
      </c>
      <c r="J511">
        <v>-0.977853508378422</v>
      </c>
      <c r="K511">
        <v>100.519146263176</v>
      </c>
      <c r="L511">
        <v>109.014648984253</v>
      </c>
      <c r="M511">
        <v>49.474021660101798</v>
      </c>
      <c r="N511">
        <v>0.91492901910810298</v>
      </c>
      <c r="O511">
        <v>57.038410050458197</v>
      </c>
      <c r="P511">
        <v>10.214504596527</v>
      </c>
      <c r="Q511">
        <v>0.10494742299453901</v>
      </c>
    </row>
    <row r="512" spans="1:17" hidden="1" x14ac:dyDescent="0.3">
      <c r="A512" t="s">
        <v>1147</v>
      </c>
      <c r="B512" t="s">
        <v>1148</v>
      </c>
      <c r="C512" t="s">
        <v>3142</v>
      </c>
      <c r="D512" t="s">
        <v>738</v>
      </c>
      <c r="E512">
        <v>10625.948094249999</v>
      </c>
      <c r="F512">
        <v>535.07000000000005</v>
      </c>
      <c r="G512">
        <v>-2.5524269048520001</v>
      </c>
      <c r="H512">
        <v>2.0618662389292299</v>
      </c>
      <c r="I512">
        <v>0.83575090862919299</v>
      </c>
      <c r="J512">
        <v>0.21815257721721301</v>
      </c>
      <c r="K512">
        <v>528.70167025594606</v>
      </c>
      <c r="L512">
        <v>512.00319291455003</v>
      </c>
      <c r="M512">
        <v>77.9215973242584</v>
      </c>
      <c r="N512">
        <v>0.80674047441097996</v>
      </c>
      <c r="O512">
        <v>4.4311959182910403</v>
      </c>
      <c r="P512">
        <v>20.448866578123901</v>
      </c>
      <c r="Q512">
        <v>-1.3416788414562999E-2</v>
      </c>
    </row>
    <row r="513" spans="1:17" hidden="1" x14ac:dyDescent="0.3">
      <c r="A513" t="s">
        <v>1149</v>
      </c>
      <c r="B513" t="s">
        <v>1150</v>
      </c>
      <c r="C513" t="s">
        <v>3142</v>
      </c>
      <c r="D513" t="s">
        <v>414</v>
      </c>
      <c r="E513">
        <v>10574.88801228</v>
      </c>
      <c r="F513">
        <v>9360.15</v>
      </c>
      <c r="G513">
        <v>-6.02782742303551</v>
      </c>
      <c r="H513">
        <v>-6.1111626376289996</v>
      </c>
      <c r="I513">
        <v>4.4960944972518302</v>
      </c>
      <c r="J513">
        <v>-3.2225757834173301</v>
      </c>
      <c r="K513">
        <v>9582.0287866437302</v>
      </c>
      <c r="L513">
        <v>8873.9236110546808</v>
      </c>
      <c r="M513">
        <v>34.398569922813401</v>
      </c>
      <c r="N513">
        <v>0.50782918984905001</v>
      </c>
      <c r="O513">
        <v>22.8495269840761</v>
      </c>
      <c r="P513">
        <v>28.238799835593898</v>
      </c>
      <c r="Q513">
        <v>0.17479075506160199</v>
      </c>
    </row>
    <row r="514" spans="1:17" x14ac:dyDescent="0.3">
      <c r="A514" t="s">
        <v>1151</v>
      </c>
      <c r="B514" t="s">
        <v>1152</v>
      </c>
      <c r="C514" t="s">
        <v>3127</v>
      </c>
      <c r="D514" t="s">
        <v>501</v>
      </c>
      <c r="E514">
        <v>10510.263985</v>
      </c>
      <c r="F514">
        <v>527.15</v>
      </c>
      <c r="G514">
        <v>114.589211123128</v>
      </c>
      <c r="H514">
        <v>13.1636087541837</v>
      </c>
      <c r="I514">
        <v>47.318521117526203</v>
      </c>
      <c r="J514">
        <v>-5.0259819430704598</v>
      </c>
      <c r="K514">
        <v>491.01012401687001</v>
      </c>
      <c r="L514">
        <v>395.71282234682701</v>
      </c>
      <c r="M514">
        <v>54.650936843277599</v>
      </c>
      <c r="N514">
        <v>0.86245904156460595</v>
      </c>
      <c r="O514">
        <v>5.2831262449018297</v>
      </c>
      <c r="P514">
        <v>145.30013959981301</v>
      </c>
      <c r="Q514">
        <v>0.338435566326244</v>
      </c>
    </row>
    <row r="515" spans="1:17" x14ac:dyDescent="0.3">
      <c r="A515" t="s">
        <v>1153</v>
      </c>
      <c r="B515" t="s">
        <v>1154</v>
      </c>
      <c r="C515" t="s">
        <v>3146</v>
      </c>
      <c r="D515" t="s">
        <v>1155</v>
      </c>
      <c r="E515">
        <v>10501.164719939999</v>
      </c>
      <c r="F515">
        <v>1688.55</v>
      </c>
      <c r="G515">
        <v>159.93027258628999</v>
      </c>
      <c r="H515">
        <v>4.6349322641706499</v>
      </c>
      <c r="I515">
        <v>69.290544319588406</v>
      </c>
      <c r="J515">
        <v>-4.3576819400207896</v>
      </c>
      <c r="K515">
        <v>1612.58746608396</v>
      </c>
      <c r="L515">
        <v>1240.5873773855101</v>
      </c>
      <c r="M515">
        <v>47.158465955821796</v>
      </c>
      <c r="N515">
        <v>0.51777773570944896</v>
      </c>
      <c r="O515">
        <v>12.8571851588641</v>
      </c>
      <c r="P515">
        <v>193.584282361123</v>
      </c>
      <c r="Q515">
        <v>0.18270994770428101</v>
      </c>
    </row>
    <row r="516" spans="1:17" x14ac:dyDescent="0.3">
      <c r="A516" t="s">
        <v>1156</v>
      </c>
      <c r="B516" t="s">
        <v>1157</v>
      </c>
      <c r="C516" t="s">
        <v>3139</v>
      </c>
      <c r="D516" t="s">
        <v>460</v>
      </c>
      <c r="E516">
        <v>10468.832749749999</v>
      </c>
      <c r="F516">
        <v>224.75</v>
      </c>
      <c r="G516">
        <v>39.754820165940302</v>
      </c>
      <c r="H516">
        <v>9.0725019918440797</v>
      </c>
      <c r="I516">
        <v>-18.6474831856303</v>
      </c>
      <c r="J516">
        <v>1.69157739748236</v>
      </c>
      <c r="K516">
        <v>230.37707966947499</v>
      </c>
      <c r="L516">
        <v>230.05621807787</v>
      </c>
      <c r="M516">
        <v>60.511850189094801</v>
      </c>
      <c r="N516">
        <v>1.36028353052698</v>
      </c>
      <c r="O516">
        <v>70.945494994438207</v>
      </c>
      <c r="P516">
        <v>67.661320402834704</v>
      </c>
      <c r="Q516">
        <v>6.2652075991152995E-2</v>
      </c>
    </row>
    <row r="517" spans="1:17" x14ac:dyDescent="0.3">
      <c r="A517" t="s">
        <v>1158</v>
      </c>
      <c r="B517" t="s">
        <v>1159</v>
      </c>
      <c r="C517" t="s">
        <v>565</v>
      </c>
      <c r="D517" t="s">
        <v>565</v>
      </c>
      <c r="E517">
        <v>10441.900563302999</v>
      </c>
      <c r="F517">
        <v>21.03</v>
      </c>
      <c r="G517">
        <v>-18.631102702741099</v>
      </c>
      <c r="H517">
        <v>-2.20053455803661</v>
      </c>
      <c r="I517">
        <v>-24.815340978077199</v>
      </c>
      <c r="J517">
        <v>-3.5032637895257999</v>
      </c>
      <c r="K517">
        <v>22.9341634384038</v>
      </c>
      <c r="L517">
        <v>24.7262114040204</v>
      </c>
      <c r="M517">
        <v>49.553011193284703</v>
      </c>
      <c r="N517">
        <v>0.42243803958661102</v>
      </c>
      <c r="O517">
        <v>85.687113647170605</v>
      </c>
      <c r="P517">
        <v>7.8461538461538503</v>
      </c>
      <c r="Q517">
        <v>-1.018254992505E-3</v>
      </c>
    </row>
    <row r="518" spans="1:17" hidden="1" x14ac:dyDescent="0.3">
      <c r="A518" t="s">
        <v>1160</v>
      </c>
      <c r="B518" t="s">
        <v>1161</v>
      </c>
      <c r="C518" t="s">
        <v>3142</v>
      </c>
      <c r="D518" t="s">
        <v>261</v>
      </c>
      <c r="E518">
        <v>10434.881133000001</v>
      </c>
      <c r="F518">
        <v>868.05</v>
      </c>
      <c r="G518">
        <v>389.06719836655299</v>
      </c>
      <c r="H518">
        <v>11.381446526514001</v>
      </c>
      <c r="I518">
        <v>93.134817733304601</v>
      </c>
      <c r="J518">
        <v>0.46941702808427399</v>
      </c>
      <c r="K518">
        <v>756.41863458306102</v>
      </c>
      <c r="L518">
        <v>575.74640284202405</v>
      </c>
      <c r="M518">
        <v>71.762888110780693</v>
      </c>
      <c r="N518">
        <v>1.2706887475561699</v>
      </c>
      <c r="O518">
        <v>0</v>
      </c>
      <c r="P518">
        <v>460.66526723720301</v>
      </c>
      <c r="Q518">
        <v>0.18876064307344201</v>
      </c>
    </row>
    <row r="519" spans="1:17" hidden="1" x14ac:dyDescent="0.3">
      <c r="A519" t="s">
        <v>1162</v>
      </c>
      <c r="B519" t="s">
        <v>1163</v>
      </c>
      <c r="C519" t="s">
        <v>3142</v>
      </c>
      <c r="D519" t="s">
        <v>232</v>
      </c>
      <c r="E519">
        <v>10375.512371139999</v>
      </c>
      <c r="F519">
        <v>13057</v>
      </c>
      <c r="G519">
        <v>49.2984519628545</v>
      </c>
      <c r="H519">
        <v>0.74752414583913096</v>
      </c>
      <c r="I519">
        <v>4.6618959511873497</v>
      </c>
      <c r="J519">
        <v>-0.69569219521669601</v>
      </c>
      <c r="K519">
        <v>12983.150712319501</v>
      </c>
      <c r="L519">
        <v>11329.706745867999</v>
      </c>
      <c r="M519">
        <v>48.882188079170803</v>
      </c>
      <c r="N519">
        <v>0.35126160326802303</v>
      </c>
      <c r="O519">
        <v>14.7277322508998</v>
      </c>
      <c r="P519">
        <v>102.591155934833</v>
      </c>
      <c r="Q519">
        <v>0.15748987528990099</v>
      </c>
    </row>
    <row r="520" spans="1:17" x14ac:dyDescent="0.3">
      <c r="A520" t="s">
        <v>1164</v>
      </c>
      <c r="B520" t="s">
        <v>1165</v>
      </c>
      <c r="C520" t="s">
        <v>3130</v>
      </c>
      <c r="D520" t="s">
        <v>48</v>
      </c>
      <c r="E520">
        <v>10342.141705573</v>
      </c>
      <c r="F520">
        <v>184.01</v>
      </c>
      <c r="G520">
        <v>5.2963491557451601</v>
      </c>
      <c r="H520">
        <v>4.2391502247939297</v>
      </c>
      <c r="I520">
        <v>-37.250820146473004</v>
      </c>
      <c r="J520">
        <v>-2.0370519319245299</v>
      </c>
      <c r="K520">
        <v>195.25739085548199</v>
      </c>
      <c r="L520">
        <v>207.626705994704</v>
      </c>
      <c r="M520">
        <v>49.922895998659598</v>
      </c>
      <c r="N520">
        <v>0.47525317456139199</v>
      </c>
      <c r="O520">
        <v>65.1540677137112</v>
      </c>
      <c r="P520">
        <v>28.588399720475199</v>
      </c>
      <c r="Q520">
        <v>0.100079929834065</v>
      </c>
    </row>
    <row r="521" spans="1:17" x14ac:dyDescent="0.3">
      <c r="A521" t="s">
        <v>1166</v>
      </c>
      <c r="B521" t="s">
        <v>1167</v>
      </c>
      <c r="C521" t="s">
        <v>3136</v>
      </c>
      <c r="D521" t="s">
        <v>1168</v>
      </c>
      <c r="E521">
        <v>10329.3401175</v>
      </c>
      <c r="F521">
        <v>1138.05</v>
      </c>
      <c r="G521">
        <v>-1.9601263354309899</v>
      </c>
      <c r="H521">
        <v>2.8987168853170102</v>
      </c>
      <c r="I521">
        <v>-14.853060781659901</v>
      </c>
      <c r="J521">
        <v>-6.8293032352971998</v>
      </c>
      <c r="K521">
        <v>1156.4366965536201</v>
      </c>
      <c r="L521">
        <v>1175.13584608428</v>
      </c>
      <c r="M521">
        <v>44.467592250760298</v>
      </c>
      <c r="N521">
        <v>0.87962545685098803</v>
      </c>
      <c r="O521">
        <v>32.410702517464003</v>
      </c>
      <c r="P521">
        <v>41.981161499594499</v>
      </c>
    </row>
    <row r="522" spans="1:17" x14ac:dyDescent="0.3">
      <c r="A522" t="s">
        <v>1169</v>
      </c>
      <c r="B522" t="s">
        <v>1170</v>
      </c>
      <c r="C522" t="s">
        <v>3136</v>
      </c>
      <c r="D522" t="s">
        <v>163</v>
      </c>
      <c r="E522">
        <v>10322.143436799999</v>
      </c>
      <c r="F522">
        <v>10202.65</v>
      </c>
      <c r="G522">
        <v>65.257642701428196</v>
      </c>
      <c r="H522">
        <v>-17.5017023160467</v>
      </c>
      <c r="I522">
        <v>-14.5354855808992</v>
      </c>
      <c r="J522">
        <v>1.0271399048310601</v>
      </c>
      <c r="K522">
        <v>11553.1833422906</v>
      </c>
      <c r="L522">
        <v>10886.887076924801</v>
      </c>
      <c r="M522">
        <v>51.264178971198</v>
      </c>
      <c r="N522">
        <v>1.6289328105809699</v>
      </c>
      <c r="O522">
        <v>45.060351967381003</v>
      </c>
      <c r="P522">
        <v>106.072510603918</v>
      </c>
      <c r="Q522">
        <v>0.15850448176409501</v>
      </c>
    </row>
    <row r="523" spans="1:17" x14ac:dyDescent="0.3">
      <c r="A523" t="s">
        <v>1171</v>
      </c>
      <c r="B523" t="s">
        <v>1172</v>
      </c>
      <c r="C523" t="s">
        <v>3136</v>
      </c>
      <c r="D523" t="s">
        <v>1173</v>
      </c>
      <c r="E523">
        <v>10284.817992349999</v>
      </c>
      <c r="F523">
        <v>1091.75</v>
      </c>
      <c r="G523">
        <v>-17.3814109429333</v>
      </c>
      <c r="H523">
        <v>1.9490065277317601</v>
      </c>
      <c r="I523">
        <v>-6.2211917814428999</v>
      </c>
      <c r="J523">
        <v>-1.7751748802412599</v>
      </c>
      <c r="K523">
        <v>1125.00852891521</v>
      </c>
      <c r="L523">
        <v>1079.0888764236399</v>
      </c>
      <c r="M523">
        <v>51.751917693384101</v>
      </c>
      <c r="N523">
        <v>0.81148183156939901</v>
      </c>
      <c r="O523">
        <v>19.070299977100898</v>
      </c>
      <c r="P523">
        <v>34.253566158386597</v>
      </c>
    </row>
    <row r="524" spans="1:17" x14ac:dyDescent="0.3">
      <c r="A524" t="s">
        <v>1174</v>
      </c>
      <c r="B524" t="s">
        <v>1175</v>
      </c>
      <c r="C524" t="s">
        <v>3140</v>
      </c>
      <c r="D524" t="s">
        <v>134</v>
      </c>
      <c r="E524">
        <v>10192.4040107</v>
      </c>
      <c r="F524">
        <v>1222.3</v>
      </c>
      <c r="G524">
        <v>184.52770397711399</v>
      </c>
      <c r="H524">
        <v>20.272684796489202</v>
      </c>
      <c r="I524">
        <v>50.237652005950203</v>
      </c>
      <c r="J524">
        <v>5.3912801022098904</v>
      </c>
      <c r="K524">
        <v>1015.73120365779</v>
      </c>
      <c r="L524">
        <v>852.79272859736</v>
      </c>
      <c r="M524">
        <v>76.339111701040906</v>
      </c>
      <c r="N524">
        <v>1.22557499660693</v>
      </c>
      <c r="O524">
        <v>2.2662194224003902</v>
      </c>
      <c r="P524">
        <v>227.69436997318999</v>
      </c>
      <c r="Q524">
        <v>0.163403688373704</v>
      </c>
    </row>
    <row r="525" spans="1:17" x14ac:dyDescent="0.3">
      <c r="A525" t="s">
        <v>1176</v>
      </c>
      <c r="B525" t="s">
        <v>1177</v>
      </c>
      <c r="C525" t="s">
        <v>3127</v>
      </c>
      <c r="D525" t="s">
        <v>414</v>
      </c>
      <c r="E525">
        <v>10165.835619625001</v>
      </c>
      <c r="F525">
        <v>328.75</v>
      </c>
      <c r="G525">
        <v>157.80660770696301</v>
      </c>
      <c r="H525">
        <v>-6.1837259987308899</v>
      </c>
      <c r="I525">
        <v>68.138581902129502</v>
      </c>
      <c r="J525">
        <v>4.12566702808427</v>
      </c>
      <c r="K525">
        <v>342.937163821046</v>
      </c>
      <c r="L525">
        <v>252.37248546201499</v>
      </c>
      <c r="M525">
        <v>43.6678622126745</v>
      </c>
      <c r="N525">
        <v>0.59676023192428795</v>
      </c>
      <c r="O525">
        <v>36.562737642585503</v>
      </c>
      <c r="P525">
        <v>204.39814814814801</v>
      </c>
      <c r="Q525">
        <v>0.13050290192633199</v>
      </c>
    </row>
    <row r="526" spans="1:17" x14ac:dyDescent="0.3">
      <c r="A526" t="s">
        <v>1178</v>
      </c>
      <c r="B526" t="s">
        <v>1179</v>
      </c>
      <c r="C526" t="s">
        <v>3132</v>
      </c>
      <c r="D526" t="s">
        <v>417</v>
      </c>
      <c r="E526">
        <v>10164.772901565</v>
      </c>
      <c r="F526">
        <v>370.95</v>
      </c>
      <c r="G526">
        <v>-15.343740609246099</v>
      </c>
      <c r="H526">
        <v>-2.86661790055379</v>
      </c>
      <c r="I526">
        <v>-17.247009781907401</v>
      </c>
      <c r="J526">
        <v>-5.9038307130796897</v>
      </c>
      <c r="K526">
        <v>392.87881291714598</v>
      </c>
      <c r="L526">
        <v>398.69913159362198</v>
      </c>
      <c r="M526">
        <v>46.575374525226998</v>
      </c>
      <c r="N526">
        <v>0.67144167593557802</v>
      </c>
      <c r="O526">
        <v>49.332794177112802</v>
      </c>
      <c r="P526">
        <v>10.1886231991682</v>
      </c>
      <c r="Q526">
        <v>0.104662076562048</v>
      </c>
    </row>
    <row r="527" spans="1:17" x14ac:dyDescent="0.3">
      <c r="A527" t="s">
        <v>1180</v>
      </c>
      <c r="B527" t="s">
        <v>1181</v>
      </c>
      <c r="C527" t="s">
        <v>3138</v>
      </c>
      <c r="D527" t="s">
        <v>493</v>
      </c>
      <c r="E527">
        <v>10146.698674699999</v>
      </c>
      <c r="F527">
        <v>316.75</v>
      </c>
      <c r="G527">
        <v>-9.0819573152379398</v>
      </c>
      <c r="H527">
        <v>-3.1113936894293199</v>
      </c>
      <c r="I527">
        <v>7.6380651335971796</v>
      </c>
      <c r="J527">
        <v>0.174950034512491</v>
      </c>
      <c r="K527">
        <v>326.05364096605399</v>
      </c>
      <c r="L527">
        <v>313.939616785944</v>
      </c>
      <c r="M527">
        <v>56.054688035353102</v>
      </c>
      <c r="N527">
        <v>0.27357142036224502</v>
      </c>
      <c r="O527">
        <v>26.5982636148381</v>
      </c>
      <c r="P527">
        <v>22.151093286028299</v>
      </c>
      <c r="Q527">
        <v>3.0133904976892001E-2</v>
      </c>
    </row>
    <row r="528" spans="1:17" x14ac:dyDescent="0.3">
      <c r="A528" t="s">
        <v>1182</v>
      </c>
      <c r="B528" t="s">
        <v>1183</v>
      </c>
      <c r="C528" t="s">
        <v>3138</v>
      </c>
      <c r="D528" t="s">
        <v>220</v>
      </c>
      <c r="E528">
        <v>10135.906340223</v>
      </c>
      <c r="F528">
        <v>128.01</v>
      </c>
      <c r="G528">
        <v>-12.2315381836565</v>
      </c>
      <c r="H528">
        <v>8.8805834236454295</v>
      </c>
      <c r="I528">
        <v>-16.059976859717601</v>
      </c>
      <c r="J528">
        <v>-0.403687179352124</v>
      </c>
      <c r="K528">
        <v>123.156081980415</v>
      </c>
      <c r="L528">
        <v>128.20068328216399</v>
      </c>
      <c r="M528">
        <v>74.553229985783204</v>
      </c>
      <c r="N528">
        <v>1.4321484820341699</v>
      </c>
      <c r="O528">
        <v>23.427857198656302</v>
      </c>
      <c r="P528">
        <v>14.4991055456171</v>
      </c>
      <c r="Q528">
        <v>0.113162608906271</v>
      </c>
    </row>
    <row r="529" spans="1:17" x14ac:dyDescent="0.3">
      <c r="A529" t="s">
        <v>1184</v>
      </c>
      <c r="B529" t="s">
        <v>1185</v>
      </c>
      <c r="C529" t="s">
        <v>3136</v>
      </c>
      <c r="D529" t="s">
        <v>303</v>
      </c>
      <c r="E529">
        <v>10119.848836634999</v>
      </c>
      <c r="F529">
        <v>1711.95</v>
      </c>
      <c r="G529">
        <v>136.71010755665199</v>
      </c>
      <c r="H529">
        <v>24.361783195435901</v>
      </c>
      <c r="I529">
        <v>17.714250121098601</v>
      </c>
      <c r="J529">
        <v>7.9924158510374799</v>
      </c>
      <c r="K529">
        <v>1560.0115634779499</v>
      </c>
      <c r="L529">
        <v>1411.30746723127</v>
      </c>
      <c r="M529">
        <v>66.300405135411694</v>
      </c>
      <c r="N529">
        <v>1.38034420707672</v>
      </c>
      <c r="O529">
        <v>21.498875551271901</v>
      </c>
      <c r="P529">
        <v>166.49283935242801</v>
      </c>
    </row>
    <row r="530" spans="1:17" hidden="1" x14ac:dyDescent="0.3">
      <c r="A530" t="s">
        <v>1186</v>
      </c>
      <c r="B530" t="s">
        <v>1187</v>
      </c>
      <c r="C530" t="s">
        <v>3131</v>
      </c>
      <c r="D530" t="s">
        <v>51</v>
      </c>
      <c r="E530">
        <v>10099.18524002</v>
      </c>
      <c r="F530">
        <v>641.65</v>
      </c>
      <c r="G530">
        <v>-37.8189985507355</v>
      </c>
      <c r="H530">
        <v>-21.673077303428901</v>
      </c>
      <c r="I530">
        <v>-24.806066180624999</v>
      </c>
      <c r="J530">
        <v>20.855416659895699</v>
      </c>
      <c r="K530">
        <v>789.00705586871902</v>
      </c>
      <c r="M530">
        <v>40.801510278036197</v>
      </c>
      <c r="N530">
        <v>2.5903727743248899</v>
      </c>
      <c r="O530">
        <v>83.261902906569006</v>
      </c>
      <c r="P530">
        <v>21.054617488916101</v>
      </c>
    </row>
    <row r="531" spans="1:17" x14ac:dyDescent="0.3">
      <c r="A531" t="s">
        <v>1188</v>
      </c>
      <c r="B531" t="s">
        <v>1189</v>
      </c>
      <c r="C531" t="s">
        <v>3129</v>
      </c>
      <c r="D531" t="s">
        <v>268</v>
      </c>
      <c r="E531">
        <v>10062.664051199999</v>
      </c>
      <c r="F531">
        <v>753.6</v>
      </c>
      <c r="G531">
        <v>-4.3012943081552297</v>
      </c>
      <c r="H531">
        <v>18.5802841328846</v>
      </c>
      <c r="I531">
        <v>20.651090382258602</v>
      </c>
      <c r="J531">
        <v>3.62851603093327</v>
      </c>
      <c r="K531">
        <v>689.75731956923505</v>
      </c>
      <c r="L531">
        <v>653.71749599837301</v>
      </c>
      <c r="M531">
        <v>77.985084308397205</v>
      </c>
      <c r="N531">
        <v>0.50421080756425896</v>
      </c>
      <c r="O531">
        <v>13.4554140127388</v>
      </c>
      <c r="P531">
        <v>36.620739666424903</v>
      </c>
      <c r="Q531">
        <v>7.2754479222427004E-2</v>
      </c>
    </row>
    <row r="532" spans="1:17" x14ac:dyDescent="0.3">
      <c r="A532" t="s">
        <v>1190</v>
      </c>
      <c r="B532" t="s">
        <v>1191</v>
      </c>
      <c r="C532" t="s">
        <v>3126</v>
      </c>
      <c r="D532" t="s">
        <v>247</v>
      </c>
      <c r="E532">
        <v>10022.14399482</v>
      </c>
      <c r="F532">
        <v>724.05</v>
      </c>
      <c r="G532">
        <v>-18.8434889281659</v>
      </c>
      <c r="H532">
        <v>-1.07288895846985</v>
      </c>
      <c r="I532">
        <v>-24.711464285302</v>
      </c>
      <c r="J532">
        <v>-2.41053676535335</v>
      </c>
      <c r="K532">
        <v>817.89309795561996</v>
      </c>
      <c r="L532">
        <v>893.03972546203102</v>
      </c>
      <c r="M532">
        <v>42.6080552704829</v>
      </c>
      <c r="N532">
        <v>0.52755505908076294</v>
      </c>
      <c r="O532">
        <v>65.596298598163102</v>
      </c>
      <c r="P532">
        <v>4.1723617005970697</v>
      </c>
      <c r="Q532">
        <v>-1.4042058635309999E-3</v>
      </c>
    </row>
    <row r="533" spans="1:17" x14ac:dyDescent="0.3">
      <c r="A533" t="s">
        <v>1192</v>
      </c>
      <c r="B533" t="s">
        <v>1193</v>
      </c>
      <c r="C533" t="s">
        <v>3131</v>
      </c>
      <c r="D533" t="s">
        <v>250</v>
      </c>
      <c r="E533">
        <v>10004.71929698</v>
      </c>
      <c r="F533">
        <v>1525.9</v>
      </c>
      <c r="G533">
        <v>22.703442747590401</v>
      </c>
      <c r="H533">
        <v>13.213677351752199</v>
      </c>
      <c r="I533">
        <v>26.102039962629998</v>
      </c>
      <c r="J533">
        <v>-0.46409361021359802</v>
      </c>
      <c r="K533">
        <v>1405.01316375956</v>
      </c>
      <c r="L533">
        <v>1292.8073997414399</v>
      </c>
      <c r="M533">
        <v>65.013544643480202</v>
      </c>
      <c r="N533">
        <v>1.0092116873108199</v>
      </c>
      <c r="O533">
        <v>8.3917687921882091</v>
      </c>
      <c r="P533">
        <v>45.323809523809501</v>
      </c>
    </row>
    <row r="534" spans="1:17" hidden="1" x14ac:dyDescent="0.3">
      <c r="A534" t="s">
        <v>1194</v>
      </c>
      <c r="B534" t="s">
        <v>1195</v>
      </c>
      <c r="C534" t="s">
        <v>3142</v>
      </c>
      <c r="D534" t="s">
        <v>498</v>
      </c>
      <c r="E534">
        <v>9995.0491363199999</v>
      </c>
      <c r="F534">
        <v>2819.1</v>
      </c>
      <c r="G534">
        <v>-19.805362051444799</v>
      </c>
      <c r="H534">
        <v>-0.88378780854163497</v>
      </c>
      <c r="I534">
        <v>8.7343087780503197</v>
      </c>
      <c r="J534">
        <v>4.27492075942755</v>
      </c>
      <c r="K534">
        <v>2899.7921256366699</v>
      </c>
      <c r="L534">
        <v>2811.49089506563</v>
      </c>
      <c r="M534">
        <v>49.491044931584398</v>
      </c>
      <c r="N534">
        <v>0.67057754580964102</v>
      </c>
      <c r="O534">
        <v>19.5416977049412</v>
      </c>
      <c r="P534">
        <v>25.460614152202901</v>
      </c>
      <c r="Q534">
        <v>-4.8506629007724997E-2</v>
      </c>
    </row>
    <row r="535" spans="1:17" x14ac:dyDescent="0.3">
      <c r="A535" t="s">
        <v>1196</v>
      </c>
      <c r="B535" t="s">
        <v>1197</v>
      </c>
      <c r="C535" t="s">
        <v>3127</v>
      </c>
      <c r="D535" t="s">
        <v>414</v>
      </c>
      <c r="E535">
        <v>9975.2704158720007</v>
      </c>
      <c r="F535">
        <v>108.48</v>
      </c>
      <c r="G535">
        <v>34.624961170781098</v>
      </c>
      <c r="H535">
        <v>2.1081346292288199</v>
      </c>
      <c r="I535">
        <v>29.956172204819801</v>
      </c>
      <c r="J535">
        <v>-2.9489528767753401</v>
      </c>
      <c r="K535">
        <v>110.612347473146</v>
      </c>
      <c r="L535">
        <v>91.647477084135105</v>
      </c>
      <c r="M535">
        <v>52.261051379383197</v>
      </c>
      <c r="N535">
        <v>0.39820566770341698</v>
      </c>
      <c r="O535">
        <v>34.153761061946803</v>
      </c>
      <c r="P535">
        <v>82.595522639286301</v>
      </c>
      <c r="Q535">
        <v>0.107140986682942</v>
      </c>
    </row>
    <row r="536" spans="1:17" x14ac:dyDescent="0.3">
      <c r="A536" t="s">
        <v>1198</v>
      </c>
      <c r="B536" t="s">
        <v>1199</v>
      </c>
      <c r="C536" t="s">
        <v>3126</v>
      </c>
      <c r="D536" t="s">
        <v>21</v>
      </c>
      <c r="E536">
        <v>9947.0383582550003</v>
      </c>
      <c r="F536">
        <v>3221.45</v>
      </c>
      <c r="G536">
        <v>18.704369949581299</v>
      </c>
      <c r="H536">
        <v>21.372847760920202</v>
      </c>
      <c r="I536">
        <v>23.447332396481698</v>
      </c>
      <c r="J536">
        <v>-0.37019878812172602</v>
      </c>
      <c r="K536">
        <v>2909.3517383909698</v>
      </c>
      <c r="L536">
        <v>2732.85022436893</v>
      </c>
      <c r="M536">
        <v>76.347669828802594</v>
      </c>
      <c r="N536">
        <v>1.86814444858734</v>
      </c>
      <c r="O536">
        <v>3.12747365316861</v>
      </c>
      <c r="P536">
        <v>50.707585787466897</v>
      </c>
      <c r="Q536">
        <v>-1.0789752034309999E-3</v>
      </c>
    </row>
    <row r="537" spans="1:17" x14ac:dyDescent="0.3">
      <c r="A537" t="s">
        <v>1200</v>
      </c>
      <c r="B537" t="s">
        <v>1201</v>
      </c>
      <c r="C537" t="s">
        <v>3141</v>
      </c>
      <c r="D537" t="s">
        <v>498</v>
      </c>
      <c r="E537">
        <v>9937.2662645399996</v>
      </c>
      <c r="F537">
        <v>1943.3</v>
      </c>
      <c r="G537">
        <v>-31.659887215802801</v>
      </c>
      <c r="H537">
        <v>-3.4553330098259898</v>
      </c>
      <c r="I537">
        <v>-5.66972007460976</v>
      </c>
      <c r="J537">
        <v>-2.9027604173221002</v>
      </c>
      <c r="K537">
        <v>2094.7887606701802</v>
      </c>
      <c r="L537">
        <v>2148.56628290759</v>
      </c>
      <c r="M537">
        <v>37.762007519932801</v>
      </c>
      <c r="N537">
        <v>0.24663798550220101</v>
      </c>
      <c r="O537">
        <v>40.739978387279301</v>
      </c>
      <c r="P537">
        <v>7.4834070796459997</v>
      </c>
      <c r="Q537">
        <v>-0.12137264141741</v>
      </c>
    </row>
    <row r="538" spans="1:17" hidden="1" x14ac:dyDescent="0.3">
      <c r="A538" t="s">
        <v>1202</v>
      </c>
      <c r="B538" t="s">
        <v>1203</v>
      </c>
      <c r="C538" t="s">
        <v>3142</v>
      </c>
      <c r="D538" t="s">
        <v>178</v>
      </c>
      <c r="E538">
        <v>9921.3175607550002</v>
      </c>
      <c r="F538">
        <v>755.85</v>
      </c>
      <c r="G538">
        <v>66.226607918902005</v>
      </c>
      <c r="H538">
        <v>0.74371389849157998</v>
      </c>
      <c r="I538">
        <v>-22.7834962447061</v>
      </c>
      <c r="J538">
        <v>-5.56271100512134</v>
      </c>
      <c r="K538">
        <v>803.62109084660597</v>
      </c>
      <c r="L538">
        <v>786.60441495890802</v>
      </c>
      <c r="M538">
        <v>45.896111244100098</v>
      </c>
      <c r="N538">
        <v>1.0349232094499901</v>
      </c>
      <c r="O538">
        <v>47.912945690282399</v>
      </c>
      <c r="P538">
        <v>101.88301282051199</v>
      </c>
      <c r="Q538">
        <v>0.23725116844816299</v>
      </c>
    </row>
    <row r="539" spans="1:17" x14ac:dyDescent="0.3">
      <c r="A539" t="s">
        <v>1204</v>
      </c>
      <c r="B539" t="s">
        <v>1205</v>
      </c>
      <c r="C539" t="s">
        <v>3127</v>
      </c>
      <c r="D539" t="s">
        <v>570</v>
      </c>
      <c r="E539">
        <v>9895.8630371399995</v>
      </c>
      <c r="F539">
        <v>1108.95</v>
      </c>
      <c r="G539">
        <v>10.699313045917</v>
      </c>
      <c r="H539">
        <v>3.5353170262544298</v>
      </c>
      <c r="I539">
        <v>30.095590849838999</v>
      </c>
      <c r="J539">
        <v>5.7975605895002804</v>
      </c>
      <c r="K539">
        <v>1128.86048948966</v>
      </c>
      <c r="L539">
        <v>1044.06934949839</v>
      </c>
      <c r="M539">
        <v>53.402050689132302</v>
      </c>
      <c r="N539">
        <v>0.286855002273457</v>
      </c>
      <c r="O539">
        <v>24.739618558095401</v>
      </c>
      <c r="P539">
        <v>42.786325886821601</v>
      </c>
      <c r="Q539">
        <v>1.3777307721464E-2</v>
      </c>
    </row>
    <row r="540" spans="1:17" hidden="1" x14ac:dyDescent="0.3">
      <c r="A540" t="s">
        <v>1206</v>
      </c>
      <c r="B540" t="s">
        <v>1207</v>
      </c>
      <c r="C540" t="s">
        <v>3142</v>
      </c>
      <c r="D540" t="s">
        <v>247</v>
      </c>
      <c r="E540">
        <v>9816.4256314499999</v>
      </c>
      <c r="F540">
        <v>584.04999999999995</v>
      </c>
      <c r="G540">
        <v>94.753970259430005</v>
      </c>
      <c r="H540">
        <v>22.723602766628002</v>
      </c>
      <c r="I540">
        <v>131.163206807568</v>
      </c>
      <c r="J540">
        <v>-6.0530271299913201</v>
      </c>
      <c r="K540">
        <v>516.136874138645</v>
      </c>
      <c r="L540">
        <v>408.64958199967901</v>
      </c>
      <c r="M540">
        <v>64.570325009937093</v>
      </c>
      <c r="N540">
        <v>2.0025645014091098</v>
      </c>
      <c r="O540">
        <v>5.8471021316668104</v>
      </c>
      <c r="P540">
        <v>178.384175405147</v>
      </c>
      <c r="Q540">
        <v>0.1014428969509</v>
      </c>
    </row>
    <row r="541" spans="1:17" x14ac:dyDescent="0.3">
      <c r="A541" t="s">
        <v>1208</v>
      </c>
      <c r="B541" t="s">
        <v>1209</v>
      </c>
      <c r="C541" t="s">
        <v>565</v>
      </c>
      <c r="D541" t="s">
        <v>440</v>
      </c>
      <c r="E541">
        <v>9782.1764657500007</v>
      </c>
      <c r="F541">
        <v>373.75</v>
      </c>
      <c r="G541">
        <v>52.626639353548903</v>
      </c>
      <c r="H541">
        <v>19.681431203958201</v>
      </c>
      <c r="I541">
        <v>1.4261795877330601</v>
      </c>
      <c r="J541">
        <v>8.7286082045548596</v>
      </c>
      <c r="K541">
        <v>364.79222353955601</v>
      </c>
      <c r="L541">
        <v>340.43221108973103</v>
      </c>
      <c r="M541">
        <v>61.053155153085001</v>
      </c>
      <c r="N541">
        <v>0.800665409785566</v>
      </c>
      <c r="O541">
        <v>12.722408026755801</v>
      </c>
      <c r="P541">
        <v>75.634398496240493</v>
      </c>
      <c r="Q541">
        <v>0.133702424500624</v>
      </c>
    </row>
    <row r="542" spans="1:17" hidden="1" x14ac:dyDescent="0.3">
      <c r="A542" t="s">
        <v>1210</v>
      </c>
      <c r="B542" t="s">
        <v>1211</v>
      </c>
      <c r="C542" t="s">
        <v>3142</v>
      </c>
      <c r="D542" t="s">
        <v>117</v>
      </c>
      <c r="E542">
        <v>9768.2485364799995</v>
      </c>
      <c r="F542">
        <v>593.6</v>
      </c>
      <c r="G542">
        <v>-7.1331804224589801</v>
      </c>
      <c r="H542">
        <v>5.2051349114043202</v>
      </c>
      <c r="I542">
        <v>-12.0582549722771</v>
      </c>
      <c r="J542">
        <v>0.18447062069568701</v>
      </c>
      <c r="K542">
        <v>645.304498854352</v>
      </c>
      <c r="L542">
        <v>641.73492268073005</v>
      </c>
      <c r="M542">
        <v>38.1459387245296</v>
      </c>
      <c r="N542">
        <v>0.93194076034509099</v>
      </c>
      <c r="O542">
        <v>39.824797843665699</v>
      </c>
      <c r="P542">
        <v>19.653295706510701</v>
      </c>
      <c r="Q542">
        <v>0.10506459945974</v>
      </c>
    </row>
    <row r="543" spans="1:17" x14ac:dyDescent="0.3">
      <c r="A543" t="s">
        <v>1212</v>
      </c>
      <c r="B543" t="s">
        <v>1213</v>
      </c>
      <c r="C543" t="s">
        <v>3136</v>
      </c>
      <c r="D543" t="s">
        <v>123</v>
      </c>
      <c r="E543">
        <v>9725.6458750799993</v>
      </c>
      <c r="F543">
        <v>545.9</v>
      </c>
      <c r="G543">
        <v>-24.491954583027599</v>
      </c>
      <c r="H543">
        <v>41.754567968919801</v>
      </c>
      <c r="I543">
        <v>9.3792094918785995</v>
      </c>
      <c r="J543">
        <v>-5.3480171824420397</v>
      </c>
      <c r="K543">
        <v>485.53506769100699</v>
      </c>
      <c r="L543">
        <v>474.80414927306703</v>
      </c>
      <c r="M543">
        <v>56.668978916121297</v>
      </c>
      <c r="N543">
        <v>0.54878933037795896</v>
      </c>
      <c r="O543">
        <v>29.181168712218302</v>
      </c>
      <c r="P543">
        <v>45.051149196226902</v>
      </c>
      <c r="Q543">
        <v>6.5034793990803003E-2</v>
      </c>
    </row>
    <row r="544" spans="1:17" hidden="1" x14ac:dyDescent="0.3">
      <c r="A544" t="s">
        <v>1214</v>
      </c>
      <c r="B544" t="s">
        <v>1215</v>
      </c>
      <c r="C544" t="s">
        <v>3142</v>
      </c>
      <c r="D544" t="s">
        <v>134</v>
      </c>
      <c r="E544">
        <v>9717.1900299270001</v>
      </c>
      <c r="F544">
        <v>291.99</v>
      </c>
      <c r="G544">
        <v>0.235912866712645</v>
      </c>
      <c r="H544">
        <v>0.65848462540279196</v>
      </c>
      <c r="I544">
        <v>7.5567203222334998</v>
      </c>
      <c r="J544">
        <v>0.40286001054040499</v>
      </c>
      <c r="K544">
        <v>285.94214278555398</v>
      </c>
      <c r="L544">
        <v>271.94774860031703</v>
      </c>
      <c r="M544">
        <v>22.227502817667499</v>
      </c>
      <c r="N544">
        <v>1.8308715756187</v>
      </c>
      <c r="O544">
        <v>2.7261207575601798</v>
      </c>
      <c r="P544">
        <v>25.803532959931001</v>
      </c>
    </row>
    <row r="545" spans="1:17" x14ac:dyDescent="0.3">
      <c r="A545" t="s">
        <v>1216</v>
      </c>
      <c r="B545" t="s">
        <v>1217</v>
      </c>
      <c r="C545" t="s">
        <v>3139</v>
      </c>
      <c r="D545" t="s">
        <v>1218</v>
      </c>
      <c r="E545">
        <v>9684.4491784799993</v>
      </c>
      <c r="F545">
        <v>651.6</v>
      </c>
      <c r="G545">
        <v>8.9836095951751709</v>
      </c>
      <c r="H545">
        <v>-6.2722860433073304</v>
      </c>
      <c r="I545">
        <v>2.48181129008969</v>
      </c>
      <c r="J545">
        <v>-2.4092527455766799</v>
      </c>
      <c r="K545">
        <v>705.85231109712595</v>
      </c>
      <c r="L545">
        <v>653.92863735491005</v>
      </c>
      <c r="M545">
        <v>39.546013317678202</v>
      </c>
      <c r="N545">
        <v>0.58768411959671396</v>
      </c>
      <c r="O545">
        <v>34.284837323511297</v>
      </c>
      <c r="P545">
        <v>41.806311207834597</v>
      </c>
      <c r="Q545">
        <v>-6.5851361477798007E-2</v>
      </c>
    </row>
    <row r="546" spans="1:17" x14ac:dyDescent="0.3">
      <c r="A546" t="s">
        <v>1219</v>
      </c>
      <c r="B546" t="s">
        <v>1220</v>
      </c>
      <c r="C546" t="s">
        <v>3132</v>
      </c>
      <c r="D546" t="s">
        <v>208</v>
      </c>
      <c r="E546">
        <v>9649.5885338850003</v>
      </c>
      <c r="F546">
        <v>1558.35</v>
      </c>
      <c r="G546">
        <v>70.533730080749606</v>
      </c>
      <c r="H546">
        <v>7.1378056586326402</v>
      </c>
      <c r="I546">
        <v>45.131534323767603</v>
      </c>
      <c r="J546">
        <v>5.8880263871023404</v>
      </c>
      <c r="K546">
        <v>1523.2175537207399</v>
      </c>
      <c r="L546">
        <v>1326.83480912452</v>
      </c>
      <c r="M546">
        <v>58.711523074253797</v>
      </c>
      <c r="N546">
        <v>1.28358472444119</v>
      </c>
      <c r="O546">
        <v>12.830878814130299</v>
      </c>
      <c r="P546">
        <v>88.730773888821503</v>
      </c>
      <c r="Q546">
        <v>7.6530180346514001E-2</v>
      </c>
    </row>
    <row r="547" spans="1:17" x14ac:dyDescent="0.3">
      <c r="A547" t="s">
        <v>1221</v>
      </c>
      <c r="B547" t="s">
        <v>1222</v>
      </c>
      <c r="C547" t="s">
        <v>3130</v>
      </c>
      <c r="D547" t="s">
        <v>976</v>
      </c>
      <c r="E547">
        <v>9635.3069904000004</v>
      </c>
      <c r="F547">
        <v>1310.4000000000001</v>
      </c>
      <c r="G547">
        <v>19.487405436380701</v>
      </c>
      <c r="H547">
        <v>2.8860404211050801</v>
      </c>
      <c r="I547">
        <v>3.1811382254628202</v>
      </c>
      <c r="J547">
        <v>-1.75323922191573</v>
      </c>
      <c r="K547">
        <v>1333.3909480362599</v>
      </c>
      <c r="L547">
        <v>1214.43792118598</v>
      </c>
      <c r="M547">
        <v>52.103403072714002</v>
      </c>
      <c r="N547">
        <v>0.78776342284434397</v>
      </c>
      <c r="O547">
        <v>21.432387057387</v>
      </c>
      <c r="P547">
        <v>61.7777777777778</v>
      </c>
      <c r="Q547">
        <v>8.8929821497231998E-2</v>
      </c>
    </row>
    <row r="548" spans="1:17" x14ac:dyDescent="0.3">
      <c r="A548" t="s">
        <v>1223</v>
      </c>
      <c r="B548" t="s">
        <v>1224</v>
      </c>
      <c r="C548" t="s">
        <v>3136</v>
      </c>
      <c r="D548" t="s">
        <v>393</v>
      </c>
      <c r="E548">
        <v>9633.1388516999996</v>
      </c>
      <c r="F548">
        <v>424.5</v>
      </c>
      <c r="G548">
        <v>114.197232503089</v>
      </c>
      <c r="H548">
        <v>2.5305200820485498</v>
      </c>
      <c r="I548">
        <v>54.406671392360899</v>
      </c>
      <c r="J548">
        <v>5.0121023593145502</v>
      </c>
      <c r="K548">
        <v>398.93194504869598</v>
      </c>
      <c r="L548">
        <v>328.95628383697601</v>
      </c>
      <c r="M548">
        <v>65.155357901209996</v>
      </c>
      <c r="N548">
        <v>1.13734561049183</v>
      </c>
      <c r="O548">
        <v>11.660777385158999</v>
      </c>
      <c r="P548">
        <v>162.442040185471</v>
      </c>
      <c r="Q548">
        <v>0.170406369586867</v>
      </c>
    </row>
    <row r="549" spans="1:17" x14ac:dyDescent="0.3">
      <c r="A549" t="s">
        <v>1225</v>
      </c>
      <c r="B549" t="s">
        <v>1226</v>
      </c>
      <c r="C549" t="s">
        <v>3127</v>
      </c>
      <c r="D549" t="s">
        <v>24</v>
      </c>
      <c r="E549">
        <v>9608.8545098840004</v>
      </c>
      <c r="F549">
        <v>158.11000000000001</v>
      </c>
      <c r="G549">
        <v>-55.724533004264501</v>
      </c>
      <c r="H549">
        <v>-3.2309684474815699</v>
      </c>
      <c r="I549">
        <v>-42.982317288619299</v>
      </c>
      <c r="J549">
        <v>-3.21427631469192</v>
      </c>
      <c r="K549">
        <v>181.86441466272899</v>
      </c>
      <c r="L549">
        <v>216.082925189256</v>
      </c>
      <c r="M549">
        <v>39.492817200510203</v>
      </c>
      <c r="N549">
        <v>0.82412555311545499</v>
      </c>
      <c r="O549">
        <v>90.184049079754502</v>
      </c>
      <c r="P549">
        <v>4.3905981777366998</v>
      </c>
      <c r="Q549">
        <v>-1.8028877109023001E-2</v>
      </c>
    </row>
    <row r="550" spans="1:17" hidden="1" x14ac:dyDescent="0.3">
      <c r="A550" t="s">
        <v>1227</v>
      </c>
      <c r="B550" t="s">
        <v>1228</v>
      </c>
      <c r="C550" t="s">
        <v>3142</v>
      </c>
      <c r="D550" t="s">
        <v>75</v>
      </c>
      <c r="E550">
        <v>9591.9028099999996</v>
      </c>
      <c r="F550">
        <v>144.91999999999999</v>
      </c>
      <c r="G550">
        <v>-11.1084089503837</v>
      </c>
      <c r="H550">
        <v>-1.8066565208760701</v>
      </c>
      <c r="I550">
        <v>0.25216827648051199</v>
      </c>
      <c r="J550">
        <v>-1.18190692813644</v>
      </c>
      <c r="K550">
        <v>143.96190458728</v>
      </c>
      <c r="L550">
        <v>139.81031216269301</v>
      </c>
      <c r="M550">
        <v>19.599037825510401</v>
      </c>
      <c r="N550">
        <v>1.09770270273463</v>
      </c>
      <c r="O550">
        <v>4.9889594258901404</v>
      </c>
      <c r="P550">
        <v>15.015873015873</v>
      </c>
      <c r="Q550">
        <v>-1.3388827299693999E-2</v>
      </c>
    </row>
    <row r="551" spans="1:17" x14ac:dyDescent="0.3">
      <c r="A551" t="s">
        <v>1229</v>
      </c>
      <c r="B551" t="s">
        <v>1230</v>
      </c>
      <c r="C551" t="s">
        <v>3126</v>
      </c>
      <c r="D551" t="s">
        <v>247</v>
      </c>
      <c r="E551">
        <v>9498.4370350150002</v>
      </c>
      <c r="F551">
        <v>705.85</v>
      </c>
      <c r="G551">
        <v>-45.072436997765401</v>
      </c>
      <c r="H551">
        <v>-6.6563306110444502</v>
      </c>
      <c r="I551">
        <v>-28.7505313633405</v>
      </c>
      <c r="J551">
        <v>-5.0364951340778896</v>
      </c>
      <c r="K551">
        <v>793.11152391276005</v>
      </c>
      <c r="L551">
        <v>888.96253805433298</v>
      </c>
      <c r="M551">
        <v>42.824713520288</v>
      </c>
      <c r="N551">
        <v>0.64746273322135195</v>
      </c>
      <c r="O551">
        <v>76.808103704753094</v>
      </c>
      <c r="P551">
        <v>6.0551423634588097</v>
      </c>
      <c r="Q551">
        <v>-8.1715347590220005E-2</v>
      </c>
    </row>
    <row r="552" spans="1:17" x14ac:dyDescent="0.3">
      <c r="A552" t="s">
        <v>1231</v>
      </c>
      <c r="B552" t="s">
        <v>1232</v>
      </c>
      <c r="C552" t="s">
        <v>3127</v>
      </c>
      <c r="D552" t="s">
        <v>139</v>
      </c>
      <c r="E552">
        <v>9477.2951854530002</v>
      </c>
      <c r="F552">
        <v>87.63</v>
      </c>
      <c r="G552">
        <v>-20.220201259197101</v>
      </c>
      <c r="H552">
        <v>8.3650450820832507</v>
      </c>
      <c r="I552">
        <v>0.50722734501199795</v>
      </c>
      <c r="J552">
        <v>1.7419668496190801</v>
      </c>
      <c r="K552">
        <v>85.645762596385495</v>
      </c>
      <c r="L552">
        <v>85.607254889789502</v>
      </c>
      <c r="M552">
        <v>67.400017120420003</v>
      </c>
      <c r="N552">
        <v>0.34706006806737799</v>
      </c>
      <c r="O552">
        <v>20.746319753508999</v>
      </c>
      <c r="P552">
        <v>21.0359116022099</v>
      </c>
    </row>
    <row r="553" spans="1:17" x14ac:dyDescent="0.3">
      <c r="A553" t="s">
        <v>1233</v>
      </c>
      <c r="B553" t="s">
        <v>1234</v>
      </c>
      <c r="C553" t="s">
        <v>3138</v>
      </c>
      <c r="D553" t="s">
        <v>102</v>
      </c>
      <c r="E553">
        <v>9464.9833866000008</v>
      </c>
      <c r="F553">
        <v>1113</v>
      </c>
      <c r="G553">
        <v>30.447735303299901</v>
      </c>
      <c r="H553">
        <v>5.14622768667377</v>
      </c>
      <c r="I553">
        <v>11.503293014803999</v>
      </c>
      <c r="J553">
        <v>2.55213344916673</v>
      </c>
      <c r="K553">
        <v>1142.6062040231</v>
      </c>
      <c r="L553">
        <v>1065.4401894555299</v>
      </c>
      <c r="M553">
        <v>54.860674149765899</v>
      </c>
      <c r="N553">
        <v>0.57053104984007097</v>
      </c>
      <c r="O553">
        <v>25.336927223719599</v>
      </c>
      <c r="P553">
        <v>56.7053854276663</v>
      </c>
      <c r="Q553">
        <v>3.8682884210305003E-2</v>
      </c>
    </row>
    <row r="554" spans="1:17" x14ac:dyDescent="0.3">
      <c r="A554" t="s">
        <v>1235</v>
      </c>
      <c r="B554" t="s">
        <v>1236</v>
      </c>
      <c r="C554" t="s">
        <v>3126</v>
      </c>
      <c r="D554" t="s">
        <v>247</v>
      </c>
      <c r="E554">
        <v>9457.4980079199995</v>
      </c>
      <c r="F554">
        <v>1738.4</v>
      </c>
      <c r="G554">
        <v>-46.673489370263702</v>
      </c>
      <c r="H554">
        <v>-14.824774335111901</v>
      </c>
      <c r="I554">
        <v>-17.385396219269701</v>
      </c>
      <c r="J554">
        <v>-7.8489844294569098</v>
      </c>
      <c r="K554">
        <v>1950.0529701733601</v>
      </c>
      <c r="L554">
        <v>2006.1141700784599</v>
      </c>
      <c r="M554">
        <v>45.587372072067701</v>
      </c>
      <c r="N554">
        <v>1.4597591435760899</v>
      </c>
      <c r="O554">
        <v>58.067763460653403</v>
      </c>
      <c r="P554">
        <v>12.5724461712805</v>
      </c>
      <c r="Q554">
        <v>1.0141708777298E-2</v>
      </c>
    </row>
    <row r="555" spans="1:17" x14ac:dyDescent="0.3">
      <c r="A555" t="s">
        <v>1237</v>
      </c>
      <c r="B555" t="s">
        <v>1238</v>
      </c>
      <c r="C555" t="s">
        <v>3146</v>
      </c>
      <c r="D555" t="s">
        <v>1239</v>
      </c>
      <c r="E555">
        <v>9433.5950687999994</v>
      </c>
      <c r="F555">
        <v>643.20000000000005</v>
      </c>
      <c r="G555">
        <v>-12.797470914866199</v>
      </c>
      <c r="H555">
        <v>-1.4686427147888399</v>
      </c>
      <c r="I555">
        <v>10.501838270136499</v>
      </c>
      <c r="J555">
        <v>-4.6868329719157202</v>
      </c>
      <c r="K555">
        <v>651.95512510263995</v>
      </c>
      <c r="L555">
        <v>605.85831310827996</v>
      </c>
      <c r="M555">
        <v>49.162669637982603</v>
      </c>
      <c r="N555">
        <v>0.48569938973569499</v>
      </c>
      <c r="O555">
        <v>19.465174129353201</v>
      </c>
      <c r="P555">
        <v>58.053814964983403</v>
      </c>
      <c r="Q555">
        <v>0.13033135978882901</v>
      </c>
    </row>
    <row r="556" spans="1:17" x14ac:dyDescent="0.3">
      <c r="A556" t="s">
        <v>1240</v>
      </c>
      <c r="B556" t="s">
        <v>1241</v>
      </c>
      <c r="C556" t="s">
        <v>3136</v>
      </c>
      <c r="D556" t="s">
        <v>232</v>
      </c>
      <c r="E556">
        <v>9395.6123154600009</v>
      </c>
      <c r="F556">
        <v>480.9</v>
      </c>
      <c r="G556">
        <v>-21.110196589487298</v>
      </c>
      <c r="H556">
        <v>-3.4396609510009202</v>
      </c>
      <c r="I556">
        <v>-22.254086813906799</v>
      </c>
      <c r="J556">
        <v>-3.11344306652015</v>
      </c>
      <c r="K556">
        <v>522.82126095682895</v>
      </c>
      <c r="L556">
        <v>540.41005548638805</v>
      </c>
      <c r="M556">
        <v>39.823925267754802</v>
      </c>
      <c r="N556">
        <v>0.30020361079429198</v>
      </c>
      <c r="O556">
        <v>47.515075899355303</v>
      </c>
      <c r="P556">
        <v>4.53211607433974</v>
      </c>
      <c r="Q556">
        <v>-5.5568607222900002E-4</v>
      </c>
    </row>
    <row r="557" spans="1:17" hidden="1" x14ac:dyDescent="0.3">
      <c r="A557" t="s">
        <v>1242</v>
      </c>
      <c r="B557" t="s">
        <v>1243</v>
      </c>
      <c r="C557" t="s">
        <v>3142</v>
      </c>
      <c r="D557" t="s">
        <v>565</v>
      </c>
      <c r="E557">
        <v>9393.6226730849994</v>
      </c>
      <c r="F557">
        <v>4609.6499999999996</v>
      </c>
      <c r="G557">
        <v>17.269743813048301</v>
      </c>
      <c r="H557">
        <v>23.525452608190001</v>
      </c>
      <c r="I557">
        <v>38.3067573760936</v>
      </c>
      <c r="J557">
        <v>-0.76869336898539398</v>
      </c>
      <c r="K557">
        <v>4099.9023316483899</v>
      </c>
      <c r="L557">
        <v>3772.8614208511799</v>
      </c>
      <c r="M557">
        <v>63.467986335314798</v>
      </c>
      <c r="N557">
        <v>2.2527616055373998</v>
      </c>
      <c r="O557">
        <v>3.8039764407276002</v>
      </c>
      <c r="P557">
        <v>47.176769208665199</v>
      </c>
      <c r="Q557">
        <v>1.9362040859133001E-2</v>
      </c>
    </row>
    <row r="558" spans="1:17" x14ac:dyDescent="0.3">
      <c r="A558" t="s">
        <v>1244</v>
      </c>
      <c r="B558" t="s">
        <v>1245</v>
      </c>
      <c r="C558" t="s">
        <v>3138</v>
      </c>
      <c r="D558" t="s">
        <v>915</v>
      </c>
      <c r="E558">
        <v>9350.3136175799991</v>
      </c>
      <c r="F558">
        <v>200.85</v>
      </c>
      <c r="G558">
        <v>-1.1967309633751899</v>
      </c>
      <c r="H558">
        <v>6.1785744136029903</v>
      </c>
      <c r="I558">
        <v>-6.9100340091051997</v>
      </c>
      <c r="J558">
        <v>-6.4803950546602298</v>
      </c>
      <c r="K558">
        <v>199.25489666405099</v>
      </c>
      <c r="L558">
        <v>194.46953025725401</v>
      </c>
      <c r="M558">
        <v>58.689740401876698</v>
      </c>
      <c r="N558">
        <v>0.94484073485487496</v>
      </c>
      <c r="O558">
        <v>31.4413741598207</v>
      </c>
      <c r="P558">
        <v>49.109131403117999</v>
      </c>
      <c r="Q558">
        <v>0.12583934177617501</v>
      </c>
    </row>
    <row r="559" spans="1:17" x14ac:dyDescent="0.3">
      <c r="A559" t="s">
        <v>1246</v>
      </c>
      <c r="B559" t="s">
        <v>1247</v>
      </c>
      <c r="C559" t="s">
        <v>3135</v>
      </c>
      <c r="D559" t="s">
        <v>802</v>
      </c>
      <c r="E559">
        <v>9335.7693766249995</v>
      </c>
      <c r="F559">
        <v>7239.25</v>
      </c>
      <c r="G559">
        <v>-37.7037811690209</v>
      </c>
      <c r="H559">
        <v>-0.64140228358792895</v>
      </c>
      <c r="I559">
        <v>-4.4573049410579699</v>
      </c>
      <c r="J559">
        <v>-6.57388147376275</v>
      </c>
      <c r="K559">
        <v>7619.61749657375</v>
      </c>
      <c r="L559">
        <v>7999.3486967655999</v>
      </c>
      <c r="M559">
        <v>57.086887308663798</v>
      </c>
      <c r="N559">
        <v>1.39523590519287</v>
      </c>
      <c r="O559">
        <v>49.047898608281201</v>
      </c>
      <c r="P559">
        <v>9.8320487923291697</v>
      </c>
      <c r="Q559">
        <v>2.6203325935548E-2</v>
      </c>
    </row>
    <row r="560" spans="1:17" x14ac:dyDescent="0.3">
      <c r="A560" t="s">
        <v>1248</v>
      </c>
      <c r="B560" t="s">
        <v>1249</v>
      </c>
      <c r="C560" t="s">
        <v>3144</v>
      </c>
      <c r="D560" t="s">
        <v>1067</v>
      </c>
      <c r="E560">
        <v>9309.6233560000001</v>
      </c>
      <c r="F560">
        <v>484</v>
      </c>
      <c r="G560">
        <v>8.3788987900189404</v>
      </c>
      <c r="H560">
        <v>-0.60207292532330403</v>
      </c>
      <c r="I560">
        <v>-5.1207352045189802</v>
      </c>
      <c r="J560">
        <v>-0.53218510359408</v>
      </c>
      <c r="K560">
        <v>512.41951068886101</v>
      </c>
      <c r="L560">
        <v>485.274818026302</v>
      </c>
      <c r="M560">
        <v>51.345298327555803</v>
      </c>
      <c r="N560">
        <v>0.446658181229726</v>
      </c>
      <c r="O560">
        <v>42.334710743801601</v>
      </c>
      <c r="P560">
        <v>48.534601810649001</v>
      </c>
      <c r="Q560">
        <v>3.9711372534490001E-3</v>
      </c>
    </row>
    <row r="561" spans="1:17" x14ac:dyDescent="0.3">
      <c r="A561" t="s">
        <v>1250</v>
      </c>
      <c r="B561" t="s">
        <v>1251</v>
      </c>
      <c r="C561" t="s">
        <v>3132</v>
      </c>
      <c r="D561" t="s">
        <v>208</v>
      </c>
      <c r="E561">
        <v>9250.4630400000005</v>
      </c>
      <c r="F561">
        <v>2010.2</v>
      </c>
      <c r="G561">
        <v>60.286003246605802</v>
      </c>
      <c r="H561">
        <v>4.6385337085450402</v>
      </c>
      <c r="I561">
        <v>-7.5056896149603397E-2</v>
      </c>
      <c r="J561">
        <v>-3.3003286128905498</v>
      </c>
      <c r="K561">
        <v>2072.4017395518299</v>
      </c>
      <c r="L561">
        <v>1902.7599619919499</v>
      </c>
      <c r="M561">
        <v>61.057853893100997</v>
      </c>
      <c r="N561">
        <v>0.54361028052654203</v>
      </c>
      <c r="O561">
        <v>19.341359068749298</v>
      </c>
      <c r="P561">
        <v>102.43705941591099</v>
      </c>
      <c r="Q561">
        <v>0.15375601964053101</v>
      </c>
    </row>
    <row r="562" spans="1:17" hidden="1" x14ac:dyDescent="0.3">
      <c r="A562" t="s">
        <v>1252</v>
      </c>
      <c r="B562" t="s">
        <v>1253</v>
      </c>
      <c r="C562" t="s">
        <v>3142</v>
      </c>
      <c r="D562" t="s">
        <v>261</v>
      </c>
      <c r="E562">
        <v>9246.8949744000001</v>
      </c>
      <c r="F562">
        <v>6007.2</v>
      </c>
      <c r="G562">
        <v>-22.457695027750699</v>
      </c>
      <c r="H562">
        <v>-1.3917393484962</v>
      </c>
      <c r="I562">
        <v>0.96312916613843103</v>
      </c>
      <c r="J562">
        <v>-5.9641934610093701</v>
      </c>
      <c r="K562">
        <v>6153.9681671908202</v>
      </c>
      <c r="L562">
        <v>5880.8937323305099</v>
      </c>
      <c r="M562">
        <v>39.532571338691</v>
      </c>
      <c r="N562">
        <v>0.74232347634271001</v>
      </c>
      <c r="O562">
        <v>16.5101877746703</v>
      </c>
      <c r="P562">
        <v>30.025974025974001</v>
      </c>
      <c r="Q562">
        <v>7.6069291474518005E-2</v>
      </c>
    </row>
    <row r="563" spans="1:17" x14ac:dyDescent="0.3">
      <c r="A563" t="s">
        <v>1254</v>
      </c>
      <c r="B563" t="s">
        <v>1255</v>
      </c>
      <c r="C563" t="s">
        <v>3132</v>
      </c>
      <c r="D563" t="s">
        <v>57</v>
      </c>
      <c r="E563">
        <v>9207.4401229800005</v>
      </c>
      <c r="F563">
        <v>6987.9</v>
      </c>
      <c r="G563">
        <v>52.658340098516398</v>
      </c>
      <c r="H563">
        <v>11.3522506857183</v>
      </c>
      <c r="I563">
        <v>-21.781230778560001</v>
      </c>
      <c r="J563">
        <v>-0.43798271437341202</v>
      </c>
      <c r="K563">
        <v>7171.2362839101097</v>
      </c>
      <c r="L563">
        <v>7071.4623812831196</v>
      </c>
      <c r="M563">
        <v>53.194530325628499</v>
      </c>
      <c r="N563">
        <v>0.55634505835099601</v>
      </c>
      <c r="O563">
        <v>47.080668011848999</v>
      </c>
      <c r="P563">
        <v>109.65796579657901</v>
      </c>
      <c r="Q563">
        <v>0.14403012006944199</v>
      </c>
    </row>
    <row r="564" spans="1:17" x14ac:dyDescent="0.3">
      <c r="A564" t="s">
        <v>1256</v>
      </c>
      <c r="B564" t="s">
        <v>1257</v>
      </c>
      <c r="C564" t="s">
        <v>3128</v>
      </c>
      <c r="D564" t="s">
        <v>21</v>
      </c>
      <c r="E564">
        <v>9201.0537260950005</v>
      </c>
      <c r="F564">
        <v>1461.35</v>
      </c>
      <c r="G564">
        <v>-30.2501593333551</v>
      </c>
      <c r="H564">
        <v>-7.3681092647283197</v>
      </c>
      <c r="I564">
        <v>-3.1870253320746298</v>
      </c>
      <c r="J564">
        <v>-2.00738448728436</v>
      </c>
      <c r="K564">
        <v>1509.4008001715999</v>
      </c>
      <c r="L564">
        <v>1557.8158241631199</v>
      </c>
      <c r="M564">
        <v>56.921042671371502</v>
      </c>
      <c r="N564">
        <v>0.64776019949721797</v>
      </c>
      <c r="O564">
        <v>32.921613576487502</v>
      </c>
      <c r="P564">
        <v>9.5464767616191892</v>
      </c>
      <c r="Q564">
        <v>-6.2993100858700996E-2</v>
      </c>
    </row>
    <row r="565" spans="1:17" x14ac:dyDescent="0.3">
      <c r="A565" t="s">
        <v>1258</v>
      </c>
      <c r="B565" t="s">
        <v>1259</v>
      </c>
      <c r="C565" t="s">
        <v>3135</v>
      </c>
      <c r="D565" t="s">
        <v>271</v>
      </c>
      <c r="E565">
        <v>9188.5766769999991</v>
      </c>
      <c r="F565">
        <v>1338.05</v>
      </c>
      <c r="G565">
        <v>31.757532355084301</v>
      </c>
      <c r="H565">
        <v>-15.8254188182619</v>
      </c>
      <c r="I565">
        <v>21.481420326947902</v>
      </c>
      <c r="J565">
        <v>-6.7417362868328503</v>
      </c>
      <c r="K565">
        <v>1526.1317710288599</v>
      </c>
      <c r="L565">
        <v>1315.66959831844</v>
      </c>
      <c r="M565">
        <v>25.135393706134401</v>
      </c>
      <c r="N565">
        <v>0.54962983170800495</v>
      </c>
      <c r="O565">
        <v>40.573969582601499</v>
      </c>
      <c r="P565">
        <v>63.1768292682926</v>
      </c>
      <c r="Q565">
        <v>1.4285471665228E-2</v>
      </c>
    </row>
    <row r="566" spans="1:17" x14ac:dyDescent="0.3">
      <c r="A566" t="s">
        <v>1260</v>
      </c>
      <c r="B566" t="s">
        <v>1261</v>
      </c>
      <c r="C566" t="s">
        <v>3126</v>
      </c>
      <c r="D566" t="s">
        <v>21</v>
      </c>
      <c r="E566">
        <v>9182.3524699000009</v>
      </c>
      <c r="F566">
        <v>445.75</v>
      </c>
      <c r="G566">
        <v>-29.498940637116199</v>
      </c>
      <c r="H566">
        <v>-1.0370486777388199</v>
      </c>
      <c r="I566">
        <v>-12.039268281441201</v>
      </c>
      <c r="J566">
        <v>-5.5782191240777399</v>
      </c>
      <c r="K566">
        <v>465.96154503634301</v>
      </c>
      <c r="L566">
        <v>475.55361811942402</v>
      </c>
      <c r="M566">
        <v>40.476325233032298</v>
      </c>
      <c r="N566">
        <v>0.77046034030182398</v>
      </c>
      <c r="O566">
        <v>28.9960740325294</v>
      </c>
      <c r="P566">
        <v>3.66279069767441</v>
      </c>
      <c r="Q566">
        <v>-7.2734540295542993E-2</v>
      </c>
    </row>
    <row r="567" spans="1:17" hidden="1" x14ac:dyDescent="0.3">
      <c r="A567" t="s">
        <v>1262</v>
      </c>
      <c r="B567" t="s">
        <v>1263</v>
      </c>
      <c r="C567" t="s">
        <v>3142</v>
      </c>
      <c r="D567" t="s">
        <v>21</v>
      </c>
      <c r="E567">
        <v>9172.6799212499991</v>
      </c>
      <c r="F567">
        <v>1661.25</v>
      </c>
      <c r="G567">
        <v>60.448863139395002</v>
      </c>
      <c r="H567">
        <v>7.8254409855388198</v>
      </c>
      <c r="I567">
        <v>50.977604510774697</v>
      </c>
      <c r="J567">
        <v>4.7175305451446397</v>
      </c>
      <c r="K567">
        <v>1634.69085260366</v>
      </c>
      <c r="L567">
        <v>1432.46228479826</v>
      </c>
      <c r="M567">
        <v>63.148398462922501</v>
      </c>
      <c r="N567">
        <v>0.47294006715079401</v>
      </c>
      <c r="O567">
        <v>19.894657637321298</v>
      </c>
      <c r="P567">
        <v>91.996532793990099</v>
      </c>
      <c r="Q567">
        <v>0.225849364361104</v>
      </c>
    </row>
    <row r="568" spans="1:17" hidden="1" x14ac:dyDescent="0.3">
      <c r="A568" t="s">
        <v>1264</v>
      </c>
      <c r="B568" t="s">
        <v>1265</v>
      </c>
      <c r="C568" t="s">
        <v>3142</v>
      </c>
      <c r="D568" t="s">
        <v>69</v>
      </c>
      <c r="E568">
        <v>9159.57968626</v>
      </c>
      <c r="F568">
        <v>181.97</v>
      </c>
      <c r="G568">
        <v>-18.9231595452497</v>
      </c>
      <c r="H568">
        <v>-4.7372847931273698</v>
      </c>
      <c r="I568">
        <v>17.189939641969801</v>
      </c>
      <c r="J568">
        <v>-2.9402018927632398</v>
      </c>
      <c r="K568">
        <v>187.57327648417399</v>
      </c>
      <c r="L568">
        <v>174.93728258160999</v>
      </c>
      <c r="M568">
        <v>25.901461831901798</v>
      </c>
      <c r="N568">
        <v>9.3932278961209995E-2</v>
      </c>
      <c r="O568">
        <v>35.187118755838803</v>
      </c>
      <c r="P568">
        <v>28.1478873239436</v>
      </c>
      <c r="Q568">
        <v>2.6364033688178998E-2</v>
      </c>
    </row>
    <row r="569" spans="1:17" x14ac:dyDescent="0.3">
      <c r="A569" t="s">
        <v>1266</v>
      </c>
      <c r="B569" t="s">
        <v>1267</v>
      </c>
      <c r="C569" t="s">
        <v>3134</v>
      </c>
      <c r="D569" t="s">
        <v>69</v>
      </c>
      <c r="E569">
        <v>9128.2553699500004</v>
      </c>
      <c r="F569">
        <v>775.75</v>
      </c>
      <c r="G569">
        <v>-25.728615488143799</v>
      </c>
      <c r="H569">
        <v>-1.9836863256037101</v>
      </c>
      <c r="I569">
        <v>-8.3909914148156997</v>
      </c>
      <c r="J569">
        <v>3.6045009774531098</v>
      </c>
      <c r="K569">
        <v>779.35336904404005</v>
      </c>
      <c r="L569">
        <v>801.44300560170404</v>
      </c>
      <c r="M569">
        <v>60.151006222276699</v>
      </c>
      <c r="N569">
        <v>1.0856638006570001</v>
      </c>
      <c r="O569">
        <v>28.894618111505</v>
      </c>
      <c r="P569">
        <v>13.173827412648601</v>
      </c>
      <c r="Q569">
        <v>1.1269782158737E-2</v>
      </c>
    </row>
    <row r="570" spans="1:17" x14ac:dyDescent="0.3">
      <c r="A570" t="s">
        <v>1268</v>
      </c>
      <c r="B570" t="s">
        <v>1269</v>
      </c>
      <c r="C570" t="s">
        <v>3131</v>
      </c>
      <c r="D570" t="s">
        <v>51</v>
      </c>
      <c r="E570">
        <v>9119.9447193750002</v>
      </c>
      <c r="F570">
        <v>525.75</v>
      </c>
      <c r="G570">
        <v>21.912659979708799</v>
      </c>
      <c r="H570">
        <v>11.4249813009897</v>
      </c>
      <c r="I570">
        <v>33.220544849112002</v>
      </c>
      <c r="J570">
        <v>-7.6001626977454304</v>
      </c>
      <c r="K570">
        <v>508.366399768691</v>
      </c>
      <c r="L570">
        <v>445.25358070658501</v>
      </c>
      <c r="M570">
        <v>49.639137204574098</v>
      </c>
      <c r="N570">
        <v>1.1640572455828699</v>
      </c>
      <c r="O570">
        <v>10.2044698050404</v>
      </c>
      <c r="P570">
        <v>64.553990610328597</v>
      </c>
    </row>
    <row r="571" spans="1:17" x14ac:dyDescent="0.3">
      <c r="A571" t="s">
        <v>1270</v>
      </c>
      <c r="B571" t="s">
        <v>1271</v>
      </c>
      <c r="C571" t="s">
        <v>3125</v>
      </c>
      <c r="D571" t="s">
        <v>18</v>
      </c>
      <c r="E571">
        <v>9075.4052730000003</v>
      </c>
      <c r="F571">
        <v>609.45000000000005</v>
      </c>
      <c r="G571">
        <v>-29.561435440865299</v>
      </c>
      <c r="H571">
        <v>-16.480684789427301</v>
      </c>
      <c r="I571">
        <v>-42.718450968662601</v>
      </c>
      <c r="J571">
        <v>-2.18467779950194</v>
      </c>
      <c r="K571">
        <v>746.67322259375999</v>
      </c>
      <c r="L571">
        <v>827.77568615446205</v>
      </c>
      <c r="M571">
        <v>47.179847336748097</v>
      </c>
      <c r="N571">
        <v>1.5195641916114999</v>
      </c>
      <c r="O571">
        <v>109.20502092050199</v>
      </c>
      <c r="P571">
        <v>7.8290870488322701</v>
      </c>
      <c r="Q571">
        <v>0.155526023054469</v>
      </c>
    </row>
    <row r="572" spans="1:17" hidden="1" x14ac:dyDescent="0.3">
      <c r="A572" t="s">
        <v>1272</v>
      </c>
      <c r="B572" t="s">
        <v>1273</v>
      </c>
      <c r="C572" t="s">
        <v>3142</v>
      </c>
      <c r="D572" t="s">
        <v>80</v>
      </c>
      <c r="E572">
        <v>9044.2818527849995</v>
      </c>
      <c r="F572">
        <v>647.15</v>
      </c>
      <c r="G572">
        <v>-40.650204801040999</v>
      </c>
      <c r="H572">
        <v>-8.5155291427022295</v>
      </c>
      <c r="I572">
        <v>-23.813096606754701</v>
      </c>
      <c r="J572">
        <v>-8.6680588617184799</v>
      </c>
      <c r="M572">
        <v>44.827233014209099</v>
      </c>
      <c r="O572">
        <v>31.036081279455999</v>
      </c>
      <c r="P572">
        <v>5.9165302782323996</v>
      </c>
    </row>
    <row r="573" spans="1:17" x14ac:dyDescent="0.3">
      <c r="A573" t="s">
        <v>1274</v>
      </c>
      <c r="B573" t="s">
        <v>1275</v>
      </c>
      <c r="C573" t="s">
        <v>3130</v>
      </c>
      <c r="D573" t="s">
        <v>48</v>
      </c>
      <c r="E573">
        <v>9034.6615249999995</v>
      </c>
      <c r="F573">
        <v>321.25</v>
      </c>
      <c r="G573">
        <v>-13.4849365223305</v>
      </c>
      <c r="H573">
        <v>12.961838720639401</v>
      </c>
      <c r="I573">
        <v>13.7016980001167</v>
      </c>
      <c r="J573">
        <v>-5.0806723131214504</v>
      </c>
      <c r="K573">
        <v>312.64700081451099</v>
      </c>
      <c r="L573">
        <v>310.796715524425</v>
      </c>
      <c r="M573">
        <v>67.327002814902997</v>
      </c>
      <c r="N573">
        <v>3.6816479213553501</v>
      </c>
      <c r="O573">
        <v>29.307392996108899</v>
      </c>
      <c r="P573">
        <v>35.691657866948198</v>
      </c>
      <c r="Q573">
        <v>-8.1573959684159997E-3</v>
      </c>
    </row>
    <row r="574" spans="1:17" hidden="1" x14ac:dyDescent="0.3">
      <c r="A574" t="s">
        <v>1276</v>
      </c>
      <c r="B574" t="s">
        <v>1277</v>
      </c>
      <c r="C574" t="s">
        <v>3142</v>
      </c>
      <c r="D574" t="s">
        <v>134</v>
      </c>
      <c r="E574">
        <v>9034.3153726500004</v>
      </c>
      <c r="F574">
        <v>716.9</v>
      </c>
      <c r="G574">
        <v>8.6776131314612996</v>
      </c>
      <c r="H574">
        <v>7.3534682039955301</v>
      </c>
      <c r="I574">
        <v>-4.8078017802962298</v>
      </c>
      <c r="J574">
        <v>0.66173492058781003</v>
      </c>
      <c r="K574">
        <v>715.89971538245902</v>
      </c>
      <c r="L574">
        <v>687.74346115987601</v>
      </c>
      <c r="M574">
        <v>48.555503112380201</v>
      </c>
      <c r="N574">
        <v>0.65920087566598995</v>
      </c>
      <c r="O574">
        <v>11.7380387780722</v>
      </c>
      <c r="P574">
        <v>34.175556803294</v>
      </c>
      <c r="Q574">
        <v>1.3942542720032E-2</v>
      </c>
    </row>
    <row r="575" spans="1:17" x14ac:dyDescent="0.3">
      <c r="A575" t="s">
        <v>1278</v>
      </c>
      <c r="B575" t="s">
        <v>1279</v>
      </c>
      <c r="C575" t="s">
        <v>3129</v>
      </c>
      <c r="D575" t="s">
        <v>971</v>
      </c>
      <c r="E575">
        <v>9029.0536170659998</v>
      </c>
      <c r="F575">
        <v>42.42</v>
      </c>
      <c r="G575">
        <v>-42.546204687427498</v>
      </c>
      <c r="H575">
        <v>-0.18162527868660999</v>
      </c>
      <c r="I575">
        <v>-3.5413141259570402</v>
      </c>
      <c r="J575">
        <v>-3.2234601539606098</v>
      </c>
      <c r="K575">
        <v>43.668201882125203</v>
      </c>
      <c r="L575">
        <v>45.861812483736998</v>
      </c>
      <c r="M575">
        <v>61.4405432199706</v>
      </c>
      <c r="N575">
        <v>0.31592585946783902</v>
      </c>
      <c r="O575">
        <v>33.191890617633099</v>
      </c>
      <c r="P575">
        <v>16.0601915184678</v>
      </c>
      <c r="Q575">
        <v>4.8636804598718997E-2</v>
      </c>
    </row>
    <row r="576" spans="1:17" x14ac:dyDescent="0.3">
      <c r="A576" t="s">
        <v>1280</v>
      </c>
      <c r="B576" t="s">
        <v>1281</v>
      </c>
      <c r="C576" t="s">
        <v>3138</v>
      </c>
      <c r="D576" t="s">
        <v>102</v>
      </c>
      <c r="E576">
        <v>8964.3719472449993</v>
      </c>
      <c r="F576">
        <v>750.35</v>
      </c>
      <c r="G576">
        <v>-28.789153558816501</v>
      </c>
      <c r="H576">
        <v>13.256952946579499</v>
      </c>
      <c r="I576">
        <v>-0.34315455973659797</v>
      </c>
      <c r="J576">
        <v>0.94856269778608704</v>
      </c>
      <c r="K576">
        <v>687.61891638290194</v>
      </c>
      <c r="L576">
        <v>694.20397822514303</v>
      </c>
      <c r="M576">
        <v>83.2355663828383</v>
      </c>
      <c r="N576">
        <v>1.3002812628025899</v>
      </c>
      <c r="O576">
        <v>9.0024655160924905</v>
      </c>
      <c r="P576">
        <v>25.3508185766789</v>
      </c>
      <c r="Q576">
        <v>-7.7071004550555003E-2</v>
      </c>
    </row>
    <row r="577" spans="1:17" hidden="1" x14ac:dyDescent="0.3">
      <c r="A577" t="s">
        <v>1282</v>
      </c>
      <c r="B577" t="s">
        <v>1283</v>
      </c>
      <c r="C577" t="s">
        <v>3142</v>
      </c>
      <c r="D577" t="s">
        <v>225</v>
      </c>
      <c r="E577">
        <v>8918.5581646350001</v>
      </c>
      <c r="F577">
        <v>318.85000000000002</v>
      </c>
      <c r="G577">
        <v>-22.6990083086494</v>
      </c>
      <c r="H577">
        <v>4.6942125405375901</v>
      </c>
      <c r="I577">
        <v>-5.0912175097704502</v>
      </c>
      <c r="J577">
        <v>-2.5731758947244101</v>
      </c>
      <c r="K577">
        <v>323.61221567921399</v>
      </c>
      <c r="M577">
        <v>51.468774247402003</v>
      </c>
      <c r="N577">
        <v>0.381246423013409</v>
      </c>
      <c r="O577">
        <v>16.794731064763901</v>
      </c>
      <c r="P577">
        <v>13.0473320333274</v>
      </c>
    </row>
    <row r="578" spans="1:17" x14ac:dyDescent="0.3">
      <c r="A578" t="s">
        <v>1284</v>
      </c>
      <c r="B578" t="s">
        <v>1285</v>
      </c>
      <c r="C578" t="s">
        <v>3136</v>
      </c>
      <c r="D578" t="s">
        <v>465</v>
      </c>
      <c r="E578">
        <v>8906.1854025369994</v>
      </c>
      <c r="F578">
        <v>144.07</v>
      </c>
      <c r="G578">
        <v>5.0719159178186803</v>
      </c>
      <c r="H578">
        <v>-15.892893454673899</v>
      </c>
      <c r="I578">
        <v>-20.367923199801901</v>
      </c>
      <c r="J578">
        <v>-3.53236299453549</v>
      </c>
      <c r="K578">
        <v>175.434582655453</v>
      </c>
      <c r="L578">
        <v>173.27944154059901</v>
      </c>
      <c r="M578">
        <v>32.298262948530997</v>
      </c>
      <c r="N578">
        <v>0.84689993012952203</v>
      </c>
      <c r="O578">
        <v>64.225723606580104</v>
      </c>
      <c r="P578">
        <v>35.915094339622598</v>
      </c>
      <c r="Q578">
        <v>0.15892514555045101</v>
      </c>
    </row>
    <row r="579" spans="1:17" x14ac:dyDescent="0.3">
      <c r="A579" t="s">
        <v>1286</v>
      </c>
      <c r="B579" t="s">
        <v>1287</v>
      </c>
      <c r="C579" t="s">
        <v>3141</v>
      </c>
      <c r="D579" t="s">
        <v>411</v>
      </c>
      <c r="E579">
        <v>8898.1773649000006</v>
      </c>
      <c r="F579">
        <v>161.29</v>
      </c>
      <c r="G579">
        <v>4.2747989682720497</v>
      </c>
      <c r="H579">
        <v>7.2282000501712798</v>
      </c>
      <c r="I579">
        <v>-6.9224101541119101</v>
      </c>
      <c r="J579">
        <v>1.31743897495826</v>
      </c>
      <c r="K579">
        <v>168.291337031762</v>
      </c>
      <c r="L579">
        <v>169.222699690198</v>
      </c>
      <c r="M579">
        <v>57.360581469701501</v>
      </c>
      <c r="N579">
        <v>0.76994903899567402</v>
      </c>
      <c r="O579">
        <v>51.900303800607603</v>
      </c>
      <c r="P579">
        <v>36.224662162162097</v>
      </c>
      <c r="Q579">
        <v>8.0207426228869005E-2</v>
      </c>
    </row>
    <row r="580" spans="1:17" x14ac:dyDescent="0.3">
      <c r="A580" t="s">
        <v>1288</v>
      </c>
      <c r="B580" t="s">
        <v>1289</v>
      </c>
      <c r="C580" t="s">
        <v>3135</v>
      </c>
      <c r="D580" t="s">
        <v>80</v>
      </c>
      <c r="E580">
        <v>8893.0025001600006</v>
      </c>
      <c r="F580">
        <v>1144.2</v>
      </c>
      <c r="G580">
        <v>37.462227958559701</v>
      </c>
      <c r="H580">
        <v>-4.4191554919848004</v>
      </c>
      <c r="I580">
        <v>26.6965264648247</v>
      </c>
      <c r="J580">
        <v>0.60342452018029602</v>
      </c>
      <c r="K580">
        <v>1199.317701058</v>
      </c>
      <c r="L580">
        <v>1031.7047862250799</v>
      </c>
      <c r="M580">
        <v>50.870063692678798</v>
      </c>
      <c r="N580">
        <v>0.62431427403002704</v>
      </c>
      <c r="O580">
        <v>34.941443803530802</v>
      </c>
      <c r="P580">
        <v>67.9189903140593</v>
      </c>
    </row>
    <row r="581" spans="1:17" x14ac:dyDescent="0.3">
      <c r="A581" t="s">
        <v>1290</v>
      </c>
      <c r="B581" t="s">
        <v>1291</v>
      </c>
      <c r="C581" t="s">
        <v>3132</v>
      </c>
      <c r="D581" t="s">
        <v>208</v>
      </c>
      <c r="E581">
        <v>8873.3884259999995</v>
      </c>
      <c r="F581">
        <v>450.1</v>
      </c>
      <c r="G581">
        <v>28.8025478395964</v>
      </c>
      <c r="H581">
        <v>7.8425234115889504</v>
      </c>
      <c r="I581">
        <v>40.746310014608198</v>
      </c>
      <c r="J581">
        <v>-0.50591191928414103</v>
      </c>
      <c r="K581">
        <v>429.20393263766499</v>
      </c>
      <c r="L581">
        <v>371.12412064048698</v>
      </c>
      <c r="M581">
        <v>63.427541191238198</v>
      </c>
      <c r="N581">
        <v>0.55506496731122001</v>
      </c>
      <c r="O581">
        <v>7.8204843368140304</v>
      </c>
      <c r="P581">
        <v>87.463556851311907</v>
      </c>
    </row>
    <row r="582" spans="1:17" x14ac:dyDescent="0.3">
      <c r="A582" t="s">
        <v>1292</v>
      </c>
      <c r="B582" t="s">
        <v>1293</v>
      </c>
      <c r="C582" t="s">
        <v>3135</v>
      </c>
      <c r="D582" t="s">
        <v>271</v>
      </c>
      <c r="E582">
        <v>8843.2826019000004</v>
      </c>
      <c r="F582">
        <v>766.75</v>
      </c>
      <c r="G582">
        <v>-46.858867784164701</v>
      </c>
      <c r="H582">
        <v>-12.0096667998775</v>
      </c>
      <c r="I582">
        <v>-23.5772068441198</v>
      </c>
      <c r="J582">
        <v>-5.7259207878586897</v>
      </c>
      <c r="K582">
        <v>871.37465908960905</v>
      </c>
      <c r="L582">
        <v>951.32360745604296</v>
      </c>
      <c r="M582">
        <v>31.106846366350599</v>
      </c>
      <c r="N582">
        <v>1.33872334058842</v>
      </c>
      <c r="O582">
        <v>44.766873165960199</v>
      </c>
      <c r="P582">
        <v>4.07900095018325</v>
      </c>
      <c r="Q582">
        <v>-6.4671582287516002E-2</v>
      </c>
    </row>
    <row r="583" spans="1:17" x14ac:dyDescent="0.3">
      <c r="A583" t="s">
        <v>1294</v>
      </c>
      <c r="B583" t="s">
        <v>1295</v>
      </c>
      <c r="C583" t="s">
        <v>3134</v>
      </c>
      <c r="D583" t="s">
        <v>69</v>
      </c>
      <c r="E583">
        <v>8830.9731939600006</v>
      </c>
      <c r="F583">
        <v>1146.8</v>
      </c>
      <c r="G583">
        <v>-41.132652628155697</v>
      </c>
      <c r="H583">
        <v>-1.0026627680871201</v>
      </c>
      <c r="I583">
        <v>-25.017204338368799</v>
      </c>
      <c r="J583">
        <v>-2.9193617903595301</v>
      </c>
      <c r="K583">
        <v>1196.6130456233</v>
      </c>
      <c r="L583">
        <v>1330.4469541905301</v>
      </c>
      <c r="M583">
        <v>58.463076810105001</v>
      </c>
      <c r="N583">
        <v>0.72286120340694104</v>
      </c>
      <c r="O583">
        <v>57.132891524241302</v>
      </c>
      <c r="P583">
        <v>6.9227541839541296</v>
      </c>
      <c r="Q583">
        <v>-4.2368403006645003E-2</v>
      </c>
    </row>
    <row r="584" spans="1:17" x14ac:dyDescent="0.3">
      <c r="A584" t="s">
        <v>1296</v>
      </c>
      <c r="B584" t="s">
        <v>1297</v>
      </c>
      <c r="C584" t="s">
        <v>3131</v>
      </c>
      <c r="D584" t="s">
        <v>51</v>
      </c>
      <c r="E584">
        <v>8795.9295248899998</v>
      </c>
      <c r="F584">
        <v>5298.95</v>
      </c>
      <c r="G584">
        <v>-22.770908248310398</v>
      </c>
      <c r="H584">
        <v>2.5751588926164799</v>
      </c>
      <c r="I584">
        <v>4.69054965638826</v>
      </c>
      <c r="J584">
        <v>-2.3767086636037398</v>
      </c>
      <c r="K584">
        <v>5247.3260065995</v>
      </c>
      <c r="L584">
        <v>5134.9331966270702</v>
      </c>
      <c r="M584">
        <v>56.113885025175399</v>
      </c>
      <c r="N584">
        <v>1.6191257847679099</v>
      </c>
      <c r="O584">
        <v>10.0840732597967</v>
      </c>
      <c r="P584">
        <v>14.286484562875399</v>
      </c>
      <c r="Q584">
        <v>-5.1991925925132999E-2</v>
      </c>
    </row>
    <row r="585" spans="1:17" x14ac:dyDescent="0.3">
      <c r="A585" t="s">
        <v>1298</v>
      </c>
      <c r="B585" t="s">
        <v>1299</v>
      </c>
      <c r="C585" t="s">
        <v>3131</v>
      </c>
      <c r="D585" t="s">
        <v>51</v>
      </c>
      <c r="E585">
        <v>8790.6754997499993</v>
      </c>
      <c r="F585">
        <v>2147.5</v>
      </c>
      <c r="G585">
        <v>70.413822379360596</v>
      </c>
      <c r="H585">
        <v>42.012879902964897</v>
      </c>
      <c r="I585">
        <v>72.877492968540494</v>
      </c>
      <c r="J585">
        <v>-1.3384564100073599</v>
      </c>
      <c r="K585">
        <v>1802.6477698040501</v>
      </c>
      <c r="L585">
        <v>1463.3604919422401</v>
      </c>
      <c r="M585">
        <v>68.938393339608794</v>
      </c>
      <c r="N585">
        <v>0.95025509961363896</v>
      </c>
      <c r="O585">
        <v>1.7066356228172299</v>
      </c>
      <c r="P585">
        <v>113.798596246702</v>
      </c>
      <c r="Q585">
        <v>8.7465491661205E-2</v>
      </c>
    </row>
    <row r="586" spans="1:17" x14ac:dyDescent="0.3">
      <c r="A586" t="s">
        <v>1300</v>
      </c>
      <c r="B586" t="s">
        <v>1301</v>
      </c>
      <c r="C586" t="s">
        <v>3139</v>
      </c>
      <c r="D586" t="s">
        <v>105</v>
      </c>
      <c r="E586">
        <v>8774.4343664999997</v>
      </c>
      <c r="F586">
        <v>181.5</v>
      </c>
      <c r="G586">
        <v>1.7010397718078301</v>
      </c>
      <c r="H586">
        <v>-6.10679521350181</v>
      </c>
      <c r="I586">
        <v>-13.3981630997077</v>
      </c>
      <c r="J586">
        <v>0.98472743076882996</v>
      </c>
      <c r="K586">
        <v>197.68015637949699</v>
      </c>
      <c r="L586">
        <v>198.30110852732099</v>
      </c>
      <c r="M586">
        <v>49.954607975922599</v>
      </c>
      <c r="N586">
        <v>0.88982019566411996</v>
      </c>
      <c r="O586">
        <v>38.121212121212103</v>
      </c>
      <c r="P586">
        <v>32.288629737609298</v>
      </c>
      <c r="Q586">
        <v>5.9888104537818003E-2</v>
      </c>
    </row>
    <row r="587" spans="1:17" x14ac:dyDescent="0.3">
      <c r="A587" t="s">
        <v>1302</v>
      </c>
      <c r="B587" t="s">
        <v>1303</v>
      </c>
      <c r="C587" t="s">
        <v>3141</v>
      </c>
      <c r="D587" t="s">
        <v>280</v>
      </c>
      <c r="E587">
        <v>8745.4684081100004</v>
      </c>
      <c r="F587">
        <v>708.55</v>
      </c>
      <c r="G587">
        <v>7.4761666933650002</v>
      </c>
      <c r="H587">
        <v>12.856729305895501</v>
      </c>
      <c r="I587">
        <v>9.9056912322028108</v>
      </c>
      <c r="J587">
        <v>9.8523555443177799E-2</v>
      </c>
      <c r="K587">
        <v>680.938923801329</v>
      </c>
      <c r="L587">
        <v>673.61457685829896</v>
      </c>
      <c r="M587">
        <v>64.589132042602301</v>
      </c>
      <c r="N587">
        <v>0.64615832346969904</v>
      </c>
      <c r="O587">
        <v>18.227365746947999</v>
      </c>
      <c r="P587">
        <v>29.038426516117202</v>
      </c>
      <c r="Q587">
        <v>3.0214749981280001E-2</v>
      </c>
    </row>
    <row r="588" spans="1:17" x14ac:dyDescent="0.3">
      <c r="A588" t="s">
        <v>1304</v>
      </c>
      <c r="B588" t="s">
        <v>1305</v>
      </c>
      <c r="C588" t="s">
        <v>3140</v>
      </c>
      <c r="D588" t="s">
        <v>134</v>
      </c>
      <c r="E588">
        <v>8743.6026428580008</v>
      </c>
      <c r="F588">
        <v>162.38</v>
      </c>
      <c r="G588">
        <v>-43.611814442524299</v>
      </c>
      <c r="H588">
        <v>2.3601298402055502</v>
      </c>
      <c r="I588">
        <v>-25.498294704166099</v>
      </c>
      <c r="J588">
        <v>3.00042493641222</v>
      </c>
      <c r="K588">
        <v>173.13891289976701</v>
      </c>
      <c r="L588">
        <v>188.380453721451</v>
      </c>
      <c r="M588">
        <v>51.1635010027655</v>
      </c>
      <c r="N588">
        <v>0.82645056909590997</v>
      </c>
      <c r="O588">
        <v>75.4526419509791</v>
      </c>
      <c r="P588">
        <v>7.6005566231528601</v>
      </c>
      <c r="Q588">
        <v>0.114937358945228</v>
      </c>
    </row>
    <row r="589" spans="1:17" x14ac:dyDescent="0.3">
      <c r="A589" t="s">
        <v>1306</v>
      </c>
      <c r="B589" t="s">
        <v>1307</v>
      </c>
      <c r="C589" t="s">
        <v>3136</v>
      </c>
      <c r="D589" t="s">
        <v>1308</v>
      </c>
      <c r="E589">
        <v>8717.6039658249992</v>
      </c>
      <c r="F589">
        <v>273.55</v>
      </c>
      <c r="G589">
        <v>14.386110495171099</v>
      </c>
      <c r="H589">
        <v>6.0033513748996699</v>
      </c>
      <c r="I589">
        <v>38.925430419394701</v>
      </c>
      <c r="J589">
        <v>0.25426587645278698</v>
      </c>
      <c r="K589">
        <v>259.15220624105001</v>
      </c>
      <c r="L589">
        <v>229.69055994770599</v>
      </c>
      <c r="M589">
        <v>62.1901179130477</v>
      </c>
      <c r="N589">
        <v>0.69050216058932201</v>
      </c>
      <c r="O589">
        <v>2.39444342898922</v>
      </c>
      <c r="P589">
        <v>61.291273584905603</v>
      </c>
      <c r="Q589">
        <v>1.5380915141330999E-2</v>
      </c>
    </row>
    <row r="590" spans="1:17" x14ac:dyDescent="0.3">
      <c r="A590" t="s">
        <v>1309</v>
      </c>
      <c r="B590" t="s">
        <v>1310</v>
      </c>
      <c r="C590" t="s">
        <v>3141</v>
      </c>
      <c r="D590" t="s">
        <v>411</v>
      </c>
      <c r="E590">
        <v>8714.3172053149992</v>
      </c>
      <c r="F590">
        <v>593.04999999999995</v>
      </c>
      <c r="G590">
        <v>-37.062486794182099</v>
      </c>
      <c r="H590">
        <v>-1.8794200656051701</v>
      </c>
      <c r="I590">
        <v>-16.2632126238593</v>
      </c>
      <c r="J590">
        <v>1.2040285596960201</v>
      </c>
      <c r="K590">
        <v>620.06803904238905</v>
      </c>
      <c r="L590">
        <v>653.295947335704</v>
      </c>
      <c r="M590">
        <v>55.486924485068997</v>
      </c>
      <c r="N590">
        <v>1.1560633449219</v>
      </c>
      <c r="O590">
        <v>37.408312958435197</v>
      </c>
      <c r="P590">
        <v>13.1774809160305</v>
      </c>
      <c r="Q590">
        <v>2.7431796424360999E-2</v>
      </c>
    </row>
    <row r="591" spans="1:17" x14ac:dyDescent="0.3">
      <c r="A591" t="s">
        <v>1311</v>
      </c>
      <c r="B591" t="s">
        <v>1312</v>
      </c>
      <c r="C591" t="s">
        <v>3136</v>
      </c>
      <c r="D591" t="s">
        <v>465</v>
      </c>
      <c r="E591">
        <v>8710.62137626</v>
      </c>
      <c r="F591">
        <v>650.04999999999995</v>
      </c>
      <c r="G591">
        <v>-49.629356208150703</v>
      </c>
      <c r="H591">
        <v>13.677174540848</v>
      </c>
      <c r="I591">
        <v>-19.073495395756101</v>
      </c>
      <c r="J591">
        <v>3.8460971356111502</v>
      </c>
      <c r="K591">
        <v>628.41612569286303</v>
      </c>
      <c r="L591">
        <v>682.58473629775801</v>
      </c>
      <c r="M591">
        <v>65.985229707590307</v>
      </c>
      <c r="N591">
        <v>0.70291223373520395</v>
      </c>
      <c r="O591">
        <v>68.756249519267698</v>
      </c>
      <c r="P591">
        <v>14.748455428067</v>
      </c>
      <c r="Q591">
        <v>0.107642734031364</v>
      </c>
    </row>
    <row r="592" spans="1:17" x14ac:dyDescent="0.3">
      <c r="A592" t="s">
        <v>1313</v>
      </c>
      <c r="B592" t="s">
        <v>1314</v>
      </c>
      <c r="C592" t="s">
        <v>3138</v>
      </c>
      <c r="D592" t="s">
        <v>981</v>
      </c>
      <c r="E592">
        <v>8694.4757336799994</v>
      </c>
      <c r="F592">
        <v>62.9</v>
      </c>
      <c r="G592">
        <v>-41.6377960248821</v>
      </c>
      <c r="H592">
        <v>-1.9122941997564</v>
      </c>
      <c r="I592">
        <v>-28.069832355621301</v>
      </c>
      <c r="J592">
        <v>-0.68012959873741197</v>
      </c>
      <c r="K592">
        <v>69.865632480474602</v>
      </c>
      <c r="L592">
        <v>72.832284787099496</v>
      </c>
      <c r="M592">
        <v>41.596017385914699</v>
      </c>
      <c r="N592">
        <v>1.01447833808584</v>
      </c>
      <c r="O592">
        <v>50.794912559618403</v>
      </c>
      <c r="P592">
        <v>6.25</v>
      </c>
      <c r="Q592">
        <v>3.8528551128550997E-2</v>
      </c>
    </row>
    <row r="593" spans="1:17" x14ac:dyDescent="0.3">
      <c r="A593" t="s">
        <v>1315</v>
      </c>
      <c r="B593" t="s">
        <v>1316</v>
      </c>
      <c r="C593" t="s">
        <v>3135</v>
      </c>
      <c r="D593" t="s">
        <v>1317</v>
      </c>
      <c r="E593">
        <v>8693.6133331799992</v>
      </c>
      <c r="F593">
        <v>799.8</v>
      </c>
      <c r="G593">
        <v>-53.355633293055803</v>
      </c>
      <c r="H593">
        <v>-3.04940138181923</v>
      </c>
      <c r="I593">
        <v>-15.921962565208499</v>
      </c>
      <c r="J593">
        <v>-0.89772181137168705</v>
      </c>
      <c r="K593">
        <v>859.86359678407996</v>
      </c>
      <c r="L593">
        <v>948.87884183429696</v>
      </c>
      <c r="M593">
        <v>40.3447350668336</v>
      </c>
      <c r="N593">
        <v>0.96054968446769995</v>
      </c>
      <c r="O593">
        <v>62.165541385346302</v>
      </c>
      <c r="P593">
        <v>3.3266584845940099</v>
      </c>
      <c r="Q593">
        <v>-0.15994240470266799</v>
      </c>
    </row>
    <row r="594" spans="1:17" x14ac:dyDescent="0.3">
      <c r="A594" t="s">
        <v>1318</v>
      </c>
      <c r="B594" t="s">
        <v>1319</v>
      </c>
      <c r="C594" t="s">
        <v>3131</v>
      </c>
      <c r="D594" t="s">
        <v>51</v>
      </c>
      <c r="E594">
        <v>8687.7442667199994</v>
      </c>
      <c r="F594">
        <v>897.2</v>
      </c>
      <c r="G594">
        <v>122.441504668823</v>
      </c>
      <c r="H594">
        <v>14.968984504764901</v>
      </c>
      <c r="I594">
        <v>76.487100239992003</v>
      </c>
      <c r="J594">
        <v>-2.86318594259903</v>
      </c>
      <c r="K594">
        <v>829.95899570249401</v>
      </c>
      <c r="L594">
        <v>660.86447303192904</v>
      </c>
      <c r="M594">
        <v>53.9551926207115</v>
      </c>
      <c r="N594">
        <v>1.588650800465</v>
      </c>
      <c r="O594">
        <v>6.9438252340615101</v>
      </c>
      <c r="P594">
        <v>186.50806322848399</v>
      </c>
      <c r="Q594">
        <v>4.0540006824825003E-2</v>
      </c>
    </row>
    <row r="595" spans="1:17" x14ac:dyDescent="0.3">
      <c r="A595" t="s">
        <v>1320</v>
      </c>
      <c r="B595" t="s">
        <v>1321</v>
      </c>
      <c r="C595" t="s">
        <v>3130</v>
      </c>
      <c r="D595" t="s">
        <v>48</v>
      </c>
      <c r="E595">
        <v>8670.0387518850002</v>
      </c>
      <c r="F595">
        <v>1330.35</v>
      </c>
      <c r="G595">
        <v>32.523445752526698</v>
      </c>
      <c r="H595">
        <v>1.7166900047347</v>
      </c>
      <c r="I595">
        <v>-17.531778625057399</v>
      </c>
      <c r="J595">
        <v>7.1108619614614801</v>
      </c>
      <c r="K595">
        <v>1387.5453833566401</v>
      </c>
      <c r="L595">
        <v>1349.5023395185401</v>
      </c>
      <c r="M595">
        <v>59.481315373431499</v>
      </c>
      <c r="N595">
        <v>1.15950369818809</v>
      </c>
      <c r="O595">
        <v>41.308678167399499</v>
      </c>
      <c r="P595">
        <v>65.240342814557096</v>
      </c>
      <c r="Q595">
        <v>8.2771180415790999E-2</v>
      </c>
    </row>
    <row r="596" spans="1:17" hidden="1" x14ac:dyDescent="0.3">
      <c r="A596" t="s">
        <v>1322</v>
      </c>
      <c r="B596" t="s">
        <v>1323</v>
      </c>
      <c r="C596" t="s">
        <v>3142</v>
      </c>
      <c r="D596" t="s">
        <v>1324</v>
      </c>
      <c r="E596">
        <v>8660.3832000000002</v>
      </c>
      <c r="F596">
        <v>4150</v>
      </c>
      <c r="G596">
        <v>576.81348859046204</v>
      </c>
      <c r="H596">
        <v>24.167861285957699</v>
      </c>
      <c r="I596">
        <v>90.134676338449296</v>
      </c>
      <c r="J596">
        <v>-3.9989879857151598</v>
      </c>
      <c r="K596">
        <v>3827.3579351268299</v>
      </c>
      <c r="L596">
        <v>2826.7644456118901</v>
      </c>
      <c r="M596">
        <v>50.960703463540497</v>
      </c>
      <c r="N596">
        <v>0.80332712320517796</v>
      </c>
      <c r="O596">
        <v>14.4578313253012</v>
      </c>
      <c r="P596">
        <v>597.303200873729</v>
      </c>
      <c r="Q596">
        <v>0.36930761397214601</v>
      </c>
    </row>
    <row r="597" spans="1:17" x14ac:dyDescent="0.3">
      <c r="A597" t="s">
        <v>1325</v>
      </c>
      <c r="B597" t="s">
        <v>1326</v>
      </c>
      <c r="C597" t="s">
        <v>3141</v>
      </c>
      <c r="D597" t="s">
        <v>280</v>
      </c>
      <c r="E597">
        <v>8654.7995228700001</v>
      </c>
      <c r="F597">
        <v>2006.15</v>
      </c>
      <c r="G597">
        <v>93.4776016370554</v>
      </c>
      <c r="H597">
        <v>4.6879554630190903</v>
      </c>
      <c r="I597">
        <v>58.470928163754699</v>
      </c>
      <c r="J597">
        <v>-3.3095723535756401</v>
      </c>
      <c r="K597">
        <v>2033.0942115361499</v>
      </c>
      <c r="L597">
        <v>1677.82398143259</v>
      </c>
      <c r="M597">
        <v>49.171566490083002</v>
      </c>
      <c r="N597">
        <v>0.78290443937528997</v>
      </c>
      <c r="O597">
        <v>19.968596565560802</v>
      </c>
      <c r="P597">
        <v>125.892354464587</v>
      </c>
      <c r="Q597">
        <v>9.3126625542836003E-2</v>
      </c>
    </row>
    <row r="598" spans="1:17" hidden="1" x14ac:dyDescent="0.3">
      <c r="A598" t="s">
        <v>1327</v>
      </c>
      <c r="B598" t="s">
        <v>1328</v>
      </c>
      <c r="C598" t="s">
        <v>3142</v>
      </c>
      <c r="D598" t="s">
        <v>738</v>
      </c>
      <c r="E598">
        <v>8642.3479203879997</v>
      </c>
      <c r="F598">
        <v>536.32000000000005</v>
      </c>
      <c r="G598">
        <v>-2.6570008493497199</v>
      </c>
      <c r="H598">
        <v>2.36167024815563</v>
      </c>
      <c r="I598">
        <v>0.81192657626444298</v>
      </c>
      <c r="J598">
        <v>0.52373460525631699</v>
      </c>
      <c r="K598">
        <v>529.354254858123</v>
      </c>
      <c r="L598">
        <v>512.54293047559497</v>
      </c>
      <c r="M598">
        <v>73.886051750125603</v>
      </c>
      <c r="N598">
        <v>0.49830575430644702</v>
      </c>
      <c r="O598">
        <v>4.5961366348448598</v>
      </c>
      <c r="P598">
        <v>20.510515908682301</v>
      </c>
      <c r="Q598">
        <v>-1.0545973830429E-2</v>
      </c>
    </row>
    <row r="599" spans="1:17" x14ac:dyDescent="0.3">
      <c r="A599" t="s">
        <v>1329</v>
      </c>
      <c r="B599" t="s">
        <v>1330</v>
      </c>
      <c r="C599" t="s">
        <v>3129</v>
      </c>
      <c r="D599" t="s">
        <v>971</v>
      </c>
      <c r="E599">
        <v>8607.06810176</v>
      </c>
      <c r="F599">
        <v>393.2</v>
      </c>
      <c r="G599">
        <v>-18.548849357241401</v>
      </c>
      <c r="H599">
        <v>-2.4421648765336701</v>
      </c>
      <c r="I599">
        <v>9.3291294562898504</v>
      </c>
      <c r="J599">
        <v>0.113553972902584</v>
      </c>
      <c r="K599">
        <v>411.84041769902598</v>
      </c>
      <c r="L599">
        <v>394.80709599541802</v>
      </c>
      <c r="M599">
        <v>56.762996587709097</v>
      </c>
      <c r="N599">
        <v>0.33909360162135499</v>
      </c>
      <c r="O599">
        <v>31.739572736520799</v>
      </c>
      <c r="P599">
        <v>46.990654205607399</v>
      </c>
      <c r="Q599">
        <v>6.1685599742531003E-2</v>
      </c>
    </row>
    <row r="600" spans="1:17" hidden="1" x14ac:dyDescent="0.3">
      <c r="A600" t="s">
        <v>1331</v>
      </c>
      <c r="B600" t="s">
        <v>1332</v>
      </c>
      <c r="C600" t="s">
        <v>3142</v>
      </c>
      <c r="D600" t="s">
        <v>134</v>
      </c>
      <c r="E600">
        <v>8566</v>
      </c>
      <c r="F600">
        <v>4283</v>
      </c>
      <c r="G600">
        <v>-29.1123396794958</v>
      </c>
      <c r="H600">
        <v>-3.2529776290854402</v>
      </c>
      <c r="I600">
        <v>-14.670082565315401</v>
      </c>
      <c r="J600">
        <v>-4.7435994229568204</v>
      </c>
      <c r="K600">
        <v>4462.5920569355603</v>
      </c>
      <c r="L600">
        <v>4652.3552756305298</v>
      </c>
      <c r="M600">
        <v>44.499647056645699</v>
      </c>
      <c r="N600">
        <v>0.53943846460504496</v>
      </c>
      <c r="O600">
        <v>62.829792201727699</v>
      </c>
      <c r="P600">
        <v>6.8079800498753</v>
      </c>
      <c r="Q600">
        <v>-5.3184621042337003E-2</v>
      </c>
    </row>
    <row r="601" spans="1:17" x14ac:dyDescent="0.3">
      <c r="A601" t="s">
        <v>1333</v>
      </c>
      <c r="B601" t="s">
        <v>1334</v>
      </c>
      <c r="C601" t="s">
        <v>3141</v>
      </c>
      <c r="D601" t="s">
        <v>411</v>
      </c>
      <c r="E601">
        <v>8527.9127828729997</v>
      </c>
      <c r="F601">
        <v>104.61</v>
      </c>
      <c r="G601">
        <v>38.741068138572501</v>
      </c>
      <c r="H601">
        <v>22.594640309095102</v>
      </c>
      <c r="I601">
        <v>46.991592408834499</v>
      </c>
      <c r="J601">
        <v>-3.5372029186993998</v>
      </c>
      <c r="K601">
        <v>97.066356499154793</v>
      </c>
      <c r="L601">
        <v>84.249042542914395</v>
      </c>
      <c r="M601">
        <v>49.048257716271998</v>
      </c>
      <c r="N601">
        <v>1.1187639062461101</v>
      </c>
      <c r="O601">
        <v>14.2816174361915</v>
      </c>
      <c r="P601">
        <v>68.861985472154899</v>
      </c>
      <c r="Q601">
        <v>9.4495076885844007E-2</v>
      </c>
    </row>
    <row r="602" spans="1:17" x14ac:dyDescent="0.3">
      <c r="A602" t="s">
        <v>1335</v>
      </c>
      <c r="B602" t="s">
        <v>1336</v>
      </c>
      <c r="C602" t="s">
        <v>3130</v>
      </c>
      <c r="D602" t="s">
        <v>48</v>
      </c>
      <c r="E602">
        <v>8510.3569113600006</v>
      </c>
      <c r="F602">
        <v>495.4</v>
      </c>
      <c r="G602">
        <v>63.371513924256199</v>
      </c>
      <c r="H602">
        <v>-5.9505295041829704</v>
      </c>
      <c r="I602">
        <v>18.243587506270501</v>
      </c>
      <c r="J602">
        <v>-6.4757850162412796</v>
      </c>
      <c r="K602">
        <v>537.09859505769305</v>
      </c>
      <c r="L602">
        <v>461.47974323195803</v>
      </c>
      <c r="M602">
        <v>32.527100870382696</v>
      </c>
      <c r="N602">
        <v>0.72457820437161102</v>
      </c>
      <c r="O602">
        <v>40.149374243035901</v>
      </c>
      <c r="P602">
        <v>93.440062475595397</v>
      </c>
      <c r="Q602">
        <v>0.20582117569462899</v>
      </c>
    </row>
    <row r="603" spans="1:17" hidden="1" x14ac:dyDescent="0.3">
      <c r="A603" t="s">
        <v>1337</v>
      </c>
      <c r="B603" t="s">
        <v>1338</v>
      </c>
      <c r="C603" t="s">
        <v>3142</v>
      </c>
      <c r="D603" t="s">
        <v>134</v>
      </c>
      <c r="E603">
        <v>8468.4417055800004</v>
      </c>
      <c r="F603">
        <v>526.15</v>
      </c>
      <c r="G603">
        <v>50.507572261436898</v>
      </c>
      <c r="H603">
        <v>-6.6961492744992501</v>
      </c>
      <c r="I603">
        <v>37.372122473753997</v>
      </c>
      <c r="J603">
        <v>0.278189045698365</v>
      </c>
      <c r="K603">
        <v>555.56724912312598</v>
      </c>
      <c r="L603">
        <v>465.73568572458203</v>
      </c>
      <c r="M603">
        <v>52.409587712725802</v>
      </c>
      <c r="N603">
        <v>0.580318750263489</v>
      </c>
      <c r="O603">
        <v>32.804333365009903</v>
      </c>
      <c r="P603">
        <v>114.755102040816</v>
      </c>
    </row>
    <row r="604" spans="1:17" x14ac:dyDescent="0.3">
      <c r="A604" t="s">
        <v>1339</v>
      </c>
      <c r="B604" t="s">
        <v>1340</v>
      </c>
      <c r="C604" t="s">
        <v>3140</v>
      </c>
      <c r="D604" t="s">
        <v>134</v>
      </c>
      <c r="E604">
        <v>8461.5007964800006</v>
      </c>
      <c r="F604">
        <v>356.8</v>
      </c>
      <c r="G604">
        <v>97.951795295960807</v>
      </c>
      <c r="H604">
        <v>-10.985761487459699</v>
      </c>
      <c r="I604">
        <v>-16.799116315734199</v>
      </c>
      <c r="J604">
        <v>0.81750531946490601</v>
      </c>
      <c r="K604">
        <v>397.17667805250898</v>
      </c>
      <c r="L604">
        <v>369.31619280183401</v>
      </c>
      <c r="M604">
        <v>46.289167058000302</v>
      </c>
      <c r="N604">
        <v>0.86149576779617298</v>
      </c>
      <c r="O604">
        <v>59.641255605381097</v>
      </c>
      <c r="P604">
        <v>129.23225184709199</v>
      </c>
      <c r="Q604">
        <v>9.4657406196381993E-2</v>
      </c>
    </row>
    <row r="605" spans="1:17" hidden="1" x14ac:dyDescent="0.3">
      <c r="A605" t="s">
        <v>1341</v>
      </c>
      <c r="B605" t="s">
        <v>1342</v>
      </c>
      <c r="C605" t="s">
        <v>3142</v>
      </c>
      <c r="D605" t="s">
        <v>738</v>
      </c>
      <c r="E605">
        <v>8375.5088797930002</v>
      </c>
      <c r="F605">
        <v>255.72</v>
      </c>
      <c r="G605">
        <v>0.85716625480932096</v>
      </c>
      <c r="H605">
        <v>0.67036036467739502</v>
      </c>
      <c r="I605">
        <v>0.77950545820809003</v>
      </c>
      <c r="J605">
        <v>0.64042902848596095</v>
      </c>
      <c r="K605">
        <v>257.75985398524102</v>
      </c>
      <c r="L605">
        <v>247.87780366230299</v>
      </c>
      <c r="M605">
        <v>59.785019392106697</v>
      </c>
      <c r="N605">
        <v>1.28698202822079</v>
      </c>
      <c r="O605">
        <v>8.4193649303926108</v>
      </c>
      <c r="P605">
        <v>23.7754114230396</v>
      </c>
      <c r="Q605">
        <v>1.1816369177710001E-3</v>
      </c>
    </row>
    <row r="606" spans="1:17" hidden="1" x14ac:dyDescent="0.3">
      <c r="A606" t="s">
        <v>1343</v>
      </c>
      <c r="B606" t="s">
        <v>1344</v>
      </c>
      <c r="C606" t="s">
        <v>3142</v>
      </c>
      <c r="D606" t="s">
        <v>1345</v>
      </c>
      <c r="E606">
        <v>8369.7008711939998</v>
      </c>
      <c r="F606">
        <v>1230.3900000000001</v>
      </c>
      <c r="K606">
        <v>1221.0284065276701</v>
      </c>
      <c r="L606">
        <v>1201.49851616978</v>
      </c>
      <c r="M606">
        <v>68.273684852772604</v>
      </c>
      <c r="N606">
        <v>1</v>
      </c>
      <c r="Q606">
        <v>-6.1080809493942997E-2</v>
      </c>
    </row>
    <row r="607" spans="1:17" x14ac:dyDescent="0.3">
      <c r="A607" t="s">
        <v>1346</v>
      </c>
      <c r="B607" t="s">
        <v>1347</v>
      </c>
      <c r="C607" t="s">
        <v>3131</v>
      </c>
      <c r="D607" t="s">
        <v>51</v>
      </c>
      <c r="E607">
        <v>8334.2481999600004</v>
      </c>
      <c r="F607">
        <v>511.9</v>
      </c>
      <c r="G607">
        <v>2.7127952058266098</v>
      </c>
      <c r="H607">
        <v>-4.8350765594117098</v>
      </c>
      <c r="I607">
        <v>4.8619386246370402</v>
      </c>
      <c r="J607">
        <v>-1.6142161806033599</v>
      </c>
      <c r="K607">
        <v>520.99665593893701</v>
      </c>
      <c r="L607">
        <v>487.18994389275798</v>
      </c>
      <c r="M607">
        <v>58.006688933529396</v>
      </c>
      <c r="N607">
        <v>0.14440506744251599</v>
      </c>
      <c r="O607">
        <v>28.706778667708502</v>
      </c>
      <c r="P607">
        <v>35.3516657852987</v>
      </c>
      <c r="Q607">
        <v>5.8274134873607997E-2</v>
      </c>
    </row>
    <row r="608" spans="1:17" x14ac:dyDescent="0.3">
      <c r="A608" t="s">
        <v>1348</v>
      </c>
      <c r="B608" t="s">
        <v>1349</v>
      </c>
      <c r="C608" t="s">
        <v>3130</v>
      </c>
      <c r="D608" t="s">
        <v>48</v>
      </c>
      <c r="E608">
        <v>8312.0812482599995</v>
      </c>
      <c r="F608">
        <v>2629.05</v>
      </c>
      <c r="G608">
        <v>11.439628353156801</v>
      </c>
      <c r="H608">
        <v>-3.00505946927901</v>
      </c>
      <c r="I608">
        <v>3.4192336888977399</v>
      </c>
      <c r="J608">
        <v>1.18697118361375</v>
      </c>
      <c r="K608">
        <v>2897.4771326986001</v>
      </c>
      <c r="L608">
        <v>2740.4498251018399</v>
      </c>
      <c r="M608">
        <v>44.723237493181799</v>
      </c>
      <c r="N608">
        <v>0.69509707701296797</v>
      </c>
      <c r="O608">
        <v>41.686160400144502</v>
      </c>
      <c r="P608">
        <v>34.303082935301802</v>
      </c>
      <c r="Q608">
        <v>0.18186520329002601</v>
      </c>
    </row>
    <row r="609" spans="1:17" hidden="1" x14ac:dyDescent="0.3">
      <c r="A609" t="s">
        <v>1350</v>
      </c>
      <c r="B609" t="s">
        <v>1351</v>
      </c>
      <c r="C609" t="s">
        <v>3142</v>
      </c>
      <c r="D609" t="s">
        <v>460</v>
      </c>
      <c r="E609">
        <v>8291.6046603600007</v>
      </c>
      <c r="F609">
        <v>1082.55</v>
      </c>
      <c r="G609">
        <v>5.8928452849702104</v>
      </c>
      <c r="H609">
        <v>5.2333064830157197</v>
      </c>
      <c r="I609">
        <v>17.0634275161893</v>
      </c>
      <c r="J609">
        <v>-5.8625130595690003</v>
      </c>
      <c r="K609">
        <v>1091.0282412347501</v>
      </c>
      <c r="L609">
        <v>985.19645672043896</v>
      </c>
      <c r="M609">
        <v>40.967812229519403</v>
      </c>
      <c r="N609">
        <v>0.71650046033085801</v>
      </c>
      <c r="O609">
        <v>14.9508105861161</v>
      </c>
      <c r="P609">
        <v>42.882597505444402</v>
      </c>
      <c r="Q609">
        <v>3.7405188016728999E-2</v>
      </c>
    </row>
    <row r="610" spans="1:17" x14ac:dyDescent="0.3">
      <c r="A610" t="s">
        <v>1352</v>
      </c>
      <c r="B610" t="s">
        <v>1353</v>
      </c>
      <c r="C610" t="s">
        <v>3140</v>
      </c>
      <c r="D610" t="s">
        <v>134</v>
      </c>
      <c r="E610">
        <v>8251.0612785119993</v>
      </c>
      <c r="F610">
        <v>129.76</v>
      </c>
      <c r="G610">
        <v>27.828154717455501</v>
      </c>
      <c r="H610">
        <v>12.2535836116108</v>
      </c>
      <c r="I610">
        <v>-11.1562119369332</v>
      </c>
      <c r="J610">
        <v>-3.38778040467857</v>
      </c>
      <c r="K610">
        <v>121.783374450031</v>
      </c>
      <c r="L610">
        <v>120.84879171281</v>
      </c>
      <c r="M610">
        <v>71.583591756930701</v>
      </c>
      <c r="N610">
        <v>0.975957776782578</v>
      </c>
      <c r="O610">
        <v>26.664611590628802</v>
      </c>
      <c r="P610">
        <v>62.912743251726198</v>
      </c>
      <c r="Q610">
        <v>-1.9989587410897999E-2</v>
      </c>
    </row>
    <row r="611" spans="1:17" x14ac:dyDescent="0.3">
      <c r="A611" t="s">
        <v>1354</v>
      </c>
      <c r="B611" t="s">
        <v>1355</v>
      </c>
      <c r="C611" t="s">
        <v>3127</v>
      </c>
      <c r="D611" t="s">
        <v>501</v>
      </c>
      <c r="E611">
        <v>8209.4862763649999</v>
      </c>
      <c r="F611">
        <v>248.55</v>
      </c>
      <c r="G611">
        <v>-8.8634217932366397</v>
      </c>
      <c r="H611">
        <v>-1.46594592143185</v>
      </c>
      <c r="I611">
        <v>11.054078493494099</v>
      </c>
      <c r="J611">
        <v>-2.0829368680196199</v>
      </c>
      <c r="K611">
        <v>257.05797641812097</v>
      </c>
      <c r="L611">
        <v>244.541354119056</v>
      </c>
      <c r="M611">
        <v>48.329795514122203</v>
      </c>
      <c r="N611">
        <v>0.54414446599477495</v>
      </c>
      <c r="O611">
        <v>19.734459867229901</v>
      </c>
      <c r="P611">
        <v>23.2886904761904</v>
      </c>
      <c r="Q611">
        <v>3.8972844279969998E-2</v>
      </c>
    </row>
    <row r="612" spans="1:17" x14ac:dyDescent="0.3">
      <c r="A612" t="s">
        <v>1356</v>
      </c>
      <c r="B612" t="s">
        <v>1357</v>
      </c>
      <c r="C612" t="s">
        <v>3135</v>
      </c>
      <c r="D612" t="s">
        <v>440</v>
      </c>
      <c r="E612">
        <v>8207.5808981249993</v>
      </c>
      <c r="F612">
        <v>268.75</v>
      </c>
      <c r="G612">
        <v>-27.395303408962</v>
      </c>
      <c r="H612">
        <v>-6.6791730771674596</v>
      </c>
      <c r="I612">
        <v>0.18841819124796599</v>
      </c>
      <c r="J612">
        <v>-2.70607722317764</v>
      </c>
      <c r="K612">
        <v>293.61412895599602</v>
      </c>
      <c r="L612">
        <v>290.70069897641298</v>
      </c>
      <c r="M612">
        <v>39.417237148610802</v>
      </c>
      <c r="N612">
        <v>0.43129047255992398</v>
      </c>
      <c r="O612">
        <v>38.381395348837202</v>
      </c>
      <c r="P612">
        <v>26.173708920187799</v>
      </c>
      <c r="Q612">
        <v>-6.8891750686901995E-2</v>
      </c>
    </row>
    <row r="613" spans="1:17" hidden="1" x14ac:dyDescent="0.3">
      <c r="A613" t="s">
        <v>1358</v>
      </c>
      <c r="B613" t="s">
        <v>1359</v>
      </c>
      <c r="C613" t="s">
        <v>3142</v>
      </c>
      <c r="D613" t="s">
        <v>88</v>
      </c>
      <c r="E613">
        <v>8111.0532841249997</v>
      </c>
      <c r="F613">
        <v>2530</v>
      </c>
      <c r="G613">
        <v>-35.218025460240902</v>
      </c>
      <c r="H613">
        <v>1.4088173961004999</v>
      </c>
      <c r="I613">
        <v>-4.16875611849657</v>
      </c>
      <c r="J613">
        <v>-7.0618804282558996</v>
      </c>
      <c r="K613">
        <v>2607.8375366855198</v>
      </c>
      <c r="L613">
        <v>2666.2457235675301</v>
      </c>
      <c r="M613">
        <v>41.792399622517998</v>
      </c>
      <c r="N613">
        <v>0.68827469369342498</v>
      </c>
      <c r="O613">
        <v>22.450592885375499</v>
      </c>
      <c r="P613">
        <v>7.7054065559812601</v>
      </c>
      <c r="Q613">
        <v>-9.4334309480000002E-6</v>
      </c>
    </row>
    <row r="614" spans="1:17" x14ac:dyDescent="0.3">
      <c r="A614" t="s">
        <v>1360</v>
      </c>
      <c r="B614" t="s">
        <v>1361</v>
      </c>
      <c r="C614" t="s">
        <v>3126</v>
      </c>
      <c r="D614" t="s">
        <v>247</v>
      </c>
      <c r="E614">
        <v>8108.1383441999997</v>
      </c>
      <c r="F614">
        <v>687.9</v>
      </c>
      <c r="G614">
        <v>-14.4653736960171</v>
      </c>
      <c r="H614">
        <v>-1.9179322266969101</v>
      </c>
      <c r="I614">
        <v>-11.124894320624801</v>
      </c>
      <c r="J614">
        <v>-2.1805342450721401</v>
      </c>
      <c r="K614">
        <v>740.695946351472</v>
      </c>
      <c r="L614">
        <v>726.16365452537502</v>
      </c>
      <c r="M614">
        <v>33.185933828025497</v>
      </c>
      <c r="N614">
        <v>1.71654465479286</v>
      </c>
      <c r="O614">
        <v>33.987498182875399</v>
      </c>
      <c r="P614">
        <v>8.2369601132877097</v>
      </c>
      <c r="Q614">
        <v>7.1718333339705995E-2</v>
      </c>
    </row>
    <row r="615" spans="1:17" x14ac:dyDescent="0.3">
      <c r="A615" t="s">
        <v>1362</v>
      </c>
      <c r="B615" t="s">
        <v>1363</v>
      </c>
      <c r="C615" t="s">
        <v>3132</v>
      </c>
      <c r="D615" t="s">
        <v>208</v>
      </c>
      <c r="E615">
        <v>8059.7942617500003</v>
      </c>
      <c r="F615">
        <v>1126.95</v>
      </c>
      <c r="G615">
        <v>76.218979874766802</v>
      </c>
      <c r="H615">
        <v>73.827958863739298</v>
      </c>
      <c r="I615">
        <v>71.234035399481201</v>
      </c>
      <c r="J615">
        <v>14.7803799828544</v>
      </c>
      <c r="K615">
        <v>788.295249406229</v>
      </c>
      <c r="L615">
        <v>674.56786314879298</v>
      </c>
      <c r="M615">
        <v>85.106773208532204</v>
      </c>
      <c r="N615">
        <v>4.7432248754086404</v>
      </c>
      <c r="O615">
        <v>5.49270153955365</v>
      </c>
      <c r="P615">
        <v>120.107421875</v>
      </c>
      <c r="Q615">
        <v>0.18499821583922099</v>
      </c>
    </row>
    <row r="616" spans="1:17" x14ac:dyDescent="0.3">
      <c r="A616" t="s">
        <v>1364</v>
      </c>
      <c r="B616" t="s">
        <v>1365</v>
      </c>
      <c r="C616" t="s">
        <v>3141</v>
      </c>
      <c r="D616" t="s">
        <v>498</v>
      </c>
      <c r="E616">
        <v>8049.8081263800004</v>
      </c>
      <c r="F616">
        <v>732.65</v>
      </c>
      <c r="G616">
        <v>-45.968658414681101</v>
      </c>
      <c r="H616">
        <v>5.3081038001419296</v>
      </c>
      <c r="I616">
        <v>-9.3614803207526904</v>
      </c>
      <c r="J616">
        <v>-1.3274024444263399</v>
      </c>
      <c r="K616">
        <v>736.97589253160902</v>
      </c>
      <c r="L616">
        <v>795.03190466655406</v>
      </c>
      <c r="M616">
        <v>53.524052210816997</v>
      </c>
      <c r="N616">
        <v>1.097264203108</v>
      </c>
      <c r="O616">
        <v>50.999795263768497</v>
      </c>
      <c r="P616">
        <v>8.8956599286563698</v>
      </c>
      <c r="Q616">
        <v>-4.3766202683542997E-2</v>
      </c>
    </row>
    <row r="617" spans="1:17" x14ac:dyDescent="0.3">
      <c r="A617" t="s">
        <v>1366</v>
      </c>
      <c r="B617" t="s">
        <v>1367</v>
      </c>
      <c r="C617" t="s">
        <v>3141</v>
      </c>
      <c r="D617" t="s">
        <v>411</v>
      </c>
      <c r="E617">
        <v>8045.6598082299997</v>
      </c>
      <c r="F617">
        <v>201.91</v>
      </c>
      <c r="G617">
        <v>-15.354678594565099</v>
      </c>
      <c r="H617">
        <v>2.0464468389597901</v>
      </c>
      <c r="I617">
        <v>-14.9690952697625</v>
      </c>
      <c r="J617">
        <v>0.52826443068168205</v>
      </c>
      <c r="K617">
        <v>208.39343789623101</v>
      </c>
      <c r="L617">
        <v>218.51082529497901</v>
      </c>
      <c r="M617">
        <v>56.693079570435103</v>
      </c>
      <c r="N617">
        <v>0.99329808032261602</v>
      </c>
      <c r="O617">
        <v>59.6008122430786</v>
      </c>
      <c r="P617">
        <v>10.423844681432801</v>
      </c>
      <c r="Q617">
        <v>5.6226439602176E-2</v>
      </c>
    </row>
    <row r="618" spans="1:17" hidden="1" x14ac:dyDescent="0.3">
      <c r="A618" t="s">
        <v>1368</v>
      </c>
      <c r="B618" t="s">
        <v>1369</v>
      </c>
      <c r="C618" t="s">
        <v>3142</v>
      </c>
      <c r="D618" t="s">
        <v>48</v>
      </c>
      <c r="E618">
        <v>8039.0547644999997</v>
      </c>
      <c r="F618">
        <v>734.55</v>
      </c>
      <c r="G618">
        <v>190.65018671678499</v>
      </c>
      <c r="H618">
        <v>4.7298253795763996</v>
      </c>
      <c r="I618">
        <v>150.952643987736</v>
      </c>
      <c r="J618">
        <v>-4.58532176427597</v>
      </c>
      <c r="K618">
        <v>737.94319110051595</v>
      </c>
      <c r="L618">
        <v>530.95850477896295</v>
      </c>
      <c r="M618">
        <v>41.659511636423701</v>
      </c>
      <c r="N618">
        <v>0.61004081622492401</v>
      </c>
      <c r="O618">
        <v>20.747396365121499</v>
      </c>
      <c r="P618">
        <v>375.28307990941403</v>
      </c>
    </row>
    <row r="619" spans="1:17" x14ac:dyDescent="0.3">
      <c r="A619" t="s">
        <v>1370</v>
      </c>
      <c r="B619" t="s">
        <v>1371</v>
      </c>
      <c r="C619" t="s">
        <v>3136</v>
      </c>
      <c r="D619" t="s">
        <v>805</v>
      </c>
      <c r="E619">
        <v>8007.3220685899996</v>
      </c>
      <c r="F619">
        <v>200.45</v>
      </c>
      <c r="G619">
        <v>5.3083988852484403</v>
      </c>
      <c r="H619">
        <v>-0.53266005409817097</v>
      </c>
      <c r="I619">
        <v>-4.2293168062115898</v>
      </c>
      <c r="J619">
        <v>-0.81102463313056405</v>
      </c>
      <c r="K619">
        <v>210.602423290703</v>
      </c>
      <c r="L619">
        <v>203.73404792299399</v>
      </c>
      <c r="M619">
        <v>46.272181919874399</v>
      </c>
      <c r="N619">
        <v>0.54076824200469797</v>
      </c>
      <c r="O619">
        <v>47.9121975555001</v>
      </c>
      <c r="P619">
        <v>48.4265087004812</v>
      </c>
      <c r="Q619">
        <v>0.176182792749184</v>
      </c>
    </row>
    <row r="620" spans="1:17" x14ac:dyDescent="0.3">
      <c r="A620" t="s">
        <v>1372</v>
      </c>
      <c r="B620" t="s">
        <v>1373</v>
      </c>
      <c r="C620" t="s">
        <v>3136</v>
      </c>
      <c r="D620" t="s">
        <v>261</v>
      </c>
      <c r="E620">
        <v>7981.0049073679902</v>
      </c>
      <c r="F620">
        <v>68.680000000000007</v>
      </c>
      <c r="G620">
        <v>28.6641851716426</v>
      </c>
      <c r="H620">
        <v>-4.4704884016744897</v>
      </c>
      <c r="I620">
        <v>3.62581939411765</v>
      </c>
      <c r="J620">
        <v>-4.5516030702384498</v>
      </c>
      <c r="K620">
        <v>74.044433339536198</v>
      </c>
      <c r="L620">
        <v>68.001987045408896</v>
      </c>
      <c r="M620">
        <v>41.637249181782401</v>
      </c>
      <c r="N620">
        <v>0.59588527579962602</v>
      </c>
      <c r="O620">
        <v>35.993011065812397</v>
      </c>
      <c r="P620">
        <v>73.434343434343404</v>
      </c>
      <c r="Q620">
        <v>0.16171535674975401</v>
      </c>
    </row>
    <row r="621" spans="1:17" x14ac:dyDescent="0.3">
      <c r="A621" t="s">
        <v>1374</v>
      </c>
      <c r="B621" t="s">
        <v>1375</v>
      </c>
      <c r="C621" t="s">
        <v>3139</v>
      </c>
      <c r="D621" t="s">
        <v>247</v>
      </c>
      <c r="E621">
        <v>7968.4171876800001</v>
      </c>
      <c r="F621">
        <v>484.8</v>
      </c>
      <c r="G621">
        <v>0.70140054914040895</v>
      </c>
      <c r="H621">
        <v>-15.230459165127799</v>
      </c>
      <c r="I621">
        <v>7.6696478707819402</v>
      </c>
      <c r="J621">
        <v>3.3653862955478</v>
      </c>
      <c r="K621">
        <v>531.95418857428501</v>
      </c>
      <c r="L621">
        <v>492.44688136044402</v>
      </c>
      <c r="M621">
        <v>37.528815472802599</v>
      </c>
      <c r="N621">
        <v>1.15620684628297</v>
      </c>
      <c r="O621">
        <v>27.1658415841584</v>
      </c>
      <c r="P621">
        <v>36.524922557026102</v>
      </c>
      <c r="Q621">
        <v>9.1892440587887994E-2</v>
      </c>
    </row>
    <row r="622" spans="1:17" x14ac:dyDescent="0.3">
      <c r="A622" t="s">
        <v>1376</v>
      </c>
      <c r="B622" t="s">
        <v>1377</v>
      </c>
      <c r="C622" t="s">
        <v>3131</v>
      </c>
      <c r="D622" t="s">
        <v>51</v>
      </c>
      <c r="E622">
        <v>7963.40667605</v>
      </c>
      <c r="F622">
        <v>1570.1</v>
      </c>
      <c r="G622">
        <v>156.11001244384099</v>
      </c>
      <c r="H622">
        <v>20.434462802046799</v>
      </c>
      <c r="I622">
        <v>47.857713690723202</v>
      </c>
      <c r="J622">
        <v>3.8026528861015798</v>
      </c>
      <c r="K622">
        <v>1407.3157277764001</v>
      </c>
      <c r="L622">
        <v>1205.5726091688</v>
      </c>
      <c r="M622">
        <v>72.530190486752204</v>
      </c>
      <c r="N622">
        <v>1.19809782992562</v>
      </c>
      <c r="O622">
        <v>3.3469205783071199</v>
      </c>
      <c r="P622">
        <v>181.96103079823999</v>
      </c>
      <c r="Q622">
        <v>0.13366670267269201</v>
      </c>
    </row>
    <row r="623" spans="1:17" x14ac:dyDescent="0.3">
      <c r="A623" t="s">
        <v>1378</v>
      </c>
      <c r="B623" t="s">
        <v>1379</v>
      </c>
      <c r="C623" t="s">
        <v>3129</v>
      </c>
      <c r="D623" t="s">
        <v>373</v>
      </c>
      <c r="E623">
        <v>7958.7884764500004</v>
      </c>
      <c r="F623">
        <v>584.15</v>
      </c>
      <c r="G623">
        <v>25.0014168770679</v>
      </c>
      <c r="H623">
        <v>4.47443834328132</v>
      </c>
      <c r="I623">
        <v>6.6663438461134197</v>
      </c>
      <c r="J623">
        <v>-7.0447922189161396</v>
      </c>
      <c r="K623">
        <v>606.75435645544201</v>
      </c>
      <c r="L623">
        <v>583.01036153573796</v>
      </c>
      <c r="M623">
        <v>46.777918364134798</v>
      </c>
      <c r="N623">
        <v>2.04552543709526</v>
      </c>
      <c r="O623">
        <v>35.752803218351403</v>
      </c>
      <c r="P623">
        <v>51.118872073470399</v>
      </c>
      <c r="Q623">
        <v>-1.0696079019936E-2</v>
      </c>
    </row>
    <row r="624" spans="1:17" x14ac:dyDescent="0.3">
      <c r="A624" t="s">
        <v>1380</v>
      </c>
      <c r="B624" t="s">
        <v>1381</v>
      </c>
      <c r="C624" t="s">
        <v>3136</v>
      </c>
      <c r="D624" t="s">
        <v>232</v>
      </c>
      <c r="E624">
        <v>7934.2711459499997</v>
      </c>
      <c r="F624">
        <v>411.15</v>
      </c>
      <c r="G624">
        <v>10.2182042710535</v>
      </c>
      <c r="H624">
        <v>-0.75035344708107699</v>
      </c>
      <c r="I624">
        <v>-14.343063055299799</v>
      </c>
      <c r="J624">
        <v>-4.0526238550388003</v>
      </c>
      <c r="K624">
        <v>435.51568829744502</v>
      </c>
      <c r="L624">
        <v>418.38112311116203</v>
      </c>
      <c r="M624">
        <v>41.132336499801703</v>
      </c>
      <c r="N624">
        <v>0.140208065269431</v>
      </c>
      <c r="O624">
        <v>33.430621427702697</v>
      </c>
      <c r="P624">
        <v>32.274876942379997</v>
      </c>
      <c r="Q624">
        <v>5.7057965966169997E-3</v>
      </c>
    </row>
    <row r="625" spans="1:17" hidden="1" x14ac:dyDescent="0.3">
      <c r="A625" t="s">
        <v>1382</v>
      </c>
      <c r="B625" t="s">
        <v>1383</v>
      </c>
      <c r="C625" t="s">
        <v>3142</v>
      </c>
      <c r="D625" t="s">
        <v>80</v>
      </c>
      <c r="E625">
        <v>7891.9261568279999</v>
      </c>
      <c r="F625">
        <v>147.21</v>
      </c>
      <c r="G625">
        <v>401.66849035787101</v>
      </c>
      <c r="H625">
        <v>5.8645811725135299</v>
      </c>
      <c r="I625">
        <v>198.76283894022799</v>
      </c>
      <c r="J625">
        <v>0.92993994331515595</v>
      </c>
      <c r="K625">
        <v>145.37611895062699</v>
      </c>
      <c r="L625">
        <v>101.240760382191</v>
      </c>
      <c r="M625">
        <v>49.131139549054701</v>
      </c>
      <c r="N625">
        <v>0.259059742937646</v>
      </c>
      <c r="O625">
        <v>27.076964880103201</v>
      </c>
      <c r="P625">
        <v>431.44404332129898</v>
      </c>
      <c r="Q625">
        <v>0.13672103838600699</v>
      </c>
    </row>
    <row r="626" spans="1:17" x14ac:dyDescent="0.3">
      <c r="A626" t="s">
        <v>1384</v>
      </c>
      <c r="B626" t="s">
        <v>1385</v>
      </c>
      <c r="C626" t="s">
        <v>3141</v>
      </c>
      <c r="D626" t="s">
        <v>465</v>
      </c>
      <c r="E626">
        <v>7880.9717160299997</v>
      </c>
      <c r="F626">
        <v>498.45</v>
      </c>
      <c r="G626">
        <v>-11.609767599228</v>
      </c>
      <c r="H626">
        <v>10.671997927045201</v>
      </c>
      <c r="I626">
        <v>1.04812703167191</v>
      </c>
      <c r="J626">
        <v>-0.48722953076661901</v>
      </c>
      <c r="K626">
        <v>488.68163749651802</v>
      </c>
      <c r="L626">
        <v>493.09315865361401</v>
      </c>
      <c r="M626">
        <v>70.375879706790897</v>
      </c>
      <c r="N626">
        <v>0.44490240692240901</v>
      </c>
      <c r="O626">
        <v>27.174240144447701</v>
      </c>
      <c r="P626">
        <v>23.746276067527301</v>
      </c>
      <c r="Q626">
        <v>-3.3563507643598001E-2</v>
      </c>
    </row>
    <row r="627" spans="1:17" hidden="1" x14ac:dyDescent="0.3">
      <c r="A627" t="s">
        <v>1386</v>
      </c>
      <c r="B627" t="s">
        <v>1387</v>
      </c>
      <c r="C627" t="s">
        <v>3142</v>
      </c>
      <c r="D627" t="s">
        <v>64</v>
      </c>
      <c r="E627">
        <v>7860.3387892239998</v>
      </c>
      <c r="F627">
        <v>109.96</v>
      </c>
      <c r="G627">
        <v>127.72510548706001</v>
      </c>
      <c r="H627">
        <v>-9.4362533020476391</v>
      </c>
      <c r="I627">
        <v>59.4675175926374</v>
      </c>
      <c r="J627">
        <v>-2.6062621246203599</v>
      </c>
      <c r="K627">
        <v>118.41984163948</v>
      </c>
      <c r="L627">
        <v>96.472438751406997</v>
      </c>
      <c r="M627">
        <v>56.239580867094602</v>
      </c>
      <c r="N627">
        <v>0.35920650979574997</v>
      </c>
      <c r="O627">
        <v>53.919607129865398</v>
      </c>
      <c r="P627">
        <v>184.87046632124299</v>
      </c>
      <c r="Q627">
        <v>9.6801035576500993E-2</v>
      </c>
    </row>
    <row r="628" spans="1:17" x14ac:dyDescent="0.3">
      <c r="A628" t="s">
        <v>1388</v>
      </c>
      <c r="B628" t="s">
        <v>1389</v>
      </c>
      <c r="C628" t="s">
        <v>3132</v>
      </c>
      <c r="D628" t="s">
        <v>208</v>
      </c>
      <c r="E628">
        <v>7854.7488240000002</v>
      </c>
      <c r="F628">
        <v>514.1</v>
      </c>
      <c r="G628">
        <v>-28.086894465739501</v>
      </c>
      <c r="H628">
        <v>-1.76168956564632E-2</v>
      </c>
      <c r="I628">
        <v>-12.2222391962388</v>
      </c>
      <c r="J628">
        <v>0.12004001843796699</v>
      </c>
      <c r="K628">
        <v>540.31483570521198</v>
      </c>
      <c r="L628">
        <v>546.725145897625</v>
      </c>
      <c r="M628">
        <v>48.967749462693803</v>
      </c>
      <c r="N628">
        <v>0.86343406914695597</v>
      </c>
      <c r="O628">
        <v>37.6774946508461</v>
      </c>
      <c r="P628">
        <v>18.729792147805998</v>
      </c>
      <c r="Q628">
        <v>5.5912009436854003E-2</v>
      </c>
    </row>
    <row r="629" spans="1:17" x14ac:dyDescent="0.3">
      <c r="A629" t="s">
        <v>1390</v>
      </c>
      <c r="B629" t="s">
        <v>1391</v>
      </c>
      <c r="C629" t="s">
        <v>3139</v>
      </c>
      <c r="D629" t="s">
        <v>460</v>
      </c>
      <c r="E629">
        <v>7791.7808336339904</v>
      </c>
      <c r="F629">
        <v>176.82</v>
      </c>
      <c r="G629">
        <v>-36.951058608903899</v>
      </c>
      <c r="H629">
        <v>1.20367994904124</v>
      </c>
      <c r="I629">
        <v>-6.1644643961661396</v>
      </c>
      <c r="J629">
        <v>-5.1904467420648199</v>
      </c>
      <c r="K629">
        <v>186.667569646179</v>
      </c>
      <c r="L629">
        <v>190.77311488282299</v>
      </c>
      <c r="M629">
        <v>34.002450267187498</v>
      </c>
      <c r="N629">
        <v>0.45881448081475601</v>
      </c>
      <c r="O629">
        <v>23.051690985182599</v>
      </c>
      <c r="P629">
        <v>21.944827586206799</v>
      </c>
    </row>
    <row r="630" spans="1:17" x14ac:dyDescent="0.3">
      <c r="A630" t="s">
        <v>1392</v>
      </c>
      <c r="B630" t="s">
        <v>1393</v>
      </c>
      <c r="C630" t="s">
        <v>3127</v>
      </c>
      <c r="D630" t="s">
        <v>24</v>
      </c>
      <c r="E630">
        <v>7758.9192930520003</v>
      </c>
      <c r="F630">
        <v>207.47</v>
      </c>
      <c r="G630">
        <v>-24.548254094760999</v>
      </c>
      <c r="H630">
        <v>1.6942017429787499</v>
      </c>
      <c r="I630">
        <v>-9.6051967427156608</v>
      </c>
      <c r="J630">
        <v>-1.3971991983769501</v>
      </c>
      <c r="K630">
        <v>216.40037003625099</v>
      </c>
      <c r="L630">
        <v>221.12683029233801</v>
      </c>
      <c r="M630">
        <v>44.571438949515901</v>
      </c>
      <c r="N630">
        <v>0.48299076572460498</v>
      </c>
      <c r="O630">
        <v>38.116354171687398</v>
      </c>
      <c r="P630">
        <v>8.0572916666666607</v>
      </c>
      <c r="Q630">
        <v>0.117736547817649</v>
      </c>
    </row>
    <row r="631" spans="1:17" x14ac:dyDescent="0.3">
      <c r="A631" t="s">
        <v>1394</v>
      </c>
      <c r="B631" t="s">
        <v>1395</v>
      </c>
      <c r="C631" t="s">
        <v>3125</v>
      </c>
      <c r="D631" t="s">
        <v>1396</v>
      </c>
      <c r="E631">
        <v>7741.2191629500003</v>
      </c>
      <c r="F631">
        <v>477.75</v>
      </c>
      <c r="G631">
        <v>65.678442903722299</v>
      </c>
      <c r="H631">
        <v>10.172425924303299</v>
      </c>
      <c r="I631">
        <v>-18.2014415221112</v>
      </c>
      <c r="J631">
        <v>-0.62433297191573101</v>
      </c>
      <c r="K631">
        <v>459.55651079869398</v>
      </c>
      <c r="L631">
        <v>460.87766584381399</v>
      </c>
      <c r="M631">
        <v>70.057762429757105</v>
      </c>
      <c r="N631">
        <v>1.1919453012971299</v>
      </c>
      <c r="O631">
        <v>32.872841444270001</v>
      </c>
      <c r="P631">
        <v>89.570795582302694</v>
      </c>
    </row>
    <row r="632" spans="1:17" hidden="1" x14ac:dyDescent="0.3">
      <c r="A632" t="s">
        <v>1397</v>
      </c>
      <c r="B632" t="s">
        <v>1398</v>
      </c>
      <c r="C632" t="s">
        <v>3142</v>
      </c>
      <c r="D632" t="s">
        <v>261</v>
      </c>
      <c r="E632">
        <v>7729.0642371599997</v>
      </c>
      <c r="F632">
        <v>64.19</v>
      </c>
      <c r="G632">
        <v>9.7152842271237994</v>
      </c>
      <c r="H632">
        <v>-6.9117289846441903</v>
      </c>
      <c r="I632">
        <v>4.2427388633001399</v>
      </c>
      <c r="J632">
        <v>-8.3596270895627907</v>
      </c>
      <c r="K632">
        <v>73.546229033064407</v>
      </c>
      <c r="L632">
        <v>69.223039125767897</v>
      </c>
      <c r="M632">
        <v>34.428102837606801</v>
      </c>
      <c r="N632">
        <v>0.71215946473203795</v>
      </c>
      <c r="O632">
        <v>63.576881134132996</v>
      </c>
      <c r="P632">
        <v>56.370280146163203</v>
      </c>
      <c r="Q632">
        <v>7.8262452933838003E-2</v>
      </c>
    </row>
    <row r="633" spans="1:17" x14ac:dyDescent="0.3">
      <c r="A633" t="s">
        <v>1399</v>
      </c>
      <c r="B633" t="s">
        <v>1400</v>
      </c>
      <c r="C633" t="s">
        <v>3130</v>
      </c>
      <c r="D633" t="s">
        <v>48</v>
      </c>
      <c r="E633">
        <v>7703.8711249500002</v>
      </c>
      <c r="F633">
        <v>285.85000000000002</v>
      </c>
      <c r="G633">
        <v>-36.502165564729601</v>
      </c>
      <c r="H633">
        <v>-8.6139181971396592</v>
      </c>
      <c r="I633">
        <v>-51.226150258420397</v>
      </c>
      <c r="J633">
        <v>-9.2910951261144294</v>
      </c>
      <c r="K633">
        <v>366.05184708809298</v>
      </c>
      <c r="L633">
        <v>414.48220571378198</v>
      </c>
      <c r="M633">
        <v>42.987283981033599</v>
      </c>
      <c r="N633">
        <v>0.62889720795077098</v>
      </c>
      <c r="O633">
        <v>101.08448486968599</v>
      </c>
      <c r="P633">
        <v>1.5092329545454499</v>
      </c>
      <c r="Q633">
        <v>-1.8082187600780002E-2</v>
      </c>
    </row>
    <row r="634" spans="1:17" hidden="1" x14ac:dyDescent="0.3">
      <c r="A634" t="s">
        <v>1401</v>
      </c>
      <c r="B634" t="s">
        <v>1402</v>
      </c>
      <c r="C634" t="s">
        <v>3142</v>
      </c>
      <c r="D634" t="s">
        <v>117</v>
      </c>
      <c r="E634">
        <v>7693.2429313250004</v>
      </c>
      <c r="F634">
        <v>318.85000000000002</v>
      </c>
      <c r="G634">
        <v>207.50396538147601</v>
      </c>
      <c r="H634">
        <v>0.42019319455232901</v>
      </c>
      <c r="I634">
        <v>11.7480801034467</v>
      </c>
      <c r="J634">
        <v>1.5040626816477201</v>
      </c>
      <c r="K634">
        <v>334.889514611724</v>
      </c>
      <c r="L634">
        <v>294.75748130574902</v>
      </c>
      <c r="M634">
        <v>50.8268045549639</v>
      </c>
      <c r="N634">
        <v>1.0822506312426601</v>
      </c>
      <c r="O634">
        <v>25.246981339187698</v>
      </c>
      <c r="P634">
        <v>234.92647058823499</v>
      </c>
      <c r="Q634">
        <v>0.14502314643591799</v>
      </c>
    </row>
    <row r="635" spans="1:17" hidden="1" x14ac:dyDescent="0.3">
      <c r="A635" t="s">
        <v>1403</v>
      </c>
      <c r="B635" t="s">
        <v>1404</v>
      </c>
      <c r="C635" t="s">
        <v>3138</v>
      </c>
      <c r="D635" t="s">
        <v>220</v>
      </c>
      <c r="E635">
        <v>7693.0199267999997</v>
      </c>
      <c r="F635">
        <v>345.75</v>
      </c>
      <c r="G635">
        <v>-36.112591454895899</v>
      </c>
      <c r="H635">
        <v>-4.5455454097649497</v>
      </c>
      <c r="I635">
        <v>-26.162280936145802</v>
      </c>
      <c r="J635">
        <v>-3.16817769817616</v>
      </c>
      <c r="K635">
        <v>354.41941569385199</v>
      </c>
      <c r="M635">
        <v>63.687141372254302</v>
      </c>
      <c r="N635">
        <v>1.68367942125881</v>
      </c>
      <c r="O635">
        <v>55.676066522053503</v>
      </c>
      <c r="P635">
        <v>12.9901960784313</v>
      </c>
    </row>
    <row r="636" spans="1:17" x14ac:dyDescent="0.3">
      <c r="A636" t="s">
        <v>1405</v>
      </c>
      <c r="B636" t="s">
        <v>1406</v>
      </c>
      <c r="C636" t="s">
        <v>3140</v>
      </c>
      <c r="D636" t="s">
        <v>134</v>
      </c>
      <c r="E636">
        <v>7671.6333290800003</v>
      </c>
      <c r="F636">
        <v>523.70000000000005</v>
      </c>
      <c r="G636">
        <v>-17.098184600343501</v>
      </c>
      <c r="H636">
        <v>-2.4023123662504302</v>
      </c>
      <c r="I636">
        <v>9.8481464002492594</v>
      </c>
      <c r="J636">
        <v>-1.8257892825953399</v>
      </c>
      <c r="K636">
        <v>547.21646330233295</v>
      </c>
      <c r="L636">
        <v>523.32978907277698</v>
      </c>
      <c r="M636">
        <v>50.442950249679299</v>
      </c>
      <c r="N636">
        <v>0.57845037214527595</v>
      </c>
      <c r="O636">
        <v>33.473362612182498</v>
      </c>
      <c r="P636">
        <v>37.797658202868</v>
      </c>
      <c r="Q636">
        <v>1.0010959302464E-2</v>
      </c>
    </row>
    <row r="637" spans="1:17" x14ac:dyDescent="0.3">
      <c r="A637" t="s">
        <v>1407</v>
      </c>
      <c r="B637" t="s">
        <v>1408</v>
      </c>
      <c r="C637" t="s">
        <v>3144</v>
      </c>
      <c r="D637" t="s">
        <v>1409</v>
      </c>
      <c r="E637">
        <v>7625.4608850000004</v>
      </c>
      <c r="F637">
        <v>996.25</v>
      </c>
      <c r="G637">
        <v>-3.5194232735923801</v>
      </c>
      <c r="H637">
        <v>10.82053646158</v>
      </c>
      <c r="I637">
        <v>42.740196917238002</v>
      </c>
      <c r="J637">
        <v>-0.17690040772983301</v>
      </c>
      <c r="K637">
        <v>930.24000395829398</v>
      </c>
      <c r="L637">
        <v>868.46523655087299</v>
      </c>
      <c r="M637">
        <v>74.751194421732805</v>
      </c>
      <c r="N637">
        <v>0.66964246255678705</v>
      </c>
      <c r="O637">
        <v>12.1204516938519</v>
      </c>
      <c r="P637">
        <v>68.427726120033796</v>
      </c>
      <c r="Q637">
        <v>-3.1597390821023003E-2</v>
      </c>
    </row>
    <row r="638" spans="1:17" x14ac:dyDescent="0.3">
      <c r="A638" t="s">
        <v>1410</v>
      </c>
      <c r="B638" t="s">
        <v>1411</v>
      </c>
      <c r="C638" t="s">
        <v>3138</v>
      </c>
      <c r="D638" t="s">
        <v>565</v>
      </c>
      <c r="E638">
        <v>7601.372946945</v>
      </c>
      <c r="F638">
        <v>570.45000000000005</v>
      </c>
      <c r="G638">
        <v>12.058888525054501</v>
      </c>
      <c r="H638">
        <v>2.9383818192231601</v>
      </c>
      <c r="I638">
        <v>18.863921547053099</v>
      </c>
      <c r="J638">
        <v>-0.34177796518020298</v>
      </c>
      <c r="K638">
        <v>568.80731333657297</v>
      </c>
      <c r="L638">
        <v>511.28244325244702</v>
      </c>
      <c r="M638">
        <v>51.479930416874801</v>
      </c>
      <c r="N638">
        <v>0.36167037850382699</v>
      </c>
      <c r="O638">
        <v>12.1395389604697</v>
      </c>
      <c r="P638">
        <v>48.728979272585001</v>
      </c>
      <c r="Q638">
        <v>7.5027099248443002E-2</v>
      </c>
    </row>
    <row r="639" spans="1:17" hidden="1" x14ac:dyDescent="0.3">
      <c r="A639" t="s">
        <v>1412</v>
      </c>
      <c r="B639" t="s">
        <v>1413</v>
      </c>
      <c r="C639" t="s">
        <v>3142</v>
      </c>
      <c r="D639" t="s">
        <v>411</v>
      </c>
      <c r="E639">
        <v>7554.6131488250003</v>
      </c>
      <c r="F639">
        <v>795.1</v>
      </c>
      <c r="G639">
        <v>71.605115122037304</v>
      </c>
      <c r="H639">
        <v>33.327003938778297</v>
      </c>
      <c r="I639">
        <v>92.617666462916503</v>
      </c>
      <c r="J639">
        <v>-3.0062176670108598</v>
      </c>
      <c r="K639">
        <v>674.69779097484798</v>
      </c>
      <c r="L639">
        <v>539.27549266033304</v>
      </c>
      <c r="M639">
        <v>67.357460568489998</v>
      </c>
      <c r="N639">
        <v>1.2295607659712799</v>
      </c>
      <c r="O639">
        <v>4.7352534272418501</v>
      </c>
      <c r="P639">
        <v>149.99213960069099</v>
      </c>
      <c r="Q639">
        <v>8.7671398890372995E-2</v>
      </c>
    </row>
    <row r="640" spans="1:17" hidden="1" x14ac:dyDescent="0.3">
      <c r="A640" t="s">
        <v>1414</v>
      </c>
      <c r="B640" t="s">
        <v>1415</v>
      </c>
      <c r="C640" t="s">
        <v>3142</v>
      </c>
      <c r="D640" t="s">
        <v>155</v>
      </c>
      <c r="E640">
        <v>7502.9881053619902</v>
      </c>
      <c r="F640">
        <v>58.54</v>
      </c>
      <c r="G640">
        <v>5.9138781303988601</v>
      </c>
      <c r="H640">
        <v>0.91046146751852097</v>
      </c>
      <c r="I640">
        <v>-4.9266934020882998</v>
      </c>
      <c r="J640">
        <v>-0.15519164812323299</v>
      </c>
      <c r="K640">
        <v>59.826164516607498</v>
      </c>
      <c r="L640">
        <v>58.272067122834599</v>
      </c>
      <c r="M640">
        <v>56.827374795894201</v>
      </c>
      <c r="N640">
        <v>0.45872671140478399</v>
      </c>
      <c r="O640">
        <v>36.487871540826802</v>
      </c>
      <c r="P640">
        <v>39.215219976218798</v>
      </c>
      <c r="Q640">
        <v>-1.8302298120458999E-2</v>
      </c>
    </row>
    <row r="641" spans="1:17" x14ac:dyDescent="0.3">
      <c r="A641" t="s">
        <v>1416</v>
      </c>
      <c r="B641" t="s">
        <v>1417</v>
      </c>
      <c r="C641" t="s">
        <v>3138</v>
      </c>
      <c r="D641" t="s">
        <v>111</v>
      </c>
      <c r="E641">
        <v>7486.7425765999997</v>
      </c>
      <c r="F641">
        <v>3781.75</v>
      </c>
      <c r="G641">
        <v>92.394255392520705</v>
      </c>
      <c r="H641">
        <v>-11.8959245102427</v>
      </c>
      <c r="I641">
        <v>60.720240011433702</v>
      </c>
      <c r="J641">
        <v>8.0530284980813995</v>
      </c>
      <c r="K641">
        <v>3944.1482939167399</v>
      </c>
      <c r="L641">
        <v>3250.6853310593201</v>
      </c>
      <c r="M641">
        <v>46.220712043259702</v>
      </c>
      <c r="N641">
        <v>0.93726901506093496</v>
      </c>
      <c r="O641">
        <v>19.521385601903798</v>
      </c>
      <c r="P641">
        <v>117.96829971181501</v>
      </c>
      <c r="Q641">
        <v>-2.8911770893139999E-2</v>
      </c>
    </row>
    <row r="642" spans="1:17" hidden="1" x14ac:dyDescent="0.3">
      <c r="A642" t="s">
        <v>1418</v>
      </c>
      <c r="B642" t="s">
        <v>1419</v>
      </c>
      <c r="C642" t="s">
        <v>3142</v>
      </c>
      <c r="D642" t="s">
        <v>565</v>
      </c>
      <c r="E642">
        <v>7455.3718805999997</v>
      </c>
      <c r="F642">
        <v>529.9</v>
      </c>
      <c r="G642">
        <v>-36.378640147349799</v>
      </c>
      <c r="H642">
        <v>12.0571299696417</v>
      </c>
      <c r="I642">
        <v>13.6885980636378</v>
      </c>
      <c r="J642">
        <v>-0.99612598188766299</v>
      </c>
      <c r="K642">
        <v>525.54375986703894</v>
      </c>
      <c r="L642">
        <v>514.81006721979497</v>
      </c>
      <c r="M642">
        <v>56.603651046386098</v>
      </c>
      <c r="N642">
        <v>1.13940581511741</v>
      </c>
      <c r="O642">
        <v>17.9467824117758</v>
      </c>
      <c r="P642">
        <v>34.253863693944702</v>
      </c>
      <c r="Q642">
        <v>5.2296632715485999E-2</v>
      </c>
    </row>
    <row r="643" spans="1:17" x14ac:dyDescent="0.3">
      <c r="A643" t="s">
        <v>1420</v>
      </c>
      <c r="B643" t="s">
        <v>1421</v>
      </c>
      <c r="C643" t="s">
        <v>3140</v>
      </c>
      <c r="D643" t="s">
        <v>134</v>
      </c>
      <c r="E643">
        <v>7437.9254232800004</v>
      </c>
      <c r="F643">
        <v>479.6</v>
      </c>
      <c r="G643">
        <v>-29.421406420358199</v>
      </c>
      <c r="H643">
        <v>-0.64235319165289295</v>
      </c>
      <c r="I643">
        <v>-23.8254277714152</v>
      </c>
      <c r="J643">
        <v>-0.60160569918845297</v>
      </c>
      <c r="K643">
        <v>507.80571901906302</v>
      </c>
      <c r="L643">
        <v>546.65476611287897</v>
      </c>
      <c r="M643">
        <v>49.289585926666398</v>
      </c>
      <c r="N643">
        <v>0.62506847792817399</v>
      </c>
      <c r="O643">
        <v>41.534612176814001</v>
      </c>
      <c r="P643">
        <v>5.8485985433679</v>
      </c>
      <c r="Q643">
        <v>7.1739900413446994E-2</v>
      </c>
    </row>
    <row r="644" spans="1:17" x14ac:dyDescent="0.3">
      <c r="A644" t="s">
        <v>1422</v>
      </c>
      <c r="B644" t="s">
        <v>1423</v>
      </c>
      <c r="C644" t="s">
        <v>3129</v>
      </c>
      <c r="D644" t="s">
        <v>120</v>
      </c>
      <c r="E644">
        <v>7414.5893651449996</v>
      </c>
      <c r="F644">
        <v>1229.05</v>
      </c>
      <c r="G644">
        <v>26.3344240657424</v>
      </c>
      <c r="H644">
        <v>-2.8903450519361402</v>
      </c>
      <c r="I644">
        <v>34.322348333456603</v>
      </c>
      <c r="J644">
        <v>2.8907671225941001</v>
      </c>
      <c r="K644">
        <v>1204.20120536954</v>
      </c>
      <c r="L644">
        <v>1082.41343712923</v>
      </c>
      <c r="M644">
        <v>65.173681450055895</v>
      </c>
      <c r="N644">
        <v>0.78214521691261996</v>
      </c>
      <c r="O644">
        <v>9.5236158008217693</v>
      </c>
      <c r="P644">
        <v>56.876635394728403</v>
      </c>
      <c r="Q644">
        <v>8.5908486943281001E-2</v>
      </c>
    </row>
    <row r="645" spans="1:17" x14ac:dyDescent="0.3">
      <c r="A645" t="s">
        <v>1424</v>
      </c>
      <c r="B645" t="s">
        <v>1425</v>
      </c>
      <c r="C645" t="s">
        <v>3126</v>
      </c>
      <c r="D645" t="s">
        <v>21</v>
      </c>
      <c r="E645">
        <v>7414.5461862449902</v>
      </c>
      <c r="F645">
        <v>895.35</v>
      </c>
      <c r="G645">
        <v>69.840275771767693</v>
      </c>
      <c r="H645">
        <v>0.82317545959733596</v>
      </c>
      <c r="I645">
        <v>10.4753621013116</v>
      </c>
      <c r="J645">
        <v>-1.54008733387261</v>
      </c>
      <c r="K645">
        <v>883.74778122225405</v>
      </c>
      <c r="L645">
        <v>781.14722136099795</v>
      </c>
      <c r="M645">
        <v>55.708690276191099</v>
      </c>
      <c r="N645">
        <v>0.65760867867658601</v>
      </c>
      <c r="O645">
        <v>10.9007650639414</v>
      </c>
      <c r="P645">
        <v>115.746987951807</v>
      </c>
      <c r="Q645">
        <v>0.12930570135883501</v>
      </c>
    </row>
    <row r="646" spans="1:17" x14ac:dyDescent="0.3">
      <c r="A646" t="s">
        <v>1426</v>
      </c>
      <c r="B646" t="s">
        <v>1427</v>
      </c>
      <c r="C646" t="s">
        <v>3135</v>
      </c>
      <c r="D646" t="s">
        <v>80</v>
      </c>
      <c r="E646">
        <v>7408.7612695199996</v>
      </c>
      <c r="F646">
        <v>3026.4</v>
      </c>
      <c r="G646">
        <v>24.929424105591</v>
      </c>
      <c r="H646">
        <v>11.012288368079201</v>
      </c>
      <c r="I646">
        <v>22.8553857070155</v>
      </c>
      <c r="J646">
        <v>-2.1743329719157201</v>
      </c>
      <c r="K646">
        <v>3005.8096054683301</v>
      </c>
      <c r="L646">
        <v>2769.3240124240901</v>
      </c>
      <c r="M646">
        <v>64.310941029581599</v>
      </c>
      <c r="N646">
        <v>1.0682275196484301</v>
      </c>
      <c r="O646">
        <v>16.473367697594401</v>
      </c>
      <c r="P646">
        <v>69.736399326976994</v>
      </c>
      <c r="Q646">
        <v>0.16796251188445499</v>
      </c>
    </row>
    <row r="647" spans="1:17" x14ac:dyDescent="0.3">
      <c r="A647" t="s">
        <v>1428</v>
      </c>
      <c r="B647" t="s">
        <v>1429</v>
      </c>
      <c r="C647" t="s">
        <v>3129</v>
      </c>
      <c r="D647" t="s">
        <v>225</v>
      </c>
      <c r="E647">
        <v>7408.5599797300001</v>
      </c>
      <c r="F647">
        <v>383.95</v>
      </c>
      <c r="G647">
        <v>13.624834289119001</v>
      </c>
      <c r="H647">
        <v>33.497427364333603</v>
      </c>
      <c r="I647">
        <v>60.0699765441571</v>
      </c>
      <c r="J647">
        <v>0.52974052188857201</v>
      </c>
      <c r="K647">
        <v>313.44158832522697</v>
      </c>
      <c r="L647">
        <v>266.84644458736699</v>
      </c>
      <c r="M647">
        <v>82.505024183088693</v>
      </c>
      <c r="N647">
        <v>0.70773598410871796</v>
      </c>
      <c r="O647">
        <v>0.79437426748274398</v>
      </c>
      <c r="P647">
        <v>110.903597912661</v>
      </c>
      <c r="Q647">
        <v>0.164091899382455</v>
      </c>
    </row>
    <row r="648" spans="1:17" hidden="1" x14ac:dyDescent="0.3">
      <c r="A648" t="s">
        <v>1430</v>
      </c>
      <c r="B648" t="s">
        <v>1431</v>
      </c>
      <c r="C648" t="s">
        <v>3142</v>
      </c>
      <c r="D648" t="s">
        <v>232</v>
      </c>
      <c r="E648">
        <v>7400.2545955799997</v>
      </c>
      <c r="F648">
        <v>1404.3</v>
      </c>
      <c r="G648">
        <v>1226.7641926508099</v>
      </c>
      <c r="H648">
        <v>-2.9915834797074101</v>
      </c>
      <c r="I648">
        <v>29.483169582239999</v>
      </c>
      <c r="J648">
        <v>-9.7482579257285593</v>
      </c>
      <c r="K648">
        <v>1518.2632960036401</v>
      </c>
      <c r="L648">
        <v>1087.1776716827701</v>
      </c>
      <c r="M648">
        <v>35.0829810883207</v>
      </c>
      <c r="N648">
        <v>0.74595238003023501</v>
      </c>
      <c r="O648">
        <v>35.295164850815297</v>
      </c>
    </row>
    <row r="649" spans="1:17" x14ac:dyDescent="0.3">
      <c r="A649" t="s">
        <v>1432</v>
      </c>
      <c r="B649" t="s">
        <v>1433</v>
      </c>
      <c r="C649" t="s">
        <v>3127</v>
      </c>
      <c r="D649" t="s">
        <v>21</v>
      </c>
      <c r="E649">
        <v>7383.5941714359997</v>
      </c>
      <c r="F649">
        <v>26.59</v>
      </c>
      <c r="G649">
        <v>10.325424390854799</v>
      </c>
      <c r="H649">
        <v>-3.1405226359569198</v>
      </c>
      <c r="I649">
        <v>-15.0950307448443</v>
      </c>
      <c r="J649">
        <v>-7.5005357846470302</v>
      </c>
      <c r="K649">
        <v>27.908595629780599</v>
      </c>
      <c r="L649">
        <v>27.968122868107798</v>
      </c>
      <c r="M649">
        <v>45.166606930942699</v>
      </c>
      <c r="N649">
        <v>0.66288338452037099</v>
      </c>
      <c r="O649">
        <v>52.323404648700198</v>
      </c>
      <c r="P649">
        <v>39.8554489672456</v>
      </c>
      <c r="Q649">
        <v>3.1761383342482997E-2</v>
      </c>
    </row>
    <row r="650" spans="1:17" x14ac:dyDescent="0.3">
      <c r="A650" t="s">
        <v>1434</v>
      </c>
      <c r="B650" t="s">
        <v>1435</v>
      </c>
      <c r="C650" t="s">
        <v>3139</v>
      </c>
      <c r="D650" t="s">
        <v>134</v>
      </c>
      <c r="E650">
        <v>7378.2147113999999</v>
      </c>
      <c r="F650">
        <v>1047.1500000000001</v>
      </c>
      <c r="G650">
        <v>6.3328036181908001</v>
      </c>
      <c r="H650">
        <v>17.882188326236001</v>
      </c>
      <c r="I650">
        <v>14.359503242559301</v>
      </c>
      <c r="J650">
        <v>1.25004837088286</v>
      </c>
      <c r="K650">
        <v>969.63938200465395</v>
      </c>
      <c r="L650">
        <v>902.92375701268497</v>
      </c>
      <c r="M650">
        <v>72.524188851888496</v>
      </c>
      <c r="N650">
        <v>1.3855784850150199</v>
      </c>
      <c r="O650">
        <v>1.90039631380412</v>
      </c>
      <c r="P650">
        <v>39.881111407961498</v>
      </c>
      <c r="Q650">
        <v>5.6753218184928997E-2</v>
      </c>
    </row>
    <row r="651" spans="1:17" x14ac:dyDescent="0.3">
      <c r="A651" t="s">
        <v>1436</v>
      </c>
      <c r="B651" t="s">
        <v>1437</v>
      </c>
      <c r="C651" t="s">
        <v>3130</v>
      </c>
      <c r="D651" t="s">
        <v>48</v>
      </c>
      <c r="E651">
        <v>7377.5138066299996</v>
      </c>
      <c r="F651">
        <v>198.22</v>
      </c>
      <c r="G651">
        <v>-21.162779676893098</v>
      </c>
      <c r="H651">
        <v>11.0132436217772</v>
      </c>
      <c r="I651">
        <v>-5.2536555414320398</v>
      </c>
      <c r="J651">
        <v>8.7433056541522909</v>
      </c>
      <c r="K651">
        <v>187.54715384126101</v>
      </c>
      <c r="L651">
        <v>189.175851557394</v>
      </c>
      <c r="M651">
        <v>72.058631776536998</v>
      </c>
      <c r="N651">
        <v>1.51367855813505</v>
      </c>
      <c r="O651">
        <v>25.769347189990899</v>
      </c>
      <c r="P651">
        <v>18.581000239291701</v>
      </c>
      <c r="Q651">
        <v>8.4871032599181995E-2</v>
      </c>
    </row>
    <row r="652" spans="1:17" x14ac:dyDescent="0.3">
      <c r="A652" t="s">
        <v>1438</v>
      </c>
      <c r="B652" t="s">
        <v>1439</v>
      </c>
      <c r="C652" t="s">
        <v>3129</v>
      </c>
      <c r="D652" t="s">
        <v>197</v>
      </c>
      <c r="E652">
        <v>7311.7883750600004</v>
      </c>
      <c r="F652">
        <v>225.1</v>
      </c>
      <c r="G652">
        <v>-71.266811372370995</v>
      </c>
      <c r="H652">
        <v>-43.258959976058797</v>
      </c>
      <c r="I652">
        <v>-52.586863380141402</v>
      </c>
      <c r="J652">
        <v>-15.6913967689948</v>
      </c>
      <c r="K652">
        <v>384.15293347674202</v>
      </c>
      <c r="L652">
        <v>422.10202054849702</v>
      </c>
      <c r="M652">
        <v>7.4909789130770399</v>
      </c>
      <c r="N652">
        <v>1.11541513459394</v>
      </c>
      <c r="O652">
        <v>143.003109729009</v>
      </c>
      <c r="P652">
        <v>1.1685393258426799</v>
      </c>
    </row>
    <row r="653" spans="1:17" hidden="1" x14ac:dyDescent="0.3">
      <c r="A653" t="s">
        <v>1440</v>
      </c>
      <c r="B653" t="s">
        <v>1441</v>
      </c>
      <c r="C653" t="s">
        <v>3142</v>
      </c>
      <c r="D653" t="s">
        <v>971</v>
      </c>
      <c r="E653">
        <v>7266.9547383999998</v>
      </c>
      <c r="F653">
        <v>770.3</v>
      </c>
      <c r="G653">
        <v>230.28041924297301</v>
      </c>
      <c r="H653">
        <v>17.968960473812999</v>
      </c>
      <c r="I653">
        <v>-12.2842683959528</v>
      </c>
      <c r="J653">
        <v>1.34635668325669</v>
      </c>
      <c r="K653">
        <v>728.99047331057398</v>
      </c>
      <c r="L653">
        <v>632.46012601221196</v>
      </c>
      <c r="M653">
        <v>67.343998371119596</v>
      </c>
      <c r="N653">
        <v>0.81067268824014704</v>
      </c>
      <c r="O653">
        <v>18.226664935739301</v>
      </c>
      <c r="P653">
        <v>266.809523809523</v>
      </c>
      <c r="Q653">
        <v>0.237492825576501</v>
      </c>
    </row>
    <row r="654" spans="1:17" x14ac:dyDescent="0.3">
      <c r="A654" t="s">
        <v>1442</v>
      </c>
      <c r="B654" t="s">
        <v>1443</v>
      </c>
      <c r="C654" t="s">
        <v>3136</v>
      </c>
      <c r="D654" t="s">
        <v>1052</v>
      </c>
      <c r="E654">
        <v>7215.820608</v>
      </c>
      <c r="F654">
        <v>760</v>
      </c>
      <c r="G654">
        <v>15.7054305757537</v>
      </c>
      <c r="H654">
        <v>5.8840749663888197</v>
      </c>
      <c r="I654">
        <v>-18.775431705976601</v>
      </c>
      <c r="J654">
        <v>-1.17546555019687</v>
      </c>
      <c r="K654">
        <v>799.74566763747896</v>
      </c>
      <c r="L654">
        <v>765.53665883583005</v>
      </c>
      <c r="M654">
        <v>48.359260143636902</v>
      </c>
      <c r="N654">
        <v>0.71381985260808201</v>
      </c>
      <c r="O654">
        <v>39.342105263157798</v>
      </c>
      <c r="P654">
        <v>48.990394040384203</v>
      </c>
      <c r="Q654">
        <v>0.113954306694487</v>
      </c>
    </row>
    <row r="655" spans="1:17" hidden="1" x14ac:dyDescent="0.3">
      <c r="A655" t="s">
        <v>1444</v>
      </c>
      <c r="B655" t="s">
        <v>1445</v>
      </c>
      <c r="C655" t="s">
        <v>3142</v>
      </c>
      <c r="D655" t="s">
        <v>498</v>
      </c>
      <c r="E655">
        <v>7200.2332834500003</v>
      </c>
      <c r="F655">
        <v>1843.25</v>
      </c>
      <c r="G655">
        <v>22.910633459548801</v>
      </c>
      <c r="H655">
        <v>8.0064591412694899</v>
      </c>
      <c r="I655">
        <v>66.154850985038493</v>
      </c>
      <c r="J655">
        <v>-1.2954300420798099</v>
      </c>
      <c r="K655">
        <v>1695.9156920712601</v>
      </c>
      <c r="L655">
        <v>1460.79878932201</v>
      </c>
      <c r="M655">
        <v>60.3561265401474</v>
      </c>
      <c r="N655">
        <v>0.782563119361259</v>
      </c>
      <c r="O655">
        <v>9.4262850942628393</v>
      </c>
      <c r="P655">
        <v>89.051282051282001</v>
      </c>
      <c r="Q655">
        <v>-1.619620360805E-3</v>
      </c>
    </row>
    <row r="656" spans="1:17" hidden="1" x14ac:dyDescent="0.3">
      <c r="A656" t="s">
        <v>1446</v>
      </c>
      <c r="B656" t="s">
        <v>1447</v>
      </c>
      <c r="C656" t="s">
        <v>3142</v>
      </c>
      <c r="D656" t="s">
        <v>1448</v>
      </c>
      <c r="E656">
        <v>7181.5197693149903</v>
      </c>
      <c r="F656">
        <v>1771.45</v>
      </c>
      <c r="G656">
        <v>31.338431860825001</v>
      </c>
      <c r="H656">
        <v>-2.1869505971389001</v>
      </c>
      <c r="I656">
        <v>46.704759638106403</v>
      </c>
      <c r="J656">
        <v>-7.0143550226323601</v>
      </c>
      <c r="K656">
        <v>1866.04910963779</v>
      </c>
      <c r="L656">
        <v>1576.56841560205</v>
      </c>
      <c r="M656">
        <v>38.998813135050703</v>
      </c>
      <c r="N656">
        <v>2.5721915199356502</v>
      </c>
      <c r="O656">
        <v>25.603319314685699</v>
      </c>
      <c r="P656">
        <v>92.800391815411402</v>
      </c>
    </row>
    <row r="657" spans="1:17" hidden="1" x14ac:dyDescent="0.3">
      <c r="A657" t="s">
        <v>1449</v>
      </c>
      <c r="B657" t="s">
        <v>1450</v>
      </c>
      <c r="C657" t="s">
        <v>3142</v>
      </c>
      <c r="D657" t="s">
        <v>247</v>
      </c>
      <c r="E657">
        <v>7167.8829638699999</v>
      </c>
      <c r="F657">
        <v>4245.3</v>
      </c>
      <c r="G657">
        <v>485.51246622401499</v>
      </c>
      <c r="H657">
        <v>14.4473866058085</v>
      </c>
      <c r="I657">
        <v>290.01813340381102</v>
      </c>
      <c r="J657">
        <v>-9.5505192636556107</v>
      </c>
      <c r="K657">
        <v>3811.3567923873702</v>
      </c>
      <c r="L657">
        <v>2334.8952644995702</v>
      </c>
      <c r="M657">
        <v>39.058776048805697</v>
      </c>
      <c r="N657">
        <v>1.38892313908711</v>
      </c>
      <c r="O657">
        <v>29.264127387934799</v>
      </c>
      <c r="P657">
        <v>599.505684626792</v>
      </c>
      <c r="Q657">
        <v>0.30243661693372798</v>
      </c>
    </row>
    <row r="658" spans="1:17" x14ac:dyDescent="0.3">
      <c r="A658" t="s">
        <v>1451</v>
      </c>
      <c r="B658" t="s">
        <v>1452</v>
      </c>
      <c r="C658" t="s">
        <v>3127</v>
      </c>
      <c r="D658" t="s">
        <v>24</v>
      </c>
      <c r="E658">
        <v>7167.1193782759901</v>
      </c>
      <c r="F658">
        <v>62.92</v>
      </c>
      <c r="G658">
        <v>-55.353832045865197</v>
      </c>
      <c r="H658">
        <v>-9.3637020413167793</v>
      </c>
      <c r="I658">
        <v>-39.711556753279297</v>
      </c>
      <c r="J658">
        <v>-7.8705364647023499</v>
      </c>
      <c r="K658">
        <v>71.4118271518699</v>
      </c>
      <c r="L658">
        <v>83.414632245446597</v>
      </c>
      <c r="M658">
        <v>33.503177613930902</v>
      </c>
      <c r="N658">
        <v>0.79674177923480705</v>
      </c>
      <c r="O658">
        <v>85.155753337571497</v>
      </c>
      <c r="P658">
        <v>1.4838709677419399</v>
      </c>
      <c r="Q658">
        <v>-2.0716073533645001E-2</v>
      </c>
    </row>
    <row r="659" spans="1:17" x14ac:dyDescent="0.3">
      <c r="A659" t="s">
        <v>1453</v>
      </c>
      <c r="B659" t="s">
        <v>1454</v>
      </c>
      <c r="C659" t="s">
        <v>3138</v>
      </c>
      <c r="D659" t="s">
        <v>220</v>
      </c>
      <c r="E659">
        <v>7163.2926636449902</v>
      </c>
      <c r="F659">
        <v>355.35</v>
      </c>
      <c r="G659">
        <v>-30.9948126504447</v>
      </c>
      <c r="H659">
        <v>-4.1843395148221303</v>
      </c>
      <c r="I659">
        <v>-17.5191337404497</v>
      </c>
      <c r="J659">
        <v>-5.0091644325898796</v>
      </c>
      <c r="K659">
        <v>378.730576199192</v>
      </c>
      <c r="L659">
        <v>397.74047956661701</v>
      </c>
      <c r="M659">
        <v>43.250578888843101</v>
      </c>
      <c r="N659">
        <v>0.529339803681798</v>
      </c>
      <c r="O659">
        <v>42.113409314759998</v>
      </c>
      <c r="P659">
        <v>2.4063400576368901</v>
      </c>
      <c r="Q659">
        <v>5.0493947812252998E-2</v>
      </c>
    </row>
    <row r="660" spans="1:17" hidden="1" x14ac:dyDescent="0.3">
      <c r="A660" t="s">
        <v>1455</v>
      </c>
      <c r="B660" t="s">
        <v>1456</v>
      </c>
      <c r="C660" t="s">
        <v>3142</v>
      </c>
      <c r="D660" t="s">
        <v>565</v>
      </c>
      <c r="E660">
        <v>7157.4824087799998</v>
      </c>
      <c r="F660">
        <v>3578.3</v>
      </c>
      <c r="G660">
        <v>157.85048000397299</v>
      </c>
      <c r="H660">
        <v>29.973028604755601</v>
      </c>
      <c r="I660">
        <v>100.685735366956</v>
      </c>
      <c r="J660">
        <v>6.4606445932344698</v>
      </c>
      <c r="K660">
        <v>2966.4638271275999</v>
      </c>
      <c r="L660">
        <v>2166.90809808529</v>
      </c>
      <c r="M660">
        <v>57.901937260646797</v>
      </c>
      <c r="N660">
        <v>1.4680249976714901</v>
      </c>
      <c r="O660">
        <v>6.82307240868567</v>
      </c>
      <c r="P660">
        <v>187.65047529090199</v>
      </c>
      <c r="Q660">
        <v>0.217422022508583</v>
      </c>
    </row>
    <row r="661" spans="1:17" x14ac:dyDescent="0.3">
      <c r="A661" t="s">
        <v>1457</v>
      </c>
      <c r="B661" t="s">
        <v>1458</v>
      </c>
      <c r="C661" t="s">
        <v>3141</v>
      </c>
      <c r="D661" t="s">
        <v>498</v>
      </c>
      <c r="E661">
        <v>7121.5230772499999</v>
      </c>
      <c r="F661">
        <v>257.5</v>
      </c>
      <c r="G661">
        <v>-25.6702189480885</v>
      </c>
      <c r="H661">
        <v>3.6620998294592102</v>
      </c>
      <c r="I661">
        <v>-2.1422589144578499</v>
      </c>
      <c r="J661">
        <v>-2.8939216105053398</v>
      </c>
      <c r="K661">
        <v>268.203214782391</v>
      </c>
      <c r="L661">
        <v>268.63736205142499</v>
      </c>
      <c r="M661">
        <v>50.090502360152897</v>
      </c>
      <c r="N661">
        <v>0.23205230821817399</v>
      </c>
      <c r="O661">
        <v>26.407766990291201</v>
      </c>
      <c r="P661">
        <v>17.045454545454501</v>
      </c>
      <c r="Q661">
        <v>-9.630853189204E-2</v>
      </c>
    </row>
    <row r="662" spans="1:17" hidden="1" x14ac:dyDescent="0.3">
      <c r="A662" t="s">
        <v>1459</v>
      </c>
      <c r="B662" t="s">
        <v>1460</v>
      </c>
      <c r="C662" t="s">
        <v>3142</v>
      </c>
      <c r="D662" t="s">
        <v>373</v>
      </c>
      <c r="E662">
        <v>7111.0606507499997</v>
      </c>
      <c r="F662">
        <v>1193.1500000000001</v>
      </c>
      <c r="G662">
        <v>175.814453851032</v>
      </c>
      <c r="H662">
        <v>25.148748884529301</v>
      </c>
      <c r="I662">
        <v>94.870100792477601</v>
      </c>
      <c r="J662">
        <v>8.7061863209211197</v>
      </c>
      <c r="K662">
        <v>952.15992484737399</v>
      </c>
      <c r="L662">
        <v>725.73011163511205</v>
      </c>
      <c r="M662">
        <v>79.240526788602594</v>
      </c>
      <c r="N662">
        <v>0.75441610878273901</v>
      </c>
      <c r="O662">
        <v>3.0842727234630898</v>
      </c>
      <c r="P662">
        <v>295.67235947604001</v>
      </c>
      <c r="Q662">
        <v>0.19911244559744201</v>
      </c>
    </row>
    <row r="663" spans="1:17" hidden="1" x14ac:dyDescent="0.3">
      <c r="A663" t="s">
        <v>1461</v>
      </c>
      <c r="B663" t="s">
        <v>1462</v>
      </c>
      <c r="C663" t="s">
        <v>3142</v>
      </c>
      <c r="D663" t="s">
        <v>24</v>
      </c>
      <c r="E663">
        <v>7107.6050127899998</v>
      </c>
      <c r="F663">
        <v>448.85</v>
      </c>
      <c r="G663">
        <v>-38.377227966107803</v>
      </c>
      <c r="H663">
        <v>4.3582245716598296</v>
      </c>
      <c r="I663">
        <v>-10.355118199354299</v>
      </c>
      <c r="J663">
        <v>-2.6143284500979602</v>
      </c>
      <c r="K663">
        <v>449.104885330066</v>
      </c>
      <c r="L663">
        <v>467.242656315163</v>
      </c>
      <c r="M663">
        <v>63.239022509892003</v>
      </c>
      <c r="N663">
        <v>0.72786494150362402</v>
      </c>
      <c r="O663">
        <v>21.4771081653113</v>
      </c>
      <c r="P663">
        <v>7.3546998325759203</v>
      </c>
      <c r="Q663">
        <v>-0.113697027944372</v>
      </c>
    </row>
    <row r="664" spans="1:17" hidden="1" x14ac:dyDescent="0.3">
      <c r="A664" t="s">
        <v>1463</v>
      </c>
      <c r="B664" t="s">
        <v>1464</v>
      </c>
      <c r="C664" t="s">
        <v>3142</v>
      </c>
      <c r="D664" t="s">
        <v>1465</v>
      </c>
      <c r="E664">
        <v>7100.7605466599998</v>
      </c>
      <c r="F664">
        <v>556.6</v>
      </c>
      <c r="G664">
        <v>-30.347692970280601</v>
      </c>
      <c r="H664">
        <v>6.3930476211357696</v>
      </c>
      <c r="I664">
        <v>-15.4054121214724</v>
      </c>
      <c r="J664">
        <v>1.29474635639927</v>
      </c>
      <c r="K664">
        <v>532.70080224329001</v>
      </c>
      <c r="L664">
        <v>538.32493084778196</v>
      </c>
      <c r="M664">
        <v>67.713070152547004</v>
      </c>
      <c r="N664">
        <v>0.57533887012362395</v>
      </c>
      <c r="O664">
        <v>18.9363995688106</v>
      </c>
      <c r="P664">
        <v>29.141531322505799</v>
      </c>
      <c r="Q664">
        <v>5.9873301652314997E-2</v>
      </c>
    </row>
    <row r="665" spans="1:17" x14ac:dyDescent="0.3">
      <c r="A665" t="s">
        <v>1466</v>
      </c>
      <c r="B665" t="s">
        <v>1467</v>
      </c>
      <c r="C665" t="s">
        <v>3135</v>
      </c>
      <c r="D665" t="s">
        <v>108</v>
      </c>
      <c r="E665">
        <v>7074.7066836399899</v>
      </c>
      <c r="F665">
        <v>1485.2</v>
      </c>
      <c r="G665">
        <v>-24.004539433755401</v>
      </c>
      <c r="H665">
        <v>-6.2509240367996304</v>
      </c>
      <c r="I665">
        <v>2.0424032482941801</v>
      </c>
      <c r="J665">
        <v>-6.1006693388375499</v>
      </c>
      <c r="K665">
        <v>1530.9884704221799</v>
      </c>
      <c r="L665">
        <v>1470.39169716427</v>
      </c>
      <c r="M665">
        <v>34.610581181123898</v>
      </c>
      <c r="N665">
        <v>0.172922035570031</v>
      </c>
      <c r="O665">
        <v>15.8295179100457</v>
      </c>
      <c r="P665">
        <v>18.815999999999999</v>
      </c>
      <c r="Q665">
        <v>-0.101660034374222</v>
      </c>
    </row>
    <row r="666" spans="1:17" x14ac:dyDescent="0.3">
      <c r="A666" t="s">
        <v>1468</v>
      </c>
      <c r="B666" t="s">
        <v>1469</v>
      </c>
      <c r="C666" t="s">
        <v>3127</v>
      </c>
      <c r="D666" t="s">
        <v>570</v>
      </c>
      <c r="E666">
        <v>7050.8394469550003</v>
      </c>
      <c r="F666">
        <v>655.45</v>
      </c>
      <c r="G666">
        <v>-1.7755370684742</v>
      </c>
      <c r="H666">
        <v>-5.3881621842481104</v>
      </c>
      <c r="I666">
        <v>6.9214611143652602</v>
      </c>
      <c r="J666">
        <v>-0.19024188497621899</v>
      </c>
      <c r="K666">
        <v>692.594760445151</v>
      </c>
      <c r="L666">
        <v>658.69005034776603</v>
      </c>
      <c r="M666">
        <v>45.599769436620903</v>
      </c>
      <c r="N666">
        <v>0.79052887583446696</v>
      </c>
      <c r="O666">
        <v>21.900984056754801</v>
      </c>
      <c r="P666">
        <v>26.254454396609798</v>
      </c>
    </row>
    <row r="667" spans="1:17" x14ac:dyDescent="0.3">
      <c r="A667" t="s">
        <v>1470</v>
      </c>
      <c r="B667" t="s">
        <v>1471</v>
      </c>
      <c r="C667" t="s">
        <v>3136</v>
      </c>
      <c r="D667" t="s">
        <v>163</v>
      </c>
      <c r="E667">
        <v>7043.0999831399904</v>
      </c>
      <c r="F667">
        <v>450.95</v>
      </c>
      <c r="G667">
        <v>37.904487356703399</v>
      </c>
      <c r="H667">
        <v>19.460973574811401</v>
      </c>
      <c r="I667">
        <v>29.443254795048301</v>
      </c>
      <c r="J667">
        <v>8.0772367530781892</v>
      </c>
      <c r="K667">
        <v>414.30996482886201</v>
      </c>
      <c r="L667">
        <v>367.071289400002</v>
      </c>
      <c r="M667">
        <v>67.548052436123399</v>
      </c>
      <c r="N667">
        <v>1.29332655825103</v>
      </c>
      <c r="O667">
        <v>4.1689766049451196</v>
      </c>
      <c r="P667">
        <v>75.501070247129803</v>
      </c>
      <c r="Q667">
        <v>0.179022424071516</v>
      </c>
    </row>
    <row r="668" spans="1:17" x14ac:dyDescent="0.3">
      <c r="A668" t="s">
        <v>1472</v>
      </c>
      <c r="B668" t="s">
        <v>1473</v>
      </c>
      <c r="C668" t="s">
        <v>3135</v>
      </c>
      <c r="D668" t="s">
        <v>440</v>
      </c>
      <c r="E668">
        <v>7033.2371098499998</v>
      </c>
      <c r="F668">
        <v>495.25</v>
      </c>
      <c r="G668">
        <v>-40.831812978832303</v>
      </c>
      <c r="H668">
        <v>7.64893380936351</v>
      </c>
      <c r="I668">
        <v>-8.7181816717260698</v>
      </c>
      <c r="J668">
        <v>4.0924408758870596</v>
      </c>
      <c r="K668">
        <v>491.98802578247802</v>
      </c>
      <c r="L668">
        <v>512.92303837979</v>
      </c>
      <c r="M668">
        <v>61.110400084695002</v>
      </c>
      <c r="N668">
        <v>0.64364623139182797</v>
      </c>
      <c r="O668">
        <v>34.8409893992932</v>
      </c>
      <c r="P668">
        <v>15.577596266044299</v>
      </c>
      <c r="Q668">
        <v>-4.0789388909812999E-2</v>
      </c>
    </row>
    <row r="669" spans="1:17" hidden="1" x14ac:dyDescent="0.3">
      <c r="A669" t="s">
        <v>1474</v>
      </c>
      <c r="B669" t="s">
        <v>1475</v>
      </c>
      <c r="C669" t="s">
        <v>3142</v>
      </c>
      <c r="D669" t="s">
        <v>261</v>
      </c>
      <c r="E669">
        <v>7009.4101920000003</v>
      </c>
      <c r="F669">
        <v>3200</v>
      </c>
      <c r="G669">
        <v>12.3324577734036</v>
      </c>
      <c r="H669">
        <v>9.3199072463145693</v>
      </c>
      <c r="I669">
        <v>-16.860724012816799</v>
      </c>
      <c r="J669">
        <v>1.8802530469241301</v>
      </c>
      <c r="K669">
        <v>3088.04067274618</v>
      </c>
      <c r="L669">
        <v>2985.1355849243701</v>
      </c>
      <c r="M669">
        <v>62.918698556397899</v>
      </c>
      <c r="N669">
        <v>0.89749917588449502</v>
      </c>
      <c r="O669">
        <v>21.562499999999901</v>
      </c>
      <c r="P669">
        <v>45.022773107339503</v>
      </c>
      <c r="Q669">
        <v>6.9232721847421005E-2</v>
      </c>
    </row>
    <row r="670" spans="1:17" hidden="1" x14ac:dyDescent="0.3">
      <c r="A670" t="s">
        <v>1476</v>
      </c>
      <c r="B670" t="s">
        <v>1477</v>
      </c>
      <c r="C670" t="s">
        <v>3142</v>
      </c>
      <c r="D670" t="s">
        <v>64</v>
      </c>
      <c r="E670">
        <v>7002.6180414399996</v>
      </c>
      <c r="F670">
        <v>13.04</v>
      </c>
      <c r="G670">
        <v>17.987891947399099</v>
      </c>
      <c r="H670">
        <v>-1.7283890436724201</v>
      </c>
      <c r="I670">
        <v>-23.118760246360999</v>
      </c>
      <c r="J670">
        <v>-1.22468646759523</v>
      </c>
      <c r="K670">
        <v>14.3202000215806</v>
      </c>
      <c r="L670">
        <v>13.543507489315401</v>
      </c>
      <c r="M670">
        <v>45.0723919874237</v>
      </c>
      <c r="N670">
        <v>0.66581236001739097</v>
      </c>
      <c r="O670">
        <v>61.809815950920203</v>
      </c>
      <c r="P670">
        <v>65.063291139240505</v>
      </c>
      <c r="Q670">
        <v>0.10647208975178001</v>
      </c>
    </row>
    <row r="671" spans="1:17" x14ac:dyDescent="0.3">
      <c r="A671" t="s">
        <v>1478</v>
      </c>
      <c r="B671" t="s">
        <v>1479</v>
      </c>
      <c r="C671" t="s">
        <v>3134</v>
      </c>
      <c r="D671" t="s">
        <v>69</v>
      </c>
      <c r="E671">
        <v>6976.5581778369997</v>
      </c>
      <c r="F671">
        <v>172.61</v>
      </c>
      <c r="G671">
        <v>-19.939754408634201</v>
      </c>
      <c r="H671">
        <v>-8.9951180593376101</v>
      </c>
      <c r="I671">
        <v>-25.236814708358501</v>
      </c>
      <c r="J671">
        <v>-3.0766597296294398</v>
      </c>
      <c r="K671">
        <v>198.67015014776899</v>
      </c>
      <c r="L671">
        <v>201.507093147418</v>
      </c>
      <c r="M671">
        <v>28.301566989024</v>
      </c>
      <c r="N671">
        <v>0.80942891983333998</v>
      </c>
      <c r="O671">
        <v>48.311221829557901</v>
      </c>
      <c r="P671">
        <v>6.6810877626699501</v>
      </c>
      <c r="Q671">
        <v>5.6569952525864997E-2</v>
      </c>
    </row>
    <row r="672" spans="1:17" x14ac:dyDescent="0.3">
      <c r="A672" t="s">
        <v>1480</v>
      </c>
      <c r="B672" t="s">
        <v>1481</v>
      </c>
      <c r="C672" t="s">
        <v>3145</v>
      </c>
      <c r="D672" t="s">
        <v>1482</v>
      </c>
      <c r="E672">
        <v>6955.6602446399902</v>
      </c>
      <c r="F672">
        <v>410.6</v>
      </c>
      <c r="G672">
        <v>-11.795071359721801</v>
      </c>
      <c r="H672">
        <v>-7.1566451971301799</v>
      </c>
      <c r="I672">
        <v>2.5773405407479202</v>
      </c>
      <c r="J672">
        <v>-1.5278227804394999</v>
      </c>
      <c r="K672">
        <v>450.34886058347098</v>
      </c>
      <c r="L672">
        <v>442.65908895406102</v>
      </c>
      <c r="M672">
        <v>39.703603272665703</v>
      </c>
      <c r="N672">
        <v>0.52101179884620397</v>
      </c>
      <c r="O672">
        <v>55.5650267900633</v>
      </c>
      <c r="P672">
        <v>28.674396740833501</v>
      </c>
      <c r="Q672">
        <v>7.1384731853725999E-2</v>
      </c>
    </row>
    <row r="673" spans="1:17" hidden="1" x14ac:dyDescent="0.3">
      <c r="A673" t="s">
        <v>1483</v>
      </c>
      <c r="B673" t="s">
        <v>1484</v>
      </c>
      <c r="C673" t="s">
        <v>3142</v>
      </c>
      <c r="D673" t="s">
        <v>414</v>
      </c>
      <c r="E673">
        <v>6951.7928970000003</v>
      </c>
      <c r="F673">
        <v>315</v>
      </c>
      <c r="G673">
        <v>75.886045731128107</v>
      </c>
      <c r="H673">
        <v>-0.98491328613723605</v>
      </c>
      <c r="I673">
        <v>5.7798775587634097</v>
      </c>
      <c r="J673">
        <v>-0.15002628349809999</v>
      </c>
      <c r="K673">
        <v>330.67122622880203</v>
      </c>
      <c r="L673">
        <v>283.02722526729798</v>
      </c>
      <c r="M673">
        <v>48.076700278087003</v>
      </c>
      <c r="N673">
        <v>0.46885269398636498</v>
      </c>
      <c r="O673">
        <v>37.460317460317398</v>
      </c>
      <c r="P673">
        <v>120.897615708274</v>
      </c>
      <c r="Q673">
        <v>0.145753420713997</v>
      </c>
    </row>
    <row r="674" spans="1:17" x14ac:dyDescent="0.3">
      <c r="A674" t="s">
        <v>1485</v>
      </c>
      <c r="B674" t="s">
        <v>1486</v>
      </c>
      <c r="C674" t="s">
        <v>3141</v>
      </c>
      <c r="D674" t="s">
        <v>411</v>
      </c>
      <c r="E674">
        <v>6947.0205116399902</v>
      </c>
      <c r="F674">
        <v>1541.1</v>
      </c>
      <c r="G674">
        <v>42.1372519316972</v>
      </c>
      <c r="H674">
        <v>6.9600107406250498</v>
      </c>
      <c r="I674">
        <v>16.3734670988229</v>
      </c>
      <c r="J674">
        <v>-3.0075552866534401</v>
      </c>
      <c r="K674">
        <v>1545.6477737579601</v>
      </c>
      <c r="L674">
        <v>1438.4711788493601</v>
      </c>
      <c r="M674">
        <v>55.965503656139703</v>
      </c>
      <c r="N674">
        <v>0.933978855193622</v>
      </c>
      <c r="O674">
        <v>24.962688988384901</v>
      </c>
      <c r="P674">
        <v>70.494523730501101</v>
      </c>
      <c r="Q674">
        <v>7.8488556734054998E-2</v>
      </c>
    </row>
    <row r="675" spans="1:17" x14ac:dyDescent="0.3">
      <c r="A675" t="s">
        <v>1487</v>
      </c>
      <c r="B675" t="s">
        <v>1488</v>
      </c>
      <c r="C675" t="s">
        <v>3129</v>
      </c>
      <c r="D675" t="s">
        <v>373</v>
      </c>
      <c r="E675">
        <v>6931.9303792199998</v>
      </c>
      <c r="F675">
        <v>302.85000000000002</v>
      </c>
      <c r="G675">
        <v>-36.339431491802202</v>
      </c>
      <c r="H675">
        <v>11.7923018124572</v>
      </c>
      <c r="I675">
        <v>4.3978746001043296</v>
      </c>
      <c r="J675">
        <v>3.55044578914621</v>
      </c>
      <c r="K675">
        <v>288.62791452500301</v>
      </c>
      <c r="L675">
        <v>304.887077396081</v>
      </c>
      <c r="M675">
        <v>74.798600604314501</v>
      </c>
      <c r="N675">
        <v>0.96298821790460298</v>
      </c>
      <c r="O675">
        <v>27.5218755159319</v>
      </c>
      <c r="P675">
        <v>17.315514235909301</v>
      </c>
      <c r="Q675">
        <v>1.1340060800606001E-2</v>
      </c>
    </row>
    <row r="676" spans="1:17" x14ac:dyDescent="0.3">
      <c r="A676" t="s">
        <v>1489</v>
      </c>
      <c r="B676" t="s">
        <v>1490</v>
      </c>
      <c r="C676" t="s">
        <v>3131</v>
      </c>
      <c r="D676" t="s">
        <v>51</v>
      </c>
      <c r="E676">
        <v>6861.3599350839904</v>
      </c>
      <c r="F676">
        <v>211.43</v>
      </c>
      <c r="G676">
        <v>-46.729929179012501</v>
      </c>
      <c r="H676">
        <v>-2.7749629918888199</v>
      </c>
      <c r="I676">
        <v>-8.3593055721913405</v>
      </c>
      <c r="J676">
        <v>7.8823850894855704E-2</v>
      </c>
      <c r="K676">
        <v>210.37367160275201</v>
      </c>
      <c r="L676">
        <v>238.60478618925001</v>
      </c>
      <c r="M676">
        <v>61.8265534304726</v>
      </c>
      <c r="N676">
        <v>1.39200052231063</v>
      </c>
      <c r="O676">
        <v>123.62011067492701</v>
      </c>
      <c r="P676">
        <v>11.425559947299</v>
      </c>
      <c r="Q676">
        <v>-1.8671672246932999E-2</v>
      </c>
    </row>
    <row r="677" spans="1:17" x14ac:dyDescent="0.3">
      <c r="A677" t="s">
        <v>1491</v>
      </c>
      <c r="B677" t="s">
        <v>1492</v>
      </c>
      <c r="C677" t="s">
        <v>3130</v>
      </c>
      <c r="D677" t="s">
        <v>48</v>
      </c>
      <c r="E677">
        <v>6846.1675715000001</v>
      </c>
      <c r="F677">
        <v>501.5</v>
      </c>
      <c r="G677">
        <v>32.652393464996003</v>
      </c>
      <c r="H677">
        <v>-5.9331505447804496</v>
      </c>
      <c r="I677">
        <v>10.3629758069809</v>
      </c>
      <c r="J677">
        <v>2.7830909994617299</v>
      </c>
      <c r="K677">
        <v>508.84117040332598</v>
      </c>
      <c r="L677">
        <v>460.23332135328297</v>
      </c>
      <c r="M677">
        <v>64.869855230959999</v>
      </c>
      <c r="N677">
        <v>0.75097278845378401</v>
      </c>
      <c r="O677">
        <v>23.429710867397802</v>
      </c>
      <c r="P677">
        <v>78.121115254839196</v>
      </c>
      <c r="Q677">
        <v>0.19175717517415899</v>
      </c>
    </row>
    <row r="678" spans="1:17" x14ac:dyDescent="0.3">
      <c r="A678" t="s">
        <v>1493</v>
      </c>
      <c r="B678" t="s">
        <v>1494</v>
      </c>
      <c r="C678" t="s">
        <v>3141</v>
      </c>
      <c r="D678" t="s">
        <v>166</v>
      </c>
      <c r="E678">
        <v>6795.3468599999997</v>
      </c>
      <c r="F678">
        <v>981.6</v>
      </c>
      <c r="G678">
        <v>94.916959409486395</v>
      </c>
      <c r="H678">
        <v>6.3587016206597502</v>
      </c>
      <c r="I678">
        <v>16.608454953934402</v>
      </c>
      <c r="J678">
        <v>3.6383964537799498</v>
      </c>
      <c r="K678">
        <v>993.66195995901001</v>
      </c>
      <c r="L678">
        <v>862.80449207601498</v>
      </c>
      <c r="M678">
        <v>53.188578088363698</v>
      </c>
      <c r="N678">
        <v>0.484154400887082</v>
      </c>
      <c r="O678">
        <v>25.758964955175198</v>
      </c>
      <c r="P678">
        <v>118.814088274632</v>
      </c>
      <c r="Q678">
        <v>5.0928218649352E-2</v>
      </c>
    </row>
    <row r="679" spans="1:17" x14ac:dyDescent="0.3">
      <c r="A679" t="s">
        <v>1495</v>
      </c>
      <c r="B679" t="s">
        <v>1496</v>
      </c>
      <c r="C679" t="s">
        <v>3135</v>
      </c>
      <c r="D679" t="s">
        <v>80</v>
      </c>
      <c r="E679">
        <v>6789.5027572050003</v>
      </c>
      <c r="F679">
        <v>229.95</v>
      </c>
      <c r="G679">
        <v>-54.288451206038701</v>
      </c>
      <c r="H679">
        <v>-1.3171607225567401</v>
      </c>
      <c r="I679">
        <v>-29.171956173959501</v>
      </c>
      <c r="J679">
        <v>-4.7327585304874402</v>
      </c>
      <c r="K679">
        <v>261.76551904421598</v>
      </c>
      <c r="L679">
        <v>308.10094205227199</v>
      </c>
      <c r="M679">
        <v>28.018682026377601</v>
      </c>
      <c r="N679">
        <v>1.1556471135558299</v>
      </c>
      <c r="O679">
        <v>75.081539465101102</v>
      </c>
      <c r="P679">
        <v>0.30534351145037297</v>
      </c>
      <c r="Q679">
        <v>-0.14264004327404201</v>
      </c>
    </row>
    <row r="680" spans="1:17" x14ac:dyDescent="0.3">
      <c r="A680" t="s">
        <v>1497</v>
      </c>
      <c r="B680" t="s">
        <v>1498</v>
      </c>
      <c r="C680" t="s">
        <v>3130</v>
      </c>
      <c r="D680" t="s">
        <v>48</v>
      </c>
      <c r="E680">
        <v>6770.4825476059996</v>
      </c>
      <c r="F680">
        <v>241.18</v>
      </c>
      <c r="G680">
        <v>48.700597626569198</v>
      </c>
      <c r="H680">
        <v>6.3585756603028702</v>
      </c>
      <c r="I680">
        <v>29.8763513137465</v>
      </c>
      <c r="J680">
        <v>-5.5510774493032802</v>
      </c>
      <c r="K680">
        <v>236.54813349345599</v>
      </c>
      <c r="L680">
        <v>211.419988258335</v>
      </c>
      <c r="M680">
        <v>63.089362486219997</v>
      </c>
      <c r="N680">
        <v>1.1838059667768099</v>
      </c>
      <c r="O680">
        <v>18.0611991044033</v>
      </c>
      <c r="P680">
        <v>84.317921283912895</v>
      </c>
      <c r="Q680">
        <v>9.0933085998238003E-2</v>
      </c>
    </row>
    <row r="681" spans="1:17" hidden="1" x14ac:dyDescent="0.3">
      <c r="A681" t="s">
        <v>1499</v>
      </c>
      <c r="B681" t="s">
        <v>1500</v>
      </c>
      <c r="C681" t="s">
        <v>3142</v>
      </c>
      <c r="D681" t="s">
        <v>211</v>
      </c>
      <c r="E681">
        <v>6759.83007</v>
      </c>
      <c r="F681">
        <v>6181.7</v>
      </c>
      <c r="G681">
        <v>107.541645796209</v>
      </c>
      <c r="H681">
        <v>-18.071245380292499</v>
      </c>
      <c r="I681">
        <v>51.941141817403697</v>
      </c>
      <c r="J681">
        <v>-7.7712560488387998</v>
      </c>
      <c r="K681">
        <v>5980.8077513094704</v>
      </c>
      <c r="L681">
        <v>4786.4732884628602</v>
      </c>
      <c r="M681">
        <v>43.933062451141801</v>
      </c>
      <c r="N681">
        <v>1.0366926466151201</v>
      </c>
      <c r="O681">
        <v>32.7701117815487</v>
      </c>
      <c r="P681">
        <v>134.59071761982401</v>
      </c>
      <c r="Q681">
        <v>0.134839518588032</v>
      </c>
    </row>
    <row r="682" spans="1:17" x14ac:dyDescent="0.3">
      <c r="A682" t="s">
        <v>1501</v>
      </c>
      <c r="B682" t="s">
        <v>1502</v>
      </c>
      <c r="C682" t="s">
        <v>3134</v>
      </c>
      <c r="D682" t="s">
        <v>69</v>
      </c>
      <c r="E682">
        <v>6749.4012982000004</v>
      </c>
      <c r="F682">
        <v>329.45</v>
      </c>
      <c r="G682">
        <v>9.6744312470758995</v>
      </c>
      <c r="H682">
        <v>-3.0811190857389201</v>
      </c>
      <c r="I682">
        <v>50.3782678912469</v>
      </c>
      <c r="J682">
        <v>-5.5090456840324098</v>
      </c>
      <c r="K682">
        <v>324.29712420520201</v>
      </c>
      <c r="L682">
        <v>282.67193221317899</v>
      </c>
      <c r="M682">
        <v>43.268741948745699</v>
      </c>
      <c r="N682">
        <v>0.29561378126420901</v>
      </c>
      <c r="O682">
        <v>15.040218546061601</v>
      </c>
      <c r="P682">
        <v>81.016483516483504</v>
      </c>
      <c r="Q682">
        <v>7.6588638269254994E-2</v>
      </c>
    </row>
    <row r="683" spans="1:17" hidden="1" x14ac:dyDescent="0.3">
      <c r="A683" t="s">
        <v>1503</v>
      </c>
      <c r="B683" t="s">
        <v>1504</v>
      </c>
      <c r="C683" t="s">
        <v>3142</v>
      </c>
      <c r="D683" t="s">
        <v>1043</v>
      </c>
      <c r="E683">
        <v>6746.8437323999997</v>
      </c>
      <c r="F683">
        <v>131</v>
      </c>
      <c r="G683">
        <v>-12.1431282025962</v>
      </c>
      <c r="H683">
        <v>-5.6656520876069899E-2</v>
      </c>
      <c r="I683">
        <v>-2.0369964225443198</v>
      </c>
      <c r="J683">
        <v>-2.8743329719157198</v>
      </c>
      <c r="K683">
        <v>124.25804268591099</v>
      </c>
      <c r="M683">
        <v>1.05563603616817</v>
      </c>
      <c r="N683">
        <v>1.25</v>
      </c>
      <c r="O683">
        <v>1.0381679389313001</v>
      </c>
      <c r="P683">
        <v>10.548523206751</v>
      </c>
    </row>
    <row r="684" spans="1:17" x14ac:dyDescent="0.3">
      <c r="A684" t="s">
        <v>1505</v>
      </c>
      <c r="B684" t="s">
        <v>1506</v>
      </c>
      <c r="C684" t="s">
        <v>3135</v>
      </c>
      <c r="D684" t="s">
        <v>1507</v>
      </c>
      <c r="E684">
        <v>6726.5335651199903</v>
      </c>
      <c r="F684">
        <v>252.3</v>
      </c>
      <c r="G684">
        <v>-43.469552950737999</v>
      </c>
      <c r="H684">
        <v>-3.32080746427228</v>
      </c>
      <c r="I684">
        <v>-22.668742146345501</v>
      </c>
      <c r="J684">
        <v>-4.8437402376900902</v>
      </c>
      <c r="K684">
        <v>268.268655976952</v>
      </c>
      <c r="L684">
        <v>278.361694752684</v>
      </c>
      <c r="M684">
        <v>31.9512680970297</v>
      </c>
      <c r="N684">
        <v>0.92323294536228295</v>
      </c>
      <c r="O684">
        <v>34.542211652794201</v>
      </c>
      <c r="P684">
        <v>1.32530120481928</v>
      </c>
      <c r="Q684">
        <v>8.6877856830789996E-2</v>
      </c>
    </row>
    <row r="685" spans="1:17" x14ac:dyDescent="0.3">
      <c r="A685" t="s">
        <v>1508</v>
      </c>
      <c r="B685" t="s">
        <v>1509</v>
      </c>
      <c r="C685" t="s">
        <v>3138</v>
      </c>
      <c r="D685" t="s">
        <v>271</v>
      </c>
      <c r="E685">
        <v>6658.0773264099998</v>
      </c>
      <c r="F685">
        <v>173.05</v>
      </c>
      <c r="G685">
        <v>-45.656481187769401</v>
      </c>
      <c r="H685">
        <v>-5.1917916560112003</v>
      </c>
      <c r="I685">
        <v>-23.298023261223999</v>
      </c>
      <c r="J685">
        <v>-0.47629341301496497</v>
      </c>
      <c r="K685">
        <v>195.24678244680601</v>
      </c>
      <c r="L685">
        <v>201.85606516830299</v>
      </c>
      <c r="M685">
        <v>45.851187098658201</v>
      </c>
      <c r="N685">
        <v>1.52263919648682</v>
      </c>
      <c r="O685">
        <v>51.401329095637003</v>
      </c>
      <c r="P685">
        <v>12.465067914473201</v>
      </c>
      <c r="Q685">
        <v>8.6595199083344995E-2</v>
      </c>
    </row>
    <row r="686" spans="1:17" hidden="1" x14ac:dyDescent="0.3">
      <c r="A686" t="s">
        <v>1510</v>
      </c>
      <c r="B686" t="s">
        <v>1511</v>
      </c>
      <c r="C686" t="s">
        <v>3142</v>
      </c>
      <c r="D686" t="s">
        <v>1345</v>
      </c>
      <c r="E686">
        <v>6636.6662775300001</v>
      </c>
      <c r="F686">
        <v>1430.66</v>
      </c>
      <c r="G686">
        <v>-13.024632876791101</v>
      </c>
      <c r="H686">
        <v>0.63238408480605401</v>
      </c>
      <c r="I686">
        <v>-0.67952152777892505</v>
      </c>
      <c r="J686">
        <v>-2.4748311248318702</v>
      </c>
      <c r="K686">
        <v>1421.28067238626</v>
      </c>
      <c r="L686">
        <v>1384.62727181951</v>
      </c>
      <c r="M686">
        <v>77.088001342421407</v>
      </c>
      <c r="N686">
        <v>1.3213014145437001</v>
      </c>
      <c r="O686">
        <v>3.1027637593837598</v>
      </c>
      <c r="P686">
        <v>12.690323342916701</v>
      </c>
      <c r="Q686">
        <v>-5.5078309021881003E-2</v>
      </c>
    </row>
    <row r="687" spans="1:17" x14ac:dyDescent="0.3">
      <c r="A687" t="s">
        <v>1512</v>
      </c>
      <c r="B687" t="s">
        <v>1513</v>
      </c>
      <c r="C687" t="s">
        <v>3131</v>
      </c>
      <c r="D687" t="s">
        <v>250</v>
      </c>
      <c r="E687">
        <v>6627.8391541499996</v>
      </c>
      <c r="F687">
        <v>475.5</v>
      </c>
      <c r="G687">
        <v>9.0844273581429302</v>
      </c>
      <c r="H687">
        <v>10.378735098127001</v>
      </c>
      <c r="I687">
        <v>26.638267910939302</v>
      </c>
      <c r="J687">
        <v>-2.0430423399216799</v>
      </c>
      <c r="K687">
        <v>440.68133832462598</v>
      </c>
      <c r="L687">
        <v>394.06756761630197</v>
      </c>
      <c r="M687">
        <v>69.290895891747596</v>
      </c>
      <c r="N687">
        <v>0.86342134143601101</v>
      </c>
      <c r="O687">
        <v>9.2534174553102098</v>
      </c>
      <c r="P687">
        <v>51.433121019108199</v>
      </c>
      <c r="Q687">
        <v>6.9050511810642007E-2</v>
      </c>
    </row>
    <row r="688" spans="1:17" hidden="1" x14ac:dyDescent="0.3">
      <c r="A688" t="s">
        <v>1514</v>
      </c>
      <c r="B688" t="s">
        <v>1515</v>
      </c>
      <c r="C688" t="s">
        <v>3142</v>
      </c>
      <c r="D688" t="s">
        <v>339</v>
      </c>
      <c r="E688">
        <v>6625.5141021099998</v>
      </c>
      <c r="F688">
        <v>551.95000000000005</v>
      </c>
      <c r="G688">
        <v>100.38582241380399</v>
      </c>
      <c r="H688">
        <v>6.67619191631678</v>
      </c>
      <c r="I688">
        <v>74.838517806816</v>
      </c>
      <c r="J688">
        <v>-1.2173398994573801</v>
      </c>
      <c r="K688">
        <v>512.74710543526805</v>
      </c>
      <c r="L688">
        <v>402.484493596292</v>
      </c>
      <c r="M688">
        <v>58.419505673964103</v>
      </c>
      <c r="N688">
        <v>0.46433256151088798</v>
      </c>
      <c r="O688">
        <v>12.129721895099101</v>
      </c>
      <c r="P688">
        <v>166.49318128072099</v>
      </c>
      <c r="Q688">
        <v>0.18784283081102099</v>
      </c>
    </row>
    <row r="689" spans="1:17" x14ac:dyDescent="0.3">
      <c r="A689" t="s">
        <v>1516</v>
      </c>
      <c r="B689" t="s">
        <v>1517</v>
      </c>
      <c r="C689" t="s">
        <v>3134</v>
      </c>
      <c r="D689" t="s">
        <v>417</v>
      </c>
      <c r="E689">
        <v>6614.6507125959997</v>
      </c>
      <c r="F689">
        <v>212.92</v>
      </c>
      <c r="G689">
        <v>46.0225418583953</v>
      </c>
      <c r="H689">
        <v>5.1622391492666502</v>
      </c>
      <c r="I689">
        <v>8.7455668553285104</v>
      </c>
      <c r="J689">
        <v>4.4277988585179697</v>
      </c>
      <c r="K689">
        <v>211.819160412287</v>
      </c>
      <c r="L689">
        <v>191.78267185870601</v>
      </c>
      <c r="M689">
        <v>53.950183585221602</v>
      </c>
      <c r="N689">
        <v>0.91397073753625302</v>
      </c>
      <c r="O689">
        <v>7.8621078339282402</v>
      </c>
      <c r="P689">
        <v>68.249703674436901</v>
      </c>
      <c r="Q689">
        <v>0.14727961834244199</v>
      </c>
    </row>
    <row r="690" spans="1:17" hidden="1" x14ac:dyDescent="0.3">
      <c r="A690" t="s">
        <v>1518</v>
      </c>
      <c r="B690" t="s">
        <v>1519</v>
      </c>
      <c r="C690" t="s">
        <v>3142</v>
      </c>
      <c r="D690" t="s">
        <v>117</v>
      </c>
      <c r="E690">
        <v>6591.0055792000003</v>
      </c>
      <c r="F690">
        <v>421</v>
      </c>
      <c r="G690">
        <v>-2.8465424354222799</v>
      </c>
      <c r="H690">
        <v>7.1869332227136704</v>
      </c>
      <c r="I690">
        <v>14.775495115221901</v>
      </c>
      <c r="J690">
        <v>-1.4558072687149399</v>
      </c>
      <c r="K690">
        <v>409.57260766304501</v>
      </c>
      <c r="M690">
        <v>59.506603755473499</v>
      </c>
      <c r="N690">
        <v>0.61947297126012801</v>
      </c>
      <c r="O690">
        <v>11.3182897862232</v>
      </c>
      <c r="P690">
        <v>29.498615810519802</v>
      </c>
    </row>
    <row r="691" spans="1:17" x14ac:dyDescent="0.3">
      <c r="A691" t="s">
        <v>1520</v>
      </c>
      <c r="B691" t="s">
        <v>1521</v>
      </c>
      <c r="C691" t="s">
        <v>3130</v>
      </c>
      <c r="D691" t="s">
        <v>48</v>
      </c>
      <c r="E691">
        <v>6589.2313394000003</v>
      </c>
      <c r="F691">
        <v>983.65</v>
      </c>
      <c r="G691">
        <v>-8.0318040978007197</v>
      </c>
      <c r="H691">
        <v>-7.9584852023005102</v>
      </c>
      <c r="I691">
        <v>-28.569404631166101</v>
      </c>
      <c r="J691">
        <v>-5.3310098322623096</v>
      </c>
      <c r="K691">
        <v>1079.37771104076</v>
      </c>
      <c r="L691">
        <v>1100.92373606353</v>
      </c>
      <c r="M691">
        <v>45.580232851457197</v>
      </c>
      <c r="N691">
        <v>0.61135073338976198</v>
      </c>
      <c r="O691">
        <v>56.808824276927702</v>
      </c>
      <c r="P691">
        <v>31.539181599358098</v>
      </c>
      <c r="Q691">
        <v>9.3527159470197005E-2</v>
      </c>
    </row>
    <row r="692" spans="1:17" hidden="1" x14ac:dyDescent="0.3">
      <c r="A692" t="s">
        <v>1522</v>
      </c>
      <c r="B692" t="s">
        <v>1523</v>
      </c>
      <c r="C692" t="s">
        <v>3142</v>
      </c>
      <c r="D692" t="s">
        <v>111</v>
      </c>
      <c r="E692">
        <v>6577.5363449699998</v>
      </c>
      <c r="F692">
        <v>603.75</v>
      </c>
      <c r="G692">
        <v>-34.536530007762799</v>
      </c>
      <c r="H692">
        <v>-9.2671828366655404</v>
      </c>
      <c r="I692">
        <v>-25.023997049376</v>
      </c>
      <c r="J692">
        <v>-3.4097530707625099</v>
      </c>
      <c r="K692">
        <v>703.228844059523</v>
      </c>
      <c r="L692">
        <v>739.93070270759199</v>
      </c>
      <c r="M692">
        <v>22.7226655594337</v>
      </c>
      <c r="N692">
        <v>0.30557176239898698</v>
      </c>
      <c r="O692">
        <v>56.256728778467902</v>
      </c>
      <c r="P692">
        <v>0.79298831385643498</v>
      </c>
      <c r="Q692">
        <v>5.7725491035862997E-2</v>
      </c>
    </row>
    <row r="693" spans="1:17" x14ac:dyDescent="0.3">
      <c r="A693" t="s">
        <v>1524</v>
      </c>
      <c r="B693" t="s">
        <v>1525</v>
      </c>
      <c r="C693" t="s">
        <v>3141</v>
      </c>
      <c r="D693" t="s">
        <v>498</v>
      </c>
      <c r="E693">
        <v>6548.7281149999999</v>
      </c>
      <c r="F693">
        <v>2021.15</v>
      </c>
      <c r="G693">
        <v>-21.7631534787795</v>
      </c>
      <c r="H693">
        <v>-0.821362403229006</v>
      </c>
      <c r="I693">
        <v>-12.544723105884099</v>
      </c>
      <c r="J693">
        <v>-1.56061778536816</v>
      </c>
      <c r="K693">
        <v>2125.0866298731798</v>
      </c>
      <c r="L693">
        <v>2214.8290419293899</v>
      </c>
      <c r="M693">
        <v>45.8261495743727</v>
      </c>
      <c r="N693">
        <v>0.65942805342614996</v>
      </c>
      <c r="O693">
        <v>35.3190015585186</v>
      </c>
      <c r="P693">
        <v>3.6460603574267298</v>
      </c>
      <c r="Q693">
        <v>-8.2632759684475005E-2</v>
      </c>
    </row>
    <row r="694" spans="1:17" x14ac:dyDescent="0.3">
      <c r="A694" t="s">
        <v>1526</v>
      </c>
      <c r="B694" t="s">
        <v>1527</v>
      </c>
      <c r="C694" t="s">
        <v>3130</v>
      </c>
      <c r="D694" t="s">
        <v>48</v>
      </c>
      <c r="E694">
        <v>6546.0455499999998</v>
      </c>
      <c r="F694">
        <v>447.7</v>
      </c>
      <c r="G694">
        <v>-14.431495431826599</v>
      </c>
      <c r="H694">
        <v>-5.3125348057999897</v>
      </c>
      <c r="I694">
        <v>0.93936093708561896</v>
      </c>
      <c r="J694">
        <v>-0.61204542023910102</v>
      </c>
      <c r="K694">
        <v>488.94401384868098</v>
      </c>
      <c r="L694">
        <v>472.18517864713499</v>
      </c>
      <c r="M694">
        <v>41.232978447433197</v>
      </c>
      <c r="N694">
        <v>0.734507851925288</v>
      </c>
      <c r="O694">
        <v>31.337949519767601</v>
      </c>
      <c r="P694">
        <v>31.232595632419699</v>
      </c>
      <c r="Q694">
        <v>-2.9826654825560999E-2</v>
      </c>
    </row>
    <row r="695" spans="1:17" hidden="1" x14ac:dyDescent="0.3">
      <c r="A695" t="s">
        <v>1528</v>
      </c>
      <c r="B695" t="s">
        <v>1529</v>
      </c>
      <c r="C695" t="s">
        <v>3142</v>
      </c>
      <c r="D695" t="s">
        <v>1345</v>
      </c>
      <c r="E695">
        <v>6496.9056107910001</v>
      </c>
      <c r="F695">
        <v>1208.69</v>
      </c>
      <c r="G695">
        <v>-12.0227445013376</v>
      </c>
      <c r="H695">
        <v>-5.4996756064745203E-2</v>
      </c>
      <c r="I695">
        <v>6.8314975175166298E-2</v>
      </c>
      <c r="J695">
        <v>-2.9564225241545299</v>
      </c>
      <c r="K695">
        <v>1197.31730548831</v>
      </c>
      <c r="L695">
        <v>1163.0019594074499</v>
      </c>
      <c r="M695">
        <v>63.340787818078198</v>
      </c>
      <c r="N695">
        <v>1.6798211960273901</v>
      </c>
      <c r="O695">
        <v>9.6542537788845806</v>
      </c>
      <c r="P695">
        <v>11.063227632340601</v>
      </c>
    </row>
    <row r="696" spans="1:17" x14ac:dyDescent="0.3">
      <c r="A696" t="s">
        <v>1530</v>
      </c>
      <c r="B696" t="s">
        <v>1531</v>
      </c>
      <c r="C696" t="s">
        <v>565</v>
      </c>
      <c r="D696" t="s">
        <v>565</v>
      </c>
      <c r="E696">
        <v>6482.8245319999996</v>
      </c>
      <c r="F696">
        <v>323.3</v>
      </c>
      <c r="G696">
        <v>-26.078462931283202</v>
      </c>
      <c r="H696">
        <v>13.7266472091416</v>
      </c>
      <c r="I696">
        <v>-9.1554949076609997</v>
      </c>
      <c r="J696">
        <v>10.086344157338299</v>
      </c>
      <c r="K696">
        <v>317.77938104832702</v>
      </c>
      <c r="L696">
        <v>336.40225350535201</v>
      </c>
      <c r="M696">
        <v>61.225476400911496</v>
      </c>
      <c r="N696">
        <v>2.3017157746097898</v>
      </c>
      <c r="O696">
        <v>35.153108567893597</v>
      </c>
      <c r="P696">
        <v>20.7469654528478</v>
      </c>
      <c r="Q696">
        <v>4.7079666593421998E-2</v>
      </c>
    </row>
    <row r="697" spans="1:17" x14ac:dyDescent="0.3">
      <c r="A697" t="s">
        <v>1532</v>
      </c>
      <c r="B697" t="s">
        <v>1533</v>
      </c>
      <c r="C697" t="s">
        <v>3127</v>
      </c>
      <c r="D697" t="s">
        <v>24</v>
      </c>
      <c r="E697">
        <v>6472.9233669519999</v>
      </c>
      <c r="F697">
        <v>33.46</v>
      </c>
      <c r="G697">
        <v>-60.264198853078703</v>
      </c>
      <c r="H697">
        <v>-8.0801398868252008</v>
      </c>
      <c r="I697">
        <v>-42.7894923495383</v>
      </c>
      <c r="J697">
        <v>-6.3933945554934404</v>
      </c>
      <c r="K697">
        <v>37.940708678994199</v>
      </c>
      <c r="L697">
        <v>43.828592518939899</v>
      </c>
      <c r="M697">
        <v>35.327350913894001</v>
      </c>
      <c r="N697">
        <v>1.08949184261242</v>
      </c>
      <c r="O697">
        <v>88.284518828451795</v>
      </c>
      <c r="P697">
        <v>4.5298344267416599</v>
      </c>
      <c r="Q697">
        <v>5.3798098824388997E-2</v>
      </c>
    </row>
    <row r="698" spans="1:17" x14ac:dyDescent="0.3">
      <c r="A698" t="s">
        <v>1534</v>
      </c>
      <c r="B698" t="s">
        <v>1535</v>
      </c>
      <c r="C698" t="s">
        <v>565</v>
      </c>
      <c r="D698" t="s">
        <v>440</v>
      </c>
      <c r="E698">
        <v>6461.6400713149997</v>
      </c>
      <c r="F698">
        <v>904.15</v>
      </c>
      <c r="G698">
        <v>-25.2989462983282</v>
      </c>
      <c r="H698">
        <v>5.20587544082934</v>
      </c>
      <c r="I698">
        <v>1.7367236294294599</v>
      </c>
      <c r="J698">
        <v>9.2163072756214104E-2</v>
      </c>
      <c r="K698">
        <v>893.24305031249003</v>
      </c>
      <c r="L698">
        <v>869.34812518681395</v>
      </c>
      <c r="M698">
        <v>63.823169289591299</v>
      </c>
      <c r="N698">
        <v>0.92806783786686098</v>
      </c>
      <c r="O698">
        <v>24.758060056406499</v>
      </c>
      <c r="P698">
        <v>31.6659385466724</v>
      </c>
      <c r="Q698">
        <v>0.119168304275713</v>
      </c>
    </row>
    <row r="699" spans="1:17" hidden="1" x14ac:dyDescent="0.3">
      <c r="A699" t="s">
        <v>1536</v>
      </c>
      <c r="B699" t="s">
        <v>1537</v>
      </c>
      <c r="C699" t="s">
        <v>3142</v>
      </c>
      <c r="D699" t="s">
        <v>384</v>
      </c>
      <c r="E699">
        <v>6454.2812062049998</v>
      </c>
      <c r="F699">
        <v>6709.05</v>
      </c>
      <c r="G699">
        <v>-1.1841683291128999</v>
      </c>
      <c r="H699">
        <v>-1.8750353678634999</v>
      </c>
      <c r="I699">
        <v>14.775981680896299</v>
      </c>
      <c r="J699">
        <v>4.8962373509923403</v>
      </c>
      <c r="K699">
        <v>6720.6082403659502</v>
      </c>
      <c r="L699">
        <v>6149.4870807273001</v>
      </c>
      <c r="M699">
        <v>54.484043884099201</v>
      </c>
      <c r="N699">
        <v>0.58764846602976695</v>
      </c>
      <c r="O699">
        <v>15.297993009442401</v>
      </c>
      <c r="P699">
        <v>34.627964843279699</v>
      </c>
      <c r="Q699">
        <v>7.3291937123449002E-2</v>
      </c>
    </row>
    <row r="700" spans="1:17" x14ac:dyDescent="0.3">
      <c r="A700" t="s">
        <v>1538</v>
      </c>
      <c r="B700" t="s">
        <v>1539</v>
      </c>
      <c r="C700" t="s">
        <v>565</v>
      </c>
      <c r="D700" t="s">
        <v>565</v>
      </c>
      <c r="E700">
        <v>6438.7465934000002</v>
      </c>
      <c r="F700">
        <v>325.10000000000002</v>
      </c>
      <c r="G700">
        <v>-14.7020239633008</v>
      </c>
      <c r="H700">
        <v>-8.1520266345439296</v>
      </c>
      <c r="I700">
        <v>-16.162662377073001</v>
      </c>
      <c r="J700">
        <v>3.0531314792745601</v>
      </c>
      <c r="K700">
        <v>364.08941034662899</v>
      </c>
      <c r="L700">
        <v>356.04088741863899</v>
      </c>
      <c r="M700">
        <v>38.3107131790753</v>
      </c>
      <c r="N700">
        <v>0.94973713985271202</v>
      </c>
      <c r="O700">
        <v>38.618886496462601</v>
      </c>
      <c r="P700">
        <v>27.2656097083578</v>
      </c>
      <c r="Q700">
        <v>2.5107679709363999E-2</v>
      </c>
    </row>
    <row r="701" spans="1:17" x14ac:dyDescent="0.3">
      <c r="A701" t="s">
        <v>1540</v>
      </c>
      <c r="B701" t="s">
        <v>1541</v>
      </c>
      <c r="C701" t="s">
        <v>3131</v>
      </c>
      <c r="D701" t="s">
        <v>51</v>
      </c>
      <c r="E701">
        <v>6397.5777719999996</v>
      </c>
      <c r="F701">
        <v>794.9</v>
      </c>
      <c r="G701">
        <v>161.26071264900801</v>
      </c>
      <c r="H701">
        <v>43.197813408688603</v>
      </c>
      <c r="I701">
        <v>114.956446724744</v>
      </c>
      <c r="J701">
        <v>19.081386585279802</v>
      </c>
      <c r="K701">
        <v>618.28002667898897</v>
      </c>
      <c r="L701">
        <v>482.35032637856801</v>
      </c>
      <c r="M701">
        <v>80.650103399156905</v>
      </c>
      <c r="N701">
        <v>2.3864172788100801</v>
      </c>
      <c r="O701">
        <v>4.8433765253490897</v>
      </c>
      <c r="P701">
        <v>195.61175158051299</v>
      </c>
      <c r="Q701">
        <v>4.8324958103129999E-2</v>
      </c>
    </row>
    <row r="702" spans="1:17" x14ac:dyDescent="0.3">
      <c r="A702" t="s">
        <v>1542</v>
      </c>
      <c r="B702" t="s">
        <v>1543</v>
      </c>
      <c r="C702" t="s">
        <v>3130</v>
      </c>
      <c r="D702" t="s">
        <v>48</v>
      </c>
      <c r="E702">
        <v>6375.1475752799997</v>
      </c>
      <c r="F702">
        <v>37.950000000000003</v>
      </c>
      <c r="G702">
        <v>6.1463330132225904</v>
      </c>
      <c r="H702">
        <v>1.13575540324318</v>
      </c>
      <c r="I702">
        <v>-5.6528657111114597</v>
      </c>
      <c r="J702">
        <v>1.22379917193709</v>
      </c>
      <c r="K702">
        <v>40.268307039548603</v>
      </c>
      <c r="L702">
        <v>40.106248657385102</v>
      </c>
      <c r="M702">
        <v>55.957398702610703</v>
      </c>
      <c r="N702">
        <v>0.86175531746937395</v>
      </c>
      <c r="O702">
        <v>51.515151515151501</v>
      </c>
      <c r="P702">
        <v>42.716994291647701</v>
      </c>
      <c r="Q702">
        <v>0.10857431876392699</v>
      </c>
    </row>
    <row r="703" spans="1:17" x14ac:dyDescent="0.3">
      <c r="A703" t="s">
        <v>1544</v>
      </c>
      <c r="B703" t="s">
        <v>1545</v>
      </c>
      <c r="C703" t="s">
        <v>3135</v>
      </c>
      <c r="D703" t="s">
        <v>208</v>
      </c>
      <c r="E703">
        <v>6363.2743178199999</v>
      </c>
      <c r="F703">
        <v>1570.45</v>
      </c>
      <c r="G703">
        <v>28.006381786789699</v>
      </c>
      <c r="H703">
        <v>-13.390360234868099</v>
      </c>
      <c r="I703">
        <v>5.7725724621235903</v>
      </c>
      <c r="J703">
        <v>-5.8836282123795396</v>
      </c>
      <c r="K703">
        <v>1755.4383428380299</v>
      </c>
      <c r="L703">
        <v>1619.7008540010099</v>
      </c>
      <c r="M703">
        <v>38.556996506549098</v>
      </c>
      <c r="N703">
        <v>0.69079656783116805</v>
      </c>
      <c r="O703">
        <v>50.269031169409999</v>
      </c>
      <c r="P703">
        <v>75.351719517641797</v>
      </c>
      <c r="Q703">
        <v>2.6596025804755001E-2</v>
      </c>
    </row>
    <row r="704" spans="1:17" hidden="1" x14ac:dyDescent="0.3">
      <c r="A704" t="s">
        <v>1546</v>
      </c>
      <c r="B704" t="s">
        <v>1547</v>
      </c>
      <c r="C704" t="s">
        <v>3142</v>
      </c>
      <c r="D704" t="s">
        <v>261</v>
      </c>
      <c r="E704">
        <v>6356.4156640000001</v>
      </c>
      <c r="F704">
        <v>650.79999999999995</v>
      </c>
      <c r="G704">
        <v>84.276771360505194</v>
      </c>
      <c r="H704">
        <v>59.3923102918978</v>
      </c>
      <c r="I704">
        <v>61.539524565565799</v>
      </c>
      <c r="J704">
        <v>7.4740809646417397</v>
      </c>
      <c r="K704">
        <v>510.57110579230999</v>
      </c>
      <c r="L704">
        <v>434.40292161730099</v>
      </c>
      <c r="M704">
        <v>79.214544741739203</v>
      </c>
      <c r="N704">
        <v>1.4147287199101399</v>
      </c>
      <c r="O704">
        <v>2.0282728948985902</v>
      </c>
      <c r="P704">
        <v>117.822776336708</v>
      </c>
      <c r="Q704">
        <v>0.165891707493175</v>
      </c>
    </row>
    <row r="705" spans="1:17" hidden="1" x14ac:dyDescent="0.3">
      <c r="A705" t="s">
        <v>1548</v>
      </c>
      <c r="B705" t="s">
        <v>1549</v>
      </c>
      <c r="C705" t="s">
        <v>3142</v>
      </c>
      <c r="D705" t="s">
        <v>48</v>
      </c>
      <c r="E705">
        <v>6347.84</v>
      </c>
      <c r="F705">
        <v>86</v>
      </c>
      <c r="G705">
        <v>-29.754043536471698</v>
      </c>
      <c r="H705">
        <v>-4.5011009653205099</v>
      </c>
      <c r="I705">
        <v>-11.911792752190101</v>
      </c>
      <c r="K705">
        <v>89.699632960748403</v>
      </c>
      <c r="L705">
        <v>91.3219367587932</v>
      </c>
      <c r="M705">
        <v>53.081674366169402</v>
      </c>
      <c r="N705">
        <v>19.459459459459399</v>
      </c>
      <c r="O705">
        <v>14.5348837209302</v>
      </c>
      <c r="P705">
        <v>1.1764705882352899</v>
      </c>
    </row>
    <row r="706" spans="1:17" x14ac:dyDescent="0.3">
      <c r="A706" t="s">
        <v>1550</v>
      </c>
      <c r="B706" t="s">
        <v>1551</v>
      </c>
      <c r="C706" t="s">
        <v>3138</v>
      </c>
      <c r="D706" t="s">
        <v>102</v>
      </c>
      <c r="E706">
        <v>6344.0550501999996</v>
      </c>
      <c r="F706">
        <v>1341.2</v>
      </c>
      <c r="G706">
        <v>39.020109777347699</v>
      </c>
      <c r="H706">
        <v>31.052313612484301</v>
      </c>
      <c r="I706">
        <v>48.1883272324757</v>
      </c>
      <c r="J706">
        <v>4.8590003614175998</v>
      </c>
      <c r="K706">
        <v>1083.56311749416</v>
      </c>
      <c r="L706">
        <v>896.96443469178098</v>
      </c>
      <c r="M706">
        <v>79.181946616792004</v>
      </c>
      <c r="N706">
        <v>1.0117928532618099</v>
      </c>
      <c r="O706">
        <v>4.01133313450641</v>
      </c>
      <c r="P706">
        <v>114.970347812149</v>
      </c>
      <c r="Q706">
        <v>3.6414283446321E-2</v>
      </c>
    </row>
    <row r="707" spans="1:17" x14ac:dyDescent="0.3">
      <c r="A707" t="s">
        <v>1552</v>
      </c>
      <c r="B707" t="s">
        <v>1553</v>
      </c>
      <c r="C707" t="s">
        <v>3141</v>
      </c>
      <c r="D707" t="s">
        <v>411</v>
      </c>
      <c r="E707">
        <v>6333.8517473000002</v>
      </c>
      <c r="F707">
        <v>325.7</v>
      </c>
      <c r="G707">
        <v>21.856005624790001</v>
      </c>
      <c r="H707">
        <v>0.23655335566713601</v>
      </c>
      <c r="I707">
        <v>17.538800879093799</v>
      </c>
      <c r="J707">
        <v>5.8773403881913602</v>
      </c>
      <c r="K707">
        <v>326.19416349644098</v>
      </c>
      <c r="L707">
        <v>305.20748436858202</v>
      </c>
      <c r="M707">
        <v>57.329955730068498</v>
      </c>
      <c r="N707">
        <v>0.48270346667981501</v>
      </c>
      <c r="O707">
        <v>16.272643536997201</v>
      </c>
      <c r="P707">
        <v>44.626998223801003</v>
      </c>
      <c r="Q707">
        <v>8.7995544309039993E-3</v>
      </c>
    </row>
    <row r="708" spans="1:17" hidden="1" x14ac:dyDescent="0.3">
      <c r="A708" t="s">
        <v>1554</v>
      </c>
      <c r="B708" t="s">
        <v>1555</v>
      </c>
      <c r="C708" t="s">
        <v>3142</v>
      </c>
      <c r="D708" t="s">
        <v>123</v>
      </c>
      <c r="E708">
        <v>6323.2273439999999</v>
      </c>
      <c r="F708">
        <v>8290.7999999999993</v>
      </c>
      <c r="G708">
        <v>217.81806400749599</v>
      </c>
      <c r="H708">
        <v>16.346057622376499</v>
      </c>
      <c r="I708">
        <v>52.783023301321499</v>
      </c>
      <c r="J708">
        <v>9.3771801417359093</v>
      </c>
      <c r="K708">
        <v>6980.71160305586</v>
      </c>
      <c r="L708">
        <v>5565.5810355653603</v>
      </c>
      <c r="M708">
        <v>67.944695227748994</v>
      </c>
      <c r="N708">
        <v>1.06694155906527</v>
      </c>
      <c r="O708">
        <v>5.6972789115646396</v>
      </c>
      <c r="P708">
        <v>274.96268825471401</v>
      </c>
      <c r="Q708">
        <v>0.33502061975823</v>
      </c>
    </row>
    <row r="709" spans="1:17" hidden="1" x14ac:dyDescent="0.3">
      <c r="A709" t="s">
        <v>1556</v>
      </c>
      <c r="B709" t="s">
        <v>1557</v>
      </c>
      <c r="C709" t="s">
        <v>3142</v>
      </c>
      <c r="D709" t="s">
        <v>48</v>
      </c>
      <c r="E709">
        <v>6268.3774703250001</v>
      </c>
      <c r="F709">
        <v>580.35</v>
      </c>
      <c r="G709">
        <v>591.89813369223202</v>
      </c>
      <c r="H709">
        <v>25.650792501179598</v>
      </c>
      <c r="I709">
        <v>62.756342147796502</v>
      </c>
      <c r="J709">
        <v>-2.1742746337208798</v>
      </c>
      <c r="K709">
        <v>574.02246392571499</v>
      </c>
      <c r="L709">
        <v>440.92699849624699</v>
      </c>
      <c r="M709">
        <v>49.169318088468103</v>
      </c>
      <c r="N709">
        <v>1.4614424324155899</v>
      </c>
      <c r="O709">
        <v>29.918152838804101</v>
      </c>
      <c r="P709">
        <v>684.15079043372498</v>
      </c>
    </row>
    <row r="710" spans="1:17" hidden="1" x14ac:dyDescent="0.3">
      <c r="A710" t="s">
        <v>1558</v>
      </c>
      <c r="B710" t="s">
        <v>1559</v>
      </c>
      <c r="C710" t="s">
        <v>3142</v>
      </c>
      <c r="E710">
        <v>6266.1528877000001</v>
      </c>
      <c r="F710">
        <v>113</v>
      </c>
      <c r="G710">
        <v>-23.9662922508242</v>
      </c>
      <c r="I710">
        <v>-7.1291840565379703</v>
      </c>
      <c r="M710">
        <v>50</v>
      </c>
      <c r="N710">
        <v>1</v>
      </c>
      <c r="O710">
        <v>1.76991150442478</v>
      </c>
      <c r="P710">
        <v>0</v>
      </c>
    </row>
    <row r="711" spans="1:17" x14ac:dyDescent="0.3">
      <c r="A711" t="s">
        <v>1560</v>
      </c>
      <c r="B711" t="s">
        <v>1561</v>
      </c>
      <c r="C711" t="s">
        <v>3132</v>
      </c>
      <c r="D711" t="s">
        <v>208</v>
      </c>
      <c r="E711">
        <v>6237.7380945000004</v>
      </c>
      <c r="F711">
        <v>434.25</v>
      </c>
      <c r="G711">
        <v>-16.941672665841601</v>
      </c>
      <c r="H711">
        <v>0.27794599441180001</v>
      </c>
      <c r="I711">
        <v>8.2433364083375302</v>
      </c>
      <c r="J711">
        <v>-0.94021036026410199</v>
      </c>
      <c r="K711">
        <v>456.59683001608403</v>
      </c>
      <c r="L711">
        <v>432.93856538882898</v>
      </c>
      <c r="M711">
        <v>50.012747262252702</v>
      </c>
      <c r="N711">
        <v>0.46765808524327102</v>
      </c>
      <c r="O711">
        <v>28.854346574553801</v>
      </c>
      <c r="P711">
        <v>59.915301049530399</v>
      </c>
      <c r="Q711">
        <v>0.13045831229368601</v>
      </c>
    </row>
    <row r="712" spans="1:17" x14ac:dyDescent="0.3">
      <c r="A712" t="s">
        <v>1562</v>
      </c>
      <c r="B712" t="s">
        <v>1563</v>
      </c>
      <c r="C712" t="s">
        <v>3127</v>
      </c>
      <c r="D712" t="s">
        <v>501</v>
      </c>
      <c r="E712">
        <v>6226.8967140249997</v>
      </c>
      <c r="F712">
        <v>282.89999999999998</v>
      </c>
      <c r="G712">
        <v>-40.074763163468702</v>
      </c>
      <c r="H712">
        <v>-2.8401616755152501</v>
      </c>
      <c r="I712">
        <v>-13.1560943103312</v>
      </c>
      <c r="J712">
        <v>0.63829051875385501</v>
      </c>
      <c r="K712">
        <v>293.82864682634801</v>
      </c>
      <c r="L712">
        <v>306.73649064109799</v>
      </c>
      <c r="M712">
        <v>57.472637938688102</v>
      </c>
      <c r="N712">
        <v>0.60708554439894102</v>
      </c>
      <c r="O712">
        <v>43.259102156238903</v>
      </c>
      <c r="P712">
        <v>8.3492914592110097</v>
      </c>
      <c r="Q712">
        <v>5.3118013013990002E-2</v>
      </c>
    </row>
    <row r="713" spans="1:17" x14ac:dyDescent="0.3">
      <c r="A713" t="s">
        <v>1564</v>
      </c>
      <c r="B713" t="s">
        <v>1565</v>
      </c>
      <c r="C713" t="s">
        <v>3138</v>
      </c>
      <c r="D713" t="s">
        <v>1566</v>
      </c>
      <c r="E713">
        <v>6189.640413225</v>
      </c>
      <c r="F713">
        <v>455.25</v>
      </c>
      <c r="G713">
        <v>-7.6504590789315401</v>
      </c>
      <c r="H713">
        <v>3.26098783683257</v>
      </c>
      <c r="I713">
        <v>-1.058668265963</v>
      </c>
      <c r="J713">
        <v>-2.7853650003854802</v>
      </c>
      <c r="K713">
        <v>466.18328809264102</v>
      </c>
      <c r="L713">
        <v>463.00931521361701</v>
      </c>
      <c r="M713">
        <v>55.459108771194501</v>
      </c>
      <c r="N713">
        <v>0.57470501816736597</v>
      </c>
      <c r="O713">
        <v>26.721581548599602</v>
      </c>
      <c r="P713">
        <v>20.436507936507901</v>
      </c>
    </row>
    <row r="714" spans="1:17" x14ac:dyDescent="0.3">
      <c r="A714" t="s">
        <v>1567</v>
      </c>
      <c r="B714" t="s">
        <v>1568</v>
      </c>
      <c r="C714" t="s">
        <v>3137</v>
      </c>
      <c r="D714" t="s">
        <v>1396</v>
      </c>
      <c r="E714">
        <v>6187.9852665099997</v>
      </c>
      <c r="F714">
        <v>304.10000000000002</v>
      </c>
      <c r="G714">
        <v>-20.5699806978628</v>
      </c>
      <c r="H714">
        <v>-4.8237884010705301</v>
      </c>
      <c r="I714">
        <v>-43.9805221193321</v>
      </c>
      <c r="J714">
        <v>-1.4378873397126299</v>
      </c>
      <c r="K714">
        <v>347.59892089262001</v>
      </c>
      <c r="L714">
        <v>373.03660997687001</v>
      </c>
      <c r="M714">
        <v>43.983296237614702</v>
      </c>
      <c r="N714">
        <v>0.90239234643173805</v>
      </c>
      <c r="O714">
        <v>93.357448207826295</v>
      </c>
      <c r="P714">
        <v>17.186897880539501</v>
      </c>
      <c r="Q714">
        <v>5.5908704043643002E-2</v>
      </c>
    </row>
    <row r="715" spans="1:17" x14ac:dyDescent="0.3">
      <c r="A715" t="s">
        <v>1569</v>
      </c>
      <c r="B715" t="s">
        <v>1570</v>
      </c>
      <c r="C715" t="s">
        <v>3132</v>
      </c>
      <c r="D715" t="s">
        <v>208</v>
      </c>
      <c r="E715">
        <v>6175.661141175</v>
      </c>
      <c r="F715">
        <v>450.55</v>
      </c>
      <c r="G715">
        <v>-1.72702809044657</v>
      </c>
      <c r="H715">
        <v>-8.7469365867739306</v>
      </c>
      <c r="I715">
        <v>3.9402060239616801</v>
      </c>
      <c r="J715">
        <v>-6.98332951170811</v>
      </c>
      <c r="K715">
        <v>495.20032969879799</v>
      </c>
      <c r="L715">
        <v>477.73285513322702</v>
      </c>
      <c r="M715">
        <v>34.619719259648498</v>
      </c>
      <c r="N715">
        <v>0.85459545008283799</v>
      </c>
      <c r="O715">
        <v>41.959826878259797</v>
      </c>
      <c r="P715">
        <v>25.9927293064876</v>
      </c>
      <c r="Q715">
        <v>-1.5354421701439001E-2</v>
      </c>
    </row>
    <row r="716" spans="1:17" x14ac:dyDescent="0.3">
      <c r="A716" t="s">
        <v>1571</v>
      </c>
      <c r="B716" t="s">
        <v>1572</v>
      </c>
      <c r="C716" t="s">
        <v>3129</v>
      </c>
      <c r="D716" t="s">
        <v>120</v>
      </c>
      <c r="E716">
        <v>6155.453389925</v>
      </c>
      <c r="F716">
        <v>537.25</v>
      </c>
      <c r="G716">
        <v>-19.767378800703099</v>
      </c>
      <c r="H716">
        <v>-3.6557413501615401</v>
      </c>
      <c r="I716">
        <v>3.5193321475533601</v>
      </c>
      <c r="J716">
        <v>-1.43914778673054</v>
      </c>
      <c r="K716">
        <v>584.17590497400704</v>
      </c>
      <c r="L716">
        <v>564.49688864728</v>
      </c>
      <c r="M716">
        <v>30.896083519204701</v>
      </c>
      <c r="N716">
        <v>0.71234916340912102</v>
      </c>
      <c r="O716">
        <v>27.7617496510004</v>
      </c>
      <c r="P716">
        <v>15.0428265524625</v>
      </c>
      <c r="Q716">
        <v>3.1129264885535E-2</v>
      </c>
    </row>
    <row r="717" spans="1:17" hidden="1" x14ac:dyDescent="0.3">
      <c r="A717" t="s">
        <v>1573</v>
      </c>
      <c r="B717" t="s">
        <v>1574</v>
      </c>
      <c r="C717" t="s">
        <v>3142</v>
      </c>
      <c r="D717" t="s">
        <v>1575</v>
      </c>
      <c r="E717">
        <v>6104.9356541790003</v>
      </c>
      <c r="F717">
        <v>44.25</v>
      </c>
      <c r="G717">
        <v>0.58715958279263702</v>
      </c>
      <c r="H717">
        <v>4.0828783628448599</v>
      </c>
      <c r="I717">
        <v>30.138277159255299</v>
      </c>
      <c r="J717">
        <v>-3.4957266692082198</v>
      </c>
      <c r="K717">
        <v>45.517476861340398</v>
      </c>
      <c r="L717">
        <v>39.553525383342198</v>
      </c>
      <c r="M717">
        <v>48.390337940062601</v>
      </c>
      <c r="N717">
        <v>0.39469393737851</v>
      </c>
      <c r="O717">
        <v>23.728813559321999</v>
      </c>
      <c r="P717">
        <v>62.087912087912002</v>
      </c>
    </row>
    <row r="718" spans="1:17" hidden="1" x14ac:dyDescent="0.3">
      <c r="A718" t="s">
        <v>1576</v>
      </c>
      <c r="B718" t="s">
        <v>1577</v>
      </c>
      <c r="C718" t="s">
        <v>3142</v>
      </c>
      <c r="D718" t="s">
        <v>280</v>
      </c>
      <c r="E718">
        <v>6078.9903985949904</v>
      </c>
      <c r="F718">
        <v>471.65</v>
      </c>
      <c r="G718">
        <v>316.70448985788897</v>
      </c>
      <c r="H718">
        <v>2.8346478269500102</v>
      </c>
      <c r="I718">
        <v>224.78145495367301</v>
      </c>
      <c r="J718">
        <v>-7.2388510563772197</v>
      </c>
      <c r="K718">
        <v>463.87173928094097</v>
      </c>
      <c r="L718">
        <v>312.232699645168</v>
      </c>
      <c r="M718">
        <v>34.754223365574902</v>
      </c>
      <c r="N718">
        <v>0.245847897840171</v>
      </c>
      <c r="O718">
        <v>27.212975723523801</v>
      </c>
      <c r="P718">
        <v>352.63915547024902</v>
      </c>
      <c r="Q718">
        <v>0.23408461932837299</v>
      </c>
    </row>
    <row r="719" spans="1:17" x14ac:dyDescent="0.3">
      <c r="A719" t="s">
        <v>1578</v>
      </c>
      <c r="B719" t="s">
        <v>1579</v>
      </c>
      <c r="C719" t="s">
        <v>3136</v>
      </c>
      <c r="D719" t="s">
        <v>148</v>
      </c>
      <c r="E719">
        <v>6070.7527</v>
      </c>
      <c r="F719">
        <v>324.05</v>
      </c>
      <c r="G719">
        <v>-37.9707584366665</v>
      </c>
      <c r="H719">
        <v>-1.5770326964246599</v>
      </c>
      <c r="I719">
        <v>-36.296236990625303</v>
      </c>
      <c r="J719">
        <v>-5.8395839371666902</v>
      </c>
      <c r="K719">
        <v>353.56925282946003</v>
      </c>
      <c r="L719">
        <v>394.97813871657502</v>
      </c>
      <c r="M719">
        <v>52.015035732603103</v>
      </c>
      <c r="N719">
        <v>2.0569327855169202</v>
      </c>
      <c r="O719">
        <v>68.955408116031407</v>
      </c>
      <c r="P719">
        <v>6.3156167979002698</v>
      </c>
      <c r="Q719">
        <v>5.2436966373006003E-2</v>
      </c>
    </row>
    <row r="720" spans="1:17" x14ac:dyDescent="0.3">
      <c r="A720" t="s">
        <v>1580</v>
      </c>
      <c r="B720" t="s">
        <v>1581</v>
      </c>
      <c r="C720" t="s">
        <v>3140</v>
      </c>
      <c r="D720" t="s">
        <v>134</v>
      </c>
      <c r="E720">
        <v>6070.4267072849998</v>
      </c>
      <c r="F720">
        <v>205.71</v>
      </c>
      <c r="G720">
        <v>56.7810313706767</v>
      </c>
      <c r="H720">
        <v>-3.6647151289346702</v>
      </c>
      <c r="I720">
        <v>10.6009246697585</v>
      </c>
      <c r="J720">
        <v>0.54988712142743201</v>
      </c>
      <c r="K720">
        <v>225.519936142761</v>
      </c>
      <c r="L720">
        <v>196.30741042555101</v>
      </c>
      <c r="M720">
        <v>38.673965653323997</v>
      </c>
      <c r="N720">
        <v>1.11554349949804</v>
      </c>
      <c r="O720">
        <v>31.228428370035399</v>
      </c>
      <c r="P720">
        <v>90.914153132250505</v>
      </c>
      <c r="Q720">
        <v>0.150603138342118</v>
      </c>
    </row>
    <row r="721" spans="1:17" x14ac:dyDescent="0.3">
      <c r="A721" t="s">
        <v>1582</v>
      </c>
      <c r="B721" t="s">
        <v>1583</v>
      </c>
      <c r="C721" t="s">
        <v>3127</v>
      </c>
      <c r="D721" t="s">
        <v>24</v>
      </c>
      <c r="E721">
        <v>6048.8405969199903</v>
      </c>
      <c r="F721">
        <v>23.12</v>
      </c>
      <c r="G721">
        <v>-18.864618314099101</v>
      </c>
      <c r="H721">
        <v>1.09531512289884</v>
      </c>
      <c r="I721">
        <v>-22.07473830644</v>
      </c>
      <c r="J721">
        <v>-2.7427540245473101</v>
      </c>
      <c r="K721">
        <v>24.0379015914978</v>
      </c>
      <c r="L721">
        <v>25.226845969111899</v>
      </c>
      <c r="M721">
        <v>49.051604798614797</v>
      </c>
      <c r="N721">
        <v>0.89587324511456301</v>
      </c>
      <c r="O721">
        <v>59.523032298379903</v>
      </c>
      <c r="P721">
        <v>4.0032204244752201</v>
      </c>
      <c r="Q721">
        <v>0.10723391676732601</v>
      </c>
    </row>
    <row r="722" spans="1:17" x14ac:dyDescent="0.3">
      <c r="A722" t="s">
        <v>1584</v>
      </c>
      <c r="B722" t="s">
        <v>1585</v>
      </c>
      <c r="C722" t="s">
        <v>3136</v>
      </c>
      <c r="D722" t="s">
        <v>123</v>
      </c>
      <c r="E722">
        <v>5992.3719604799999</v>
      </c>
      <c r="F722">
        <v>905.9</v>
      </c>
      <c r="G722">
        <v>51.896477452908698</v>
      </c>
      <c r="H722">
        <v>49.999286331348699</v>
      </c>
      <c r="I722">
        <v>82.302891576628497</v>
      </c>
      <c r="J722">
        <v>-1.4844748653793101</v>
      </c>
      <c r="K722">
        <v>666.04768571186696</v>
      </c>
      <c r="L722">
        <v>567.08696370870996</v>
      </c>
      <c r="M722">
        <v>84.466511304216695</v>
      </c>
      <c r="N722">
        <v>1.35098698375821</v>
      </c>
      <c r="O722">
        <v>3.1791588475549299</v>
      </c>
      <c r="P722">
        <v>113.15294117646999</v>
      </c>
    </row>
    <row r="723" spans="1:17" hidden="1" x14ac:dyDescent="0.3">
      <c r="A723" t="s">
        <v>1586</v>
      </c>
      <c r="B723" t="s">
        <v>1587</v>
      </c>
      <c r="C723" t="s">
        <v>3142</v>
      </c>
      <c r="D723" t="s">
        <v>51</v>
      </c>
      <c r="E723">
        <v>5973.9278875</v>
      </c>
      <c r="F723">
        <v>848.5</v>
      </c>
      <c r="G723">
        <v>79.580425293008105</v>
      </c>
      <c r="H723">
        <v>10.873334387033999</v>
      </c>
      <c r="I723">
        <v>49.318670965718397</v>
      </c>
      <c r="J723">
        <v>-6.5619563155864302</v>
      </c>
      <c r="K723">
        <v>774.113613145361</v>
      </c>
      <c r="L723">
        <v>617.95189250063197</v>
      </c>
      <c r="M723">
        <v>42.177351464484303</v>
      </c>
      <c r="N723">
        <v>1.0337708916466399</v>
      </c>
      <c r="O723">
        <v>10.5421331761932</v>
      </c>
      <c r="P723">
        <v>111.833728623143</v>
      </c>
      <c r="Q723">
        <v>0.12738534708438201</v>
      </c>
    </row>
    <row r="724" spans="1:17" hidden="1" x14ac:dyDescent="0.3">
      <c r="A724" t="s">
        <v>1588</v>
      </c>
      <c r="B724" t="s">
        <v>1589</v>
      </c>
      <c r="C724" t="s">
        <v>3142</v>
      </c>
      <c r="D724" t="s">
        <v>51</v>
      </c>
      <c r="E724">
        <v>5962.2653525099904</v>
      </c>
      <c r="F724">
        <v>1041.9000000000001</v>
      </c>
      <c r="G724">
        <v>70.218349820456297</v>
      </c>
      <c r="H724">
        <v>43.386844085876703</v>
      </c>
      <c r="I724">
        <v>104.522306607921</v>
      </c>
      <c r="J724">
        <v>0.86856842199237905</v>
      </c>
      <c r="K724">
        <v>823.74719761487097</v>
      </c>
      <c r="L724">
        <v>631.35752320923802</v>
      </c>
      <c r="M724">
        <v>76.853921873703399</v>
      </c>
      <c r="N724">
        <v>1.4716397975645601</v>
      </c>
      <c r="O724">
        <v>1.7372108647662801</v>
      </c>
      <c r="P724">
        <v>147.27661089355601</v>
      </c>
    </row>
    <row r="725" spans="1:17" x14ac:dyDescent="0.3">
      <c r="A725" t="s">
        <v>1590</v>
      </c>
      <c r="B725" t="s">
        <v>1591</v>
      </c>
      <c r="C725" t="s">
        <v>3136</v>
      </c>
      <c r="D725" t="s">
        <v>565</v>
      </c>
      <c r="E725">
        <v>5932.0688309999996</v>
      </c>
      <c r="F725">
        <v>338</v>
      </c>
      <c r="G725">
        <v>-16.171309917704601</v>
      </c>
      <c r="H725">
        <v>4.7001498419260104</v>
      </c>
      <c r="I725">
        <v>7.9186959592033901</v>
      </c>
      <c r="J725">
        <v>10.707756580323</v>
      </c>
      <c r="K725">
        <v>335.57207414156397</v>
      </c>
      <c r="L725">
        <v>333.24530315291202</v>
      </c>
      <c r="M725">
        <v>64.606283504290801</v>
      </c>
      <c r="N725">
        <v>1.2373405592348601</v>
      </c>
      <c r="O725">
        <v>29.674556213017699</v>
      </c>
      <c r="P725">
        <v>35.715719734992902</v>
      </c>
      <c r="Q725">
        <v>0.101182643358865</v>
      </c>
    </row>
    <row r="726" spans="1:17" x14ac:dyDescent="0.3">
      <c r="A726" t="s">
        <v>1592</v>
      </c>
      <c r="B726" t="s">
        <v>1593</v>
      </c>
      <c r="C726" t="s">
        <v>3136</v>
      </c>
      <c r="D726" t="s">
        <v>1308</v>
      </c>
      <c r="E726">
        <v>5926.2800995999996</v>
      </c>
      <c r="F726">
        <v>916</v>
      </c>
      <c r="G726">
        <v>-30.753537079280601</v>
      </c>
      <c r="H726">
        <v>4.4562542772459999</v>
      </c>
      <c r="I726">
        <v>27.962690591376099</v>
      </c>
      <c r="J726">
        <v>-6.8223400912728103</v>
      </c>
      <c r="K726">
        <v>918.88047590357905</v>
      </c>
      <c r="L726">
        <v>844.56362686405305</v>
      </c>
      <c r="M726">
        <v>48.455461603684903</v>
      </c>
      <c r="N726">
        <v>0.74912703793899604</v>
      </c>
      <c r="O726">
        <v>15.169213973799099</v>
      </c>
      <c r="P726">
        <v>50.065530799475702</v>
      </c>
      <c r="Q726">
        <v>0.12948910327306601</v>
      </c>
    </row>
    <row r="727" spans="1:17" x14ac:dyDescent="0.3">
      <c r="A727" t="s">
        <v>1594</v>
      </c>
      <c r="B727" t="s">
        <v>1595</v>
      </c>
      <c r="C727" t="s">
        <v>3138</v>
      </c>
      <c r="D727" t="s">
        <v>440</v>
      </c>
      <c r="E727">
        <v>5876.4475041199903</v>
      </c>
      <c r="F727">
        <v>1088.05</v>
      </c>
      <c r="G727">
        <v>-38.460128172189101</v>
      </c>
      <c r="H727">
        <v>-7.4174189767327601</v>
      </c>
      <c r="I727">
        <v>6.2735342271772998</v>
      </c>
      <c r="J727">
        <v>-1.1218327382490201</v>
      </c>
      <c r="K727">
        <v>1171.56663871041</v>
      </c>
      <c r="L727">
        <v>1157.5093712523401</v>
      </c>
      <c r="M727">
        <v>37.383978967912</v>
      </c>
      <c r="N727">
        <v>0.49217601011360201</v>
      </c>
      <c r="O727">
        <v>29.387436239143401</v>
      </c>
      <c r="P727">
        <v>16.580949319618501</v>
      </c>
      <c r="Q727">
        <v>-5.4280414429642002E-2</v>
      </c>
    </row>
    <row r="728" spans="1:17" x14ac:dyDescent="0.3">
      <c r="A728" t="s">
        <v>1596</v>
      </c>
      <c r="B728" t="s">
        <v>1597</v>
      </c>
      <c r="C728" t="s">
        <v>3132</v>
      </c>
      <c r="D728" t="s">
        <v>208</v>
      </c>
      <c r="E728">
        <v>5871.2296118849999</v>
      </c>
      <c r="F728">
        <v>1947.15</v>
      </c>
      <c r="G728">
        <v>30.281160095060699</v>
      </c>
      <c r="H728">
        <v>-2.7964167606363</v>
      </c>
      <c r="I728">
        <v>18.929180217031501</v>
      </c>
      <c r="J728">
        <v>-4.54583909487999</v>
      </c>
      <c r="K728">
        <v>2192.4140283264101</v>
      </c>
      <c r="L728">
        <v>1984.3619097257299</v>
      </c>
      <c r="M728">
        <v>52.2075407226123</v>
      </c>
      <c r="N728">
        <v>0.99601698603908995</v>
      </c>
      <c r="O728">
        <v>51.611329378835698</v>
      </c>
      <c r="P728">
        <v>73.852678571428498</v>
      </c>
      <c r="Q728">
        <v>9.6532906498536006E-2</v>
      </c>
    </row>
    <row r="729" spans="1:17" x14ac:dyDescent="0.3">
      <c r="A729" t="s">
        <v>1598</v>
      </c>
      <c r="B729" t="s">
        <v>1599</v>
      </c>
      <c r="C729" t="s">
        <v>3136</v>
      </c>
      <c r="D729" t="s">
        <v>117</v>
      </c>
      <c r="E729">
        <v>5870.7276568199904</v>
      </c>
      <c r="F729">
        <v>540.15</v>
      </c>
      <c r="G729">
        <v>-15.657170694408</v>
      </c>
      <c r="H729">
        <v>-8.0129620560517498</v>
      </c>
      <c r="I729">
        <v>-14.654290141157301</v>
      </c>
      <c r="J729">
        <v>-2.0077973278206902</v>
      </c>
      <c r="K729">
        <v>643.58127389680601</v>
      </c>
      <c r="L729">
        <v>620.69027263960299</v>
      </c>
      <c r="M729">
        <v>18.683032753188002</v>
      </c>
      <c r="N729">
        <v>1.22826416060585</v>
      </c>
      <c r="O729">
        <v>55.817828381005199</v>
      </c>
      <c r="P729">
        <v>15.5277510426692</v>
      </c>
      <c r="Q729">
        <v>5.3418949974983997E-2</v>
      </c>
    </row>
    <row r="730" spans="1:17" hidden="1" x14ac:dyDescent="0.3">
      <c r="A730" t="s">
        <v>1600</v>
      </c>
      <c r="B730" t="s">
        <v>1601</v>
      </c>
      <c r="C730" t="s">
        <v>3142</v>
      </c>
      <c r="D730" t="s">
        <v>565</v>
      </c>
      <c r="E730">
        <v>5864.4476377499996</v>
      </c>
      <c r="F730">
        <v>2317.25</v>
      </c>
      <c r="G730">
        <v>107.77636090551201</v>
      </c>
      <c r="H730">
        <v>10.4222044619854</v>
      </c>
      <c r="I730">
        <v>94.252403516178603</v>
      </c>
      <c r="J730">
        <v>-4.5713626322947096</v>
      </c>
      <c r="K730">
        <v>2110.7721239572602</v>
      </c>
      <c r="L730">
        <v>1632.17726844552</v>
      </c>
      <c r="M730">
        <v>59.148618964594398</v>
      </c>
      <c r="N730">
        <v>1.6286968458122699</v>
      </c>
      <c r="O730">
        <v>6.5918653576437496</v>
      </c>
      <c r="P730">
        <v>157.472222222222</v>
      </c>
      <c r="Q730">
        <v>0.180644974314597</v>
      </c>
    </row>
    <row r="731" spans="1:17" hidden="1" x14ac:dyDescent="0.3">
      <c r="A731" t="s">
        <v>1602</v>
      </c>
      <c r="B731" t="s">
        <v>1603</v>
      </c>
      <c r="C731" t="s">
        <v>3142</v>
      </c>
      <c r="D731" t="s">
        <v>247</v>
      </c>
      <c r="E731">
        <v>5861.2601699999996</v>
      </c>
      <c r="F731">
        <v>3023.45</v>
      </c>
      <c r="G731">
        <v>289.61874871265201</v>
      </c>
      <c r="H731">
        <v>5.6772407265759197</v>
      </c>
      <c r="I731">
        <v>104.666569159361</v>
      </c>
      <c r="J731">
        <v>-0.52877409805242903</v>
      </c>
      <c r="K731">
        <v>2912.0466404591202</v>
      </c>
      <c r="L731">
        <v>2190.7606082349698</v>
      </c>
      <c r="M731">
        <v>47.918824362666598</v>
      </c>
      <c r="N731">
        <v>0.48815179659636698</v>
      </c>
      <c r="O731">
        <v>18.308554796672599</v>
      </c>
      <c r="P731">
        <v>337.009467370094</v>
      </c>
      <c r="Q731">
        <v>0.326384684016499</v>
      </c>
    </row>
    <row r="732" spans="1:17" hidden="1" x14ac:dyDescent="0.3">
      <c r="A732" t="s">
        <v>1604</v>
      </c>
      <c r="B732" t="s">
        <v>1605</v>
      </c>
      <c r="C732" t="s">
        <v>3142</v>
      </c>
      <c r="D732" t="s">
        <v>947</v>
      </c>
      <c r="E732">
        <v>5825.8629039999996</v>
      </c>
      <c r="F732">
        <v>476.6</v>
      </c>
      <c r="G732">
        <v>46.431762534844999</v>
      </c>
      <c r="H732">
        <v>11.355227113853701</v>
      </c>
      <c r="I732">
        <v>44.265324520269601</v>
      </c>
      <c r="J732">
        <v>3.8963882336816802</v>
      </c>
      <c r="K732">
        <v>464.16737209856302</v>
      </c>
      <c r="L732">
        <v>416.45642665602003</v>
      </c>
      <c r="N732">
        <v>1.2378170988697099</v>
      </c>
      <c r="O732">
        <v>20.635753252203099</v>
      </c>
      <c r="P732">
        <v>67.964757709251103</v>
      </c>
    </row>
    <row r="733" spans="1:17" x14ac:dyDescent="0.3">
      <c r="A733" t="s">
        <v>1606</v>
      </c>
      <c r="B733" t="s">
        <v>1607</v>
      </c>
      <c r="C733" t="s">
        <v>3136</v>
      </c>
      <c r="D733" t="s">
        <v>261</v>
      </c>
      <c r="E733">
        <v>5817.3865108399996</v>
      </c>
      <c r="F733">
        <v>2565.8000000000002</v>
      </c>
      <c r="G733">
        <v>-3.0815848483147001</v>
      </c>
      <c r="H733">
        <v>-15.3240910829551</v>
      </c>
      <c r="I733">
        <v>5.4747680344332004</v>
      </c>
      <c r="J733">
        <v>-4.6635934764478604</v>
      </c>
      <c r="K733">
        <v>2936.8152985656302</v>
      </c>
      <c r="L733">
        <v>2775.4051811349</v>
      </c>
      <c r="M733">
        <v>36.717292785150697</v>
      </c>
      <c r="N733">
        <v>1.15295681161963</v>
      </c>
      <c r="O733">
        <v>53.285524982461503</v>
      </c>
      <c r="P733">
        <v>67.425774877650895</v>
      </c>
      <c r="Q733">
        <v>0.112574935329666</v>
      </c>
    </row>
    <row r="734" spans="1:17" x14ac:dyDescent="0.3">
      <c r="A734" t="s">
        <v>1608</v>
      </c>
      <c r="B734" t="s">
        <v>1609</v>
      </c>
      <c r="C734" t="s">
        <v>3138</v>
      </c>
      <c r="D734" t="s">
        <v>915</v>
      </c>
      <c r="E734">
        <v>5783.9405771519996</v>
      </c>
      <c r="F734">
        <v>32.64</v>
      </c>
      <c r="G734">
        <v>-36.618967193762501</v>
      </c>
      <c r="H734">
        <v>14.8625597046309</v>
      </c>
      <c r="I734">
        <v>-31.292437276692901</v>
      </c>
      <c r="J734">
        <v>7.3829229647597296</v>
      </c>
      <c r="K734">
        <v>33.644118658664198</v>
      </c>
      <c r="L734">
        <v>39.045186945549297</v>
      </c>
      <c r="M734">
        <v>59.121649181850799</v>
      </c>
      <c r="N734">
        <v>0.33400358900914301</v>
      </c>
      <c r="O734">
        <v>65.441176470588204</v>
      </c>
      <c r="P734">
        <v>14.889123548046401</v>
      </c>
      <c r="Q734">
        <v>3.8208954502869999E-3</v>
      </c>
    </row>
    <row r="735" spans="1:17" hidden="1" x14ac:dyDescent="0.3">
      <c r="A735" t="s">
        <v>1610</v>
      </c>
      <c r="B735" t="s">
        <v>1611</v>
      </c>
      <c r="C735" t="s">
        <v>3142</v>
      </c>
      <c r="D735" t="s">
        <v>80</v>
      </c>
      <c r="E735">
        <v>5764.0799900699903</v>
      </c>
      <c r="F735">
        <v>3933.45</v>
      </c>
      <c r="G735">
        <v>317.19443542460499</v>
      </c>
      <c r="H735">
        <v>14.955843479123899</v>
      </c>
      <c r="I735">
        <v>232.390109538399</v>
      </c>
      <c r="J735">
        <v>12.429629822926699</v>
      </c>
      <c r="K735">
        <v>3198.49956021356</v>
      </c>
      <c r="L735">
        <v>2189.7402980986099</v>
      </c>
      <c r="M735">
        <v>67.357451317598105</v>
      </c>
      <c r="N735">
        <v>1.10100371262263</v>
      </c>
      <c r="O735">
        <v>7.9205277809556396</v>
      </c>
      <c r="P735">
        <v>340.50058793885398</v>
      </c>
    </row>
    <row r="736" spans="1:17" hidden="1" x14ac:dyDescent="0.3">
      <c r="A736" t="s">
        <v>1612</v>
      </c>
      <c r="B736" t="s">
        <v>1613</v>
      </c>
      <c r="C736" t="s">
        <v>3142</v>
      </c>
      <c r="D736" t="s">
        <v>247</v>
      </c>
      <c r="E736">
        <v>5742.5798677499997</v>
      </c>
      <c r="F736">
        <v>467.5</v>
      </c>
      <c r="G736">
        <v>70.923244688023303</v>
      </c>
      <c r="H736">
        <v>13.2766768124572</v>
      </c>
      <c r="I736">
        <v>51.121496428462201</v>
      </c>
      <c r="J736">
        <v>2.5030998101745001</v>
      </c>
      <c r="K736">
        <v>423.54006033599501</v>
      </c>
      <c r="L736">
        <v>347.70981466080201</v>
      </c>
      <c r="M736">
        <v>68.423274427664097</v>
      </c>
      <c r="N736">
        <v>0.31583539371238001</v>
      </c>
      <c r="O736">
        <v>5.5080213903743402</v>
      </c>
      <c r="P736">
        <v>125.464190981432</v>
      </c>
    </row>
    <row r="737" spans="1:17" hidden="1" x14ac:dyDescent="0.3">
      <c r="A737" t="s">
        <v>1614</v>
      </c>
      <c r="B737" t="s">
        <v>1615</v>
      </c>
      <c r="C737" t="s">
        <v>3142</v>
      </c>
      <c r="D737" t="s">
        <v>48</v>
      </c>
      <c r="E737">
        <v>5730.4689025950001</v>
      </c>
      <c r="F737">
        <v>328.95</v>
      </c>
      <c r="G737">
        <v>-36.7585128179809</v>
      </c>
      <c r="H737">
        <v>-3.95257162481558</v>
      </c>
      <c r="I737">
        <v>-20.335108566810302</v>
      </c>
      <c r="J737">
        <v>7.6590226542337403</v>
      </c>
      <c r="K737">
        <v>351.63480557336601</v>
      </c>
      <c r="M737">
        <v>53.468520675440097</v>
      </c>
      <c r="N737">
        <v>0.64304505929956501</v>
      </c>
      <c r="O737">
        <v>29.138166894664799</v>
      </c>
      <c r="P737">
        <v>12.269624573378801</v>
      </c>
    </row>
    <row r="738" spans="1:17" x14ac:dyDescent="0.3">
      <c r="A738" t="s">
        <v>1616</v>
      </c>
      <c r="B738" t="s">
        <v>1617</v>
      </c>
      <c r="C738" t="s">
        <v>3128</v>
      </c>
      <c r="D738" t="s">
        <v>676</v>
      </c>
      <c r="E738">
        <v>5727.4189492550004</v>
      </c>
      <c r="F738">
        <v>117.41</v>
      </c>
      <c r="G738">
        <v>-47.562614916200602</v>
      </c>
      <c r="H738">
        <v>0.67831970048146895</v>
      </c>
      <c r="I738">
        <v>-13.411988600212</v>
      </c>
      <c r="J738">
        <v>-2.5298023948270001</v>
      </c>
      <c r="K738">
        <v>121.775788770384</v>
      </c>
      <c r="L738">
        <v>131.57296998344401</v>
      </c>
      <c r="M738">
        <v>49.595295884676197</v>
      </c>
      <c r="N738">
        <v>0.78127807828070694</v>
      </c>
      <c r="O738">
        <v>35.337705476535199</v>
      </c>
      <c r="P738">
        <v>7.2237442922374404</v>
      </c>
      <c r="Q738">
        <v>-0.114563022721392</v>
      </c>
    </row>
    <row r="739" spans="1:17" hidden="1" x14ac:dyDescent="0.3">
      <c r="A739" t="s">
        <v>1618</v>
      </c>
      <c r="B739" t="s">
        <v>1619</v>
      </c>
      <c r="C739" t="s">
        <v>3138</v>
      </c>
      <c r="D739" t="s">
        <v>51</v>
      </c>
      <c r="E739">
        <v>5709.4267940899999</v>
      </c>
      <c r="F739">
        <v>1312.7</v>
      </c>
      <c r="G739">
        <v>-8.0346517033888798</v>
      </c>
      <c r="H739">
        <v>-1.6070441177752901</v>
      </c>
      <c r="I739">
        <v>22.840873407647699</v>
      </c>
      <c r="J739">
        <v>-5.4702031784054004</v>
      </c>
      <c r="K739">
        <v>1359.5577321420101</v>
      </c>
      <c r="M739">
        <v>34.830126655168698</v>
      </c>
      <c r="N739">
        <v>1.63708741032208</v>
      </c>
      <c r="O739">
        <v>20.686371600518001</v>
      </c>
      <c r="P739">
        <v>35.329896907216501</v>
      </c>
    </row>
    <row r="740" spans="1:17" x14ac:dyDescent="0.3">
      <c r="A740" t="s">
        <v>1620</v>
      </c>
      <c r="B740" t="s">
        <v>1621</v>
      </c>
      <c r="C740" t="s">
        <v>3132</v>
      </c>
      <c r="D740" t="s">
        <v>208</v>
      </c>
      <c r="E740">
        <v>5697.3506240099996</v>
      </c>
      <c r="F740">
        <v>467.45</v>
      </c>
      <c r="G740">
        <v>13.0084249559805</v>
      </c>
      <c r="H740">
        <v>3.0906649076953601</v>
      </c>
      <c r="I740">
        <v>-0.20328494488767901</v>
      </c>
      <c r="J740">
        <v>-0.27664203053028003</v>
      </c>
      <c r="K740">
        <v>466.94146975670702</v>
      </c>
      <c r="L740">
        <v>444.872842151371</v>
      </c>
      <c r="M740">
        <v>60.6687396783786</v>
      </c>
      <c r="N740">
        <v>0.55017027520886597</v>
      </c>
      <c r="O740">
        <v>16.055193068777399</v>
      </c>
      <c r="P740">
        <v>42.515243902439003</v>
      </c>
      <c r="Q740">
        <v>0.16540274254273399</v>
      </c>
    </row>
    <row r="741" spans="1:17" x14ac:dyDescent="0.3">
      <c r="A741" t="s">
        <v>1622</v>
      </c>
      <c r="B741" t="s">
        <v>1623</v>
      </c>
      <c r="C741" t="s">
        <v>3136</v>
      </c>
      <c r="D741" t="s">
        <v>1624</v>
      </c>
      <c r="E741">
        <v>5696.6798766499996</v>
      </c>
      <c r="F741">
        <v>436.3</v>
      </c>
      <c r="G741">
        <v>-14.6325312682124</v>
      </c>
      <c r="H741">
        <v>8.02157477164093</v>
      </c>
      <c r="I741">
        <v>-19.2498759317257</v>
      </c>
      <c r="J741">
        <v>-0.926355430950904</v>
      </c>
      <c r="K741">
        <v>460.14458609309497</v>
      </c>
      <c r="L741">
        <v>486.74989548770799</v>
      </c>
      <c r="M741">
        <v>44.960030612886499</v>
      </c>
      <c r="N741">
        <v>0.71492693096919402</v>
      </c>
      <c r="O741">
        <v>53.415081366032503</v>
      </c>
      <c r="P741">
        <v>8.3167825223435994</v>
      </c>
      <c r="Q741">
        <v>-4.8186368333134999E-2</v>
      </c>
    </row>
    <row r="742" spans="1:17" x14ac:dyDescent="0.3">
      <c r="A742" t="s">
        <v>1625</v>
      </c>
      <c r="B742" t="s">
        <v>1626</v>
      </c>
      <c r="C742" t="s">
        <v>3130</v>
      </c>
      <c r="D742" t="s">
        <v>48</v>
      </c>
      <c r="E742">
        <v>5692.6943439099996</v>
      </c>
      <c r="F742">
        <v>752.35</v>
      </c>
      <c r="G742">
        <v>60.238094981541401</v>
      </c>
      <c r="H742">
        <v>8.1954226302567204</v>
      </c>
      <c r="I742">
        <v>7.9668847540168102</v>
      </c>
      <c r="J742">
        <v>7.4984740456281402</v>
      </c>
      <c r="K742">
        <v>747.46008133455098</v>
      </c>
      <c r="L742">
        <v>710.98901673221496</v>
      </c>
      <c r="M742">
        <v>63.251486337799498</v>
      </c>
      <c r="N742">
        <v>1.8343957335704799</v>
      </c>
      <c r="O742">
        <v>24.516514919917501</v>
      </c>
      <c r="P742">
        <v>84.241459532263903</v>
      </c>
      <c r="Q742">
        <v>0.17092979906959099</v>
      </c>
    </row>
    <row r="743" spans="1:17" x14ac:dyDescent="0.3">
      <c r="A743" t="s">
        <v>1627</v>
      </c>
      <c r="B743" t="s">
        <v>1628</v>
      </c>
      <c r="C743" t="s">
        <v>3141</v>
      </c>
      <c r="D743" t="s">
        <v>411</v>
      </c>
      <c r="E743">
        <v>5683.3507639999998</v>
      </c>
      <c r="F743">
        <v>115.85</v>
      </c>
      <c r="G743">
        <v>39.348849341559401</v>
      </c>
      <c r="H743">
        <v>8.35347055255491</v>
      </c>
      <c r="I743">
        <v>1.7296874785682399</v>
      </c>
      <c r="J743">
        <v>-0.24807034565309999</v>
      </c>
      <c r="K743">
        <v>117.124360682383</v>
      </c>
      <c r="L743">
        <v>114.81332115746299</v>
      </c>
      <c r="M743">
        <v>62.664283957885601</v>
      </c>
      <c r="N743">
        <v>0.82214745949497403</v>
      </c>
      <c r="O743">
        <v>46.698316788951203</v>
      </c>
      <c r="P743">
        <v>66.331658291457202</v>
      </c>
      <c r="Q743">
        <v>8.1914926249809006E-2</v>
      </c>
    </row>
    <row r="744" spans="1:17" x14ac:dyDescent="0.3">
      <c r="A744" t="s">
        <v>1629</v>
      </c>
      <c r="B744" t="s">
        <v>1630</v>
      </c>
      <c r="C744" t="s">
        <v>3131</v>
      </c>
      <c r="D744" t="s">
        <v>158</v>
      </c>
      <c r="E744">
        <v>5675.453751</v>
      </c>
      <c r="F744">
        <v>626.25</v>
      </c>
      <c r="G744">
        <v>34.303676544170003</v>
      </c>
      <c r="H744">
        <v>4.2073861195503302</v>
      </c>
      <c r="I744">
        <v>2.21303916174978</v>
      </c>
      <c r="J744">
        <v>-4.4914793662208998</v>
      </c>
      <c r="K744">
        <v>634.98483089173499</v>
      </c>
      <c r="L744">
        <v>582.23816736022002</v>
      </c>
      <c r="M744">
        <v>43.544908790991101</v>
      </c>
      <c r="N744">
        <v>0.81094644490693402</v>
      </c>
      <c r="O744">
        <v>15.241516966067801</v>
      </c>
      <c r="P744">
        <v>56.7388311850832</v>
      </c>
    </row>
    <row r="745" spans="1:17" hidden="1" x14ac:dyDescent="0.3">
      <c r="A745" t="s">
        <v>1631</v>
      </c>
      <c r="B745" t="s">
        <v>1632</v>
      </c>
      <c r="C745" t="s">
        <v>3142</v>
      </c>
      <c r="D745" t="s">
        <v>250</v>
      </c>
      <c r="E745">
        <v>5665.08259395</v>
      </c>
      <c r="F745">
        <v>5188</v>
      </c>
      <c r="G745">
        <v>40.474094618687801</v>
      </c>
      <c r="H745">
        <v>0.90064362087425798</v>
      </c>
      <c r="I745">
        <v>14.7601572512008</v>
      </c>
      <c r="J745">
        <v>-5.6939327887398701</v>
      </c>
      <c r="K745">
        <v>5321.5674833327403</v>
      </c>
      <c r="L745">
        <v>4614.4386082779502</v>
      </c>
      <c r="M745">
        <v>39.180698299495802</v>
      </c>
      <c r="N745">
        <v>0.85127543430165498</v>
      </c>
      <c r="O745">
        <v>11.218195836545799</v>
      </c>
      <c r="P745">
        <v>70.098360655737693</v>
      </c>
      <c r="Q745">
        <v>0.141610477554722</v>
      </c>
    </row>
    <row r="746" spans="1:17" x14ac:dyDescent="0.3">
      <c r="A746" t="s">
        <v>1633</v>
      </c>
      <c r="B746" t="s">
        <v>1634</v>
      </c>
      <c r="C746" t="s">
        <v>3129</v>
      </c>
      <c r="D746" t="s">
        <v>1010</v>
      </c>
      <c r="E746">
        <v>5662.2892977000001</v>
      </c>
      <c r="F746">
        <v>123.45</v>
      </c>
      <c r="G746">
        <v>-55.461526077210003</v>
      </c>
      <c r="H746">
        <v>-3.2070792358226199</v>
      </c>
      <c r="I746">
        <v>-22.230740721789001</v>
      </c>
      <c r="J746">
        <v>-2.51896107108927</v>
      </c>
      <c r="K746">
        <v>129.676212320394</v>
      </c>
      <c r="L746">
        <v>142.62334216861299</v>
      </c>
      <c r="M746">
        <v>45.638275209372303</v>
      </c>
      <c r="N746">
        <v>0.298499375393463</v>
      </c>
      <c r="O746">
        <v>70.595382746051001</v>
      </c>
      <c r="P746">
        <v>4.8229600067928899</v>
      </c>
      <c r="Q746">
        <v>3.9326323924119999E-2</v>
      </c>
    </row>
    <row r="747" spans="1:17" hidden="1" x14ac:dyDescent="0.3">
      <c r="A747" t="s">
        <v>1635</v>
      </c>
      <c r="B747" t="s">
        <v>1636</v>
      </c>
      <c r="C747" t="s">
        <v>3142</v>
      </c>
      <c r="D747" t="s">
        <v>178</v>
      </c>
      <c r="E747">
        <v>5632.5491413250002</v>
      </c>
      <c r="F747">
        <v>528.25</v>
      </c>
      <c r="G747">
        <v>2314.3503289588598</v>
      </c>
      <c r="H747">
        <v>-23.465384953527899</v>
      </c>
      <c r="I747">
        <v>304.86934370660703</v>
      </c>
      <c r="J747">
        <v>-2.8743329719157198</v>
      </c>
      <c r="K747">
        <v>364.34213667863997</v>
      </c>
      <c r="L747">
        <v>134.83892267524999</v>
      </c>
      <c r="M747">
        <v>3.4303498169082598</v>
      </c>
      <c r="N747">
        <v>0.240173230080375</v>
      </c>
      <c r="O747">
        <v>34.226218646474102</v>
      </c>
      <c r="P747">
        <v>2454.40038684719</v>
      </c>
      <c r="Q747">
        <v>0.13070923739805199</v>
      </c>
    </row>
    <row r="748" spans="1:17" x14ac:dyDescent="0.3">
      <c r="A748" t="s">
        <v>1637</v>
      </c>
      <c r="B748" t="s">
        <v>1638</v>
      </c>
      <c r="C748" t="s">
        <v>3141</v>
      </c>
      <c r="D748" t="s">
        <v>280</v>
      </c>
      <c r="E748">
        <v>5632.2451929600002</v>
      </c>
      <c r="F748">
        <v>766.95</v>
      </c>
      <c r="G748">
        <v>-15.439358975607201</v>
      </c>
      <c r="H748">
        <v>-7.3487004663064601</v>
      </c>
      <c r="I748">
        <v>-8.5162377824222801</v>
      </c>
      <c r="J748">
        <v>-4.8215972252516099</v>
      </c>
      <c r="K748">
        <v>807.764179994664</v>
      </c>
      <c r="L748">
        <v>786.34575091028296</v>
      </c>
      <c r="M748">
        <v>32.396755258184001</v>
      </c>
      <c r="N748">
        <v>0.30772057631880301</v>
      </c>
      <c r="O748">
        <v>17.347936632114202</v>
      </c>
      <c r="P748">
        <v>18.906976744186</v>
      </c>
      <c r="Q748">
        <v>4.107646595864E-3</v>
      </c>
    </row>
    <row r="749" spans="1:17" x14ac:dyDescent="0.3">
      <c r="A749" t="s">
        <v>1639</v>
      </c>
      <c r="B749" t="s">
        <v>1640</v>
      </c>
      <c r="C749" t="s">
        <v>3128</v>
      </c>
      <c r="D749" t="s">
        <v>960</v>
      </c>
      <c r="E749">
        <v>5588.0152762349999</v>
      </c>
      <c r="F749">
        <v>650.85</v>
      </c>
      <c r="G749">
        <v>89.678743128749502</v>
      </c>
      <c r="H749">
        <v>11.0059954962337</v>
      </c>
      <c r="I749">
        <v>143.500959762565</v>
      </c>
      <c r="J749">
        <v>9.2509845556033294</v>
      </c>
      <c r="K749">
        <v>643.13527691235402</v>
      </c>
      <c r="L749">
        <v>490.856315016537</v>
      </c>
      <c r="M749">
        <v>53.538684816240703</v>
      </c>
      <c r="N749">
        <v>0.337683167518537</v>
      </c>
      <c r="O749">
        <v>34.2552047322731</v>
      </c>
      <c r="P749">
        <v>201.598702502316</v>
      </c>
      <c r="Q749">
        <v>6.1885386614347997E-2</v>
      </c>
    </row>
    <row r="750" spans="1:17" hidden="1" x14ac:dyDescent="0.3">
      <c r="A750" t="s">
        <v>1641</v>
      </c>
      <c r="B750" t="s">
        <v>1642</v>
      </c>
      <c r="C750" t="s">
        <v>3142</v>
      </c>
      <c r="D750" t="s">
        <v>303</v>
      </c>
      <c r="E750">
        <v>5560.0531220449902</v>
      </c>
      <c r="F750">
        <v>1317.35</v>
      </c>
      <c r="G750">
        <v>548.17996286589198</v>
      </c>
      <c r="H750">
        <v>2.3480495485225501</v>
      </c>
      <c r="I750">
        <v>112.714251014006</v>
      </c>
      <c r="J750">
        <v>-5.5047184594440601</v>
      </c>
      <c r="K750">
        <v>1224.6811362347501</v>
      </c>
      <c r="L750">
        <v>826.96845498632001</v>
      </c>
      <c r="M750">
        <v>46.098289777141602</v>
      </c>
      <c r="N750">
        <v>1.5441885008806799</v>
      </c>
      <c r="O750">
        <v>24.925038903859999</v>
      </c>
      <c r="P750">
        <v>589.71204188481602</v>
      </c>
      <c r="Q750">
        <v>0.22001107705525599</v>
      </c>
    </row>
    <row r="751" spans="1:17" hidden="1" x14ac:dyDescent="0.3">
      <c r="A751" t="s">
        <v>1643</v>
      </c>
      <c r="B751" t="s">
        <v>1644</v>
      </c>
      <c r="C751" t="s">
        <v>3142</v>
      </c>
      <c r="D751" t="s">
        <v>21</v>
      </c>
      <c r="E751">
        <v>5559.0788805499997</v>
      </c>
      <c r="F751">
        <v>469.9</v>
      </c>
      <c r="G751">
        <v>-26.223472913490099</v>
      </c>
      <c r="H751">
        <v>-3.5784359462699502</v>
      </c>
      <c r="I751">
        <v>0.35991824726678801</v>
      </c>
      <c r="J751">
        <v>-3.9930664811505499</v>
      </c>
      <c r="K751">
        <v>489.51353088929602</v>
      </c>
      <c r="L751">
        <v>480.36829460118201</v>
      </c>
      <c r="M751">
        <v>38.205990342021103</v>
      </c>
      <c r="N751">
        <v>0.71390414166801897</v>
      </c>
      <c r="O751">
        <v>27.473930623536901</v>
      </c>
      <c r="P751">
        <v>20.456293258138899</v>
      </c>
      <c r="Q751">
        <v>3.0751932302342001E-2</v>
      </c>
    </row>
    <row r="752" spans="1:17" x14ac:dyDescent="0.3">
      <c r="A752" t="s">
        <v>1645</v>
      </c>
      <c r="B752" t="s">
        <v>1646</v>
      </c>
      <c r="C752" t="s">
        <v>565</v>
      </c>
      <c r="D752" t="s">
        <v>440</v>
      </c>
      <c r="E752">
        <v>5541.4590162750001</v>
      </c>
      <c r="F752">
        <v>1842.75</v>
      </c>
      <c r="G752">
        <v>10.1839488873671</v>
      </c>
      <c r="H752">
        <v>-1.71092300222129</v>
      </c>
      <c r="I752">
        <v>20.009742227172801</v>
      </c>
      <c r="J752">
        <v>-2.9407965554105999</v>
      </c>
      <c r="K752">
        <v>1962.35791118204</v>
      </c>
      <c r="L752">
        <v>1800.15968693531</v>
      </c>
      <c r="M752">
        <v>48.553273778712402</v>
      </c>
      <c r="N752">
        <v>0.83056948686916598</v>
      </c>
      <c r="O752">
        <v>35.286935286935297</v>
      </c>
      <c r="P752">
        <v>71.938418474457606</v>
      </c>
      <c r="Q752">
        <v>-0.10320054083381899</v>
      </c>
    </row>
    <row r="753" spans="1:17" x14ac:dyDescent="0.3">
      <c r="A753" t="s">
        <v>1647</v>
      </c>
      <c r="B753" t="s">
        <v>1648</v>
      </c>
      <c r="C753" t="s">
        <v>3132</v>
      </c>
      <c r="D753" t="s">
        <v>261</v>
      </c>
      <c r="E753">
        <v>5531.0856672</v>
      </c>
      <c r="F753">
        <v>2031</v>
      </c>
      <c r="G753">
        <v>-34.4646520934593</v>
      </c>
      <c r="H753">
        <v>-2.7219600230991201</v>
      </c>
      <c r="I753">
        <v>-22.078939320219099</v>
      </c>
      <c r="J753">
        <v>-4.7416772200639503</v>
      </c>
      <c r="K753">
        <v>2205.9487806407401</v>
      </c>
      <c r="L753">
        <v>2262.3748965546201</v>
      </c>
      <c r="M753">
        <v>43.102527310205403</v>
      </c>
      <c r="N753">
        <v>0.60027425959362501</v>
      </c>
      <c r="O753">
        <v>37.567700640078698</v>
      </c>
      <c r="P753">
        <v>18.081395348837201</v>
      </c>
      <c r="Q753">
        <v>6.3492416171397004E-2</v>
      </c>
    </row>
    <row r="754" spans="1:17" x14ac:dyDescent="0.3">
      <c r="A754" t="s">
        <v>1649</v>
      </c>
      <c r="B754" t="s">
        <v>1650</v>
      </c>
      <c r="C754" t="s">
        <v>3141</v>
      </c>
      <c r="D754" t="s">
        <v>280</v>
      </c>
      <c r="E754">
        <v>5510.8912499999997</v>
      </c>
      <c r="F754">
        <v>575.54999999999995</v>
      </c>
      <c r="G754">
        <v>-17.488614847045799</v>
      </c>
      <c r="H754">
        <v>3.0407289214123501</v>
      </c>
      <c r="I754">
        <v>5.7307109308076001</v>
      </c>
      <c r="J754">
        <v>-3.68071389925379</v>
      </c>
      <c r="K754">
        <v>600.24916709116303</v>
      </c>
      <c r="L754">
        <v>581.75321411595803</v>
      </c>
      <c r="M754">
        <v>49.016218188822897</v>
      </c>
      <c r="N754">
        <v>0.52044418306669304</v>
      </c>
      <c r="O754">
        <v>26.279211189297101</v>
      </c>
      <c r="P754">
        <v>32.3255546614553</v>
      </c>
      <c r="Q754">
        <v>2.9501538478525002E-2</v>
      </c>
    </row>
    <row r="755" spans="1:17" x14ac:dyDescent="0.3">
      <c r="A755" t="s">
        <v>1651</v>
      </c>
      <c r="B755" t="s">
        <v>1652</v>
      </c>
      <c r="C755" t="s">
        <v>3136</v>
      </c>
      <c r="D755" t="s">
        <v>261</v>
      </c>
      <c r="E755">
        <v>5510.1821595599904</v>
      </c>
      <c r="F755">
        <v>1225.6500000000001</v>
      </c>
      <c r="G755">
        <v>-42.885725789883999</v>
      </c>
      <c r="H755">
        <v>-12.5156609666161</v>
      </c>
      <c r="I755">
        <v>-9.9455961985571406</v>
      </c>
      <c r="J755">
        <v>-3.9572614080517599</v>
      </c>
      <c r="K755">
        <v>1337.94516742518</v>
      </c>
      <c r="L755">
        <v>1394.1530041604201</v>
      </c>
      <c r="M755">
        <v>33.502597433652497</v>
      </c>
      <c r="N755">
        <v>1.27856827821622</v>
      </c>
      <c r="O755">
        <v>35.715742667156199</v>
      </c>
      <c r="P755">
        <v>7.2215904120374397</v>
      </c>
      <c r="Q755">
        <v>-7.1247378836406E-2</v>
      </c>
    </row>
    <row r="756" spans="1:17" x14ac:dyDescent="0.3">
      <c r="A756" t="s">
        <v>1653</v>
      </c>
      <c r="B756" t="s">
        <v>1654</v>
      </c>
      <c r="C756" t="s">
        <v>3141</v>
      </c>
      <c r="D756" t="s">
        <v>498</v>
      </c>
      <c r="E756">
        <v>5476.0440721799996</v>
      </c>
      <c r="F756">
        <v>2075.6999999999998</v>
      </c>
      <c r="G756">
        <v>4.5657391538072396</v>
      </c>
      <c r="H756">
        <v>1.8901898002740001</v>
      </c>
      <c r="I756">
        <v>36.266944945090998</v>
      </c>
      <c r="J756">
        <v>-2.5166212823154801</v>
      </c>
      <c r="K756">
        <v>1978.1440585462101</v>
      </c>
      <c r="L756">
        <v>1727.5560215113601</v>
      </c>
      <c r="M756">
        <v>58.827679845198197</v>
      </c>
      <c r="N756">
        <v>0.31725775919485599</v>
      </c>
      <c r="O756">
        <v>15.141879847762199</v>
      </c>
      <c r="P756">
        <v>76.505102040816297</v>
      </c>
      <c r="Q756">
        <v>6.9255686385059998E-3</v>
      </c>
    </row>
    <row r="757" spans="1:17" x14ac:dyDescent="0.3">
      <c r="A757" t="s">
        <v>1655</v>
      </c>
      <c r="B757" t="s">
        <v>1656</v>
      </c>
      <c r="C757" t="s">
        <v>3136</v>
      </c>
      <c r="D757" t="s">
        <v>261</v>
      </c>
      <c r="E757">
        <v>5470.9008552599998</v>
      </c>
      <c r="F757">
        <v>1778.6</v>
      </c>
      <c r="G757">
        <v>-41.497297757761402</v>
      </c>
      <c r="H757">
        <v>16.455238475022199</v>
      </c>
      <c r="I757">
        <v>-21.537335692379099</v>
      </c>
      <c r="J757">
        <v>5.7629207302015004</v>
      </c>
      <c r="K757">
        <v>1695.05051142917</v>
      </c>
      <c r="L757">
        <v>1827.1919078896799</v>
      </c>
      <c r="M757">
        <v>72.769537679054096</v>
      </c>
      <c r="N757">
        <v>1.66191065510056</v>
      </c>
      <c r="O757">
        <v>32.199482739233098</v>
      </c>
      <c r="P757">
        <v>18.938076768757501</v>
      </c>
      <c r="Q757">
        <v>-4.7178243969319002E-2</v>
      </c>
    </row>
    <row r="758" spans="1:17" hidden="1" x14ac:dyDescent="0.3">
      <c r="A758" t="s">
        <v>1657</v>
      </c>
      <c r="B758" t="s">
        <v>1658</v>
      </c>
      <c r="C758" t="s">
        <v>3142</v>
      </c>
      <c r="D758" t="s">
        <v>406</v>
      </c>
      <c r="E758">
        <v>5462.1631400400001</v>
      </c>
      <c r="F758">
        <v>378.9</v>
      </c>
      <c r="G758">
        <v>-42.383099019708297</v>
      </c>
      <c r="H758">
        <v>-0.96027097870739198</v>
      </c>
      <c r="I758">
        <v>-14.406742299867901</v>
      </c>
      <c r="J758">
        <v>-3.3085434982314998</v>
      </c>
      <c r="K758">
        <v>395.77047926845103</v>
      </c>
      <c r="L758">
        <v>419.80619674288403</v>
      </c>
      <c r="M758">
        <v>41.674164905147599</v>
      </c>
      <c r="N758">
        <v>0.65566860043340902</v>
      </c>
      <c r="O758">
        <v>48.997096859329602</v>
      </c>
      <c r="P758">
        <v>4.09340659340657</v>
      </c>
      <c r="Q758">
        <v>-7.9282889809120002E-2</v>
      </c>
    </row>
    <row r="759" spans="1:17" x14ac:dyDescent="0.3">
      <c r="A759" t="s">
        <v>1659</v>
      </c>
      <c r="B759" t="s">
        <v>1660</v>
      </c>
      <c r="C759" t="s">
        <v>3129</v>
      </c>
      <c r="D759" t="s">
        <v>37</v>
      </c>
      <c r="E759">
        <v>5456.7626971</v>
      </c>
      <c r="F759">
        <v>321.85000000000002</v>
      </c>
      <c r="G759">
        <v>-14.6717581105548</v>
      </c>
      <c r="H759">
        <v>5.1867279939883302</v>
      </c>
      <c r="I759">
        <v>-18.567825404868302</v>
      </c>
      <c r="J759">
        <v>-0.60449170207446301</v>
      </c>
      <c r="K759">
        <v>350.29058141902499</v>
      </c>
      <c r="L759">
        <v>359.33966902066697</v>
      </c>
      <c r="M759">
        <v>47.083708798924803</v>
      </c>
      <c r="N759">
        <v>0.25920931782057499</v>
      </c>
      <c r="O759">
        <v>51.048625135932802</v>
      </c>
      <c r="P759">
        <v>10.4064989942775</v>
      </c>
      <c r="Q759">
        <v>-1.7694859789167999E-2</v>
      </c>
    </row>
    <row r="760" spans="1:17" x14ac:dyDescent="0.3">
      <c r="A760" t="s">
        <v>1661</v>
      </c>
      <c r="B760" t="s">
        <v>1662</v>
      </c>
      <c r="C760" t="s">
        <v>3125</v>
      </c>
      <c r="D760" t="s">
        <v>280</v>
      </c>
      <c r="E760">
        <v>5450.9566707000004</v>
      </c>
      <c r="F760">
        <v>1107</v>
      </c>
      <c r="G760">
        <v>33.196814792145403</v>
      </c>
      <c r="H760">
        <v>-5.3821530031986402</v>
      </c>
      <c r="I760">
        <v>7.0756580515149796</v>
      </c>
      <c r="J760">
        <v>-3.7738901846866502</v>
      </c>
      <c r="K760">
        <v>1208.96742372463</v>
      </c>
      <c r="L760">
        <v>1108.8352326219999</v>
      </c>
      <c r="M760">
        <v>49.0694292279141</v>
      </c>
      <c r="N760">
        <v>0.83106894024179101</v>
      </c>
      <c r="O760">
        <v>36.725383920505799</v>
      </c>
      <c r="P760">
        <v>75.144371489597305</v>
      </c>
      <c r="Q760">
        <v>8.0980488034991999E-2</v>
      </c>
    </row>
    <row r="761" spans="1:17" hidden="1" x14ac:dyDescent="0.3">
      <c r="A761" t="s">
        <v>1663</v>
      </c>
      <c r="B761" t="s">
        <v>1664</v>
      </c>
      <c r="C761" t="s">
        <v>3142</v>
      </c>
      <c r="D761" t="s">
        <v>80</v>
      </c>
      <c r="E761">
        <v>5436.3843674999998</v>
      </c>
      <c r="F761">
        <v>1981.25</v>
      </c>
      <c r="G761">
        <v>14.533382119900899</v>
      </c>
      <c r="H761">
        <v>-7.1074013998332397</v>
      </c>
      <c r="I761">
        <v>51.459885023694397</v>
      </c>
      <c r="J761">
        <v>1.57778453050389</v>
      </c>
      <c r="K761">
        <v>2119.7429961196099</v>
      </c>
      <c r="L761">
        <v>1795.2469831256501</v>
      </c>
      <c r="M761">
        <v>41.888009243157803</v>
      </c>
      <c r="N761">
        <v>0.35410227623531798</v>
      </c>
      <c r="O761">
        <v>33.753943217665601</v>
      </c>
      <c r="P761">
        <v>73.793859649122794</v>
      </c>
      <c r="Q761">
        <v>9.9103574696539007E-2</v>
      </c>
    </row>
    <row r="762" spans="1:17" hidden="1" x14ac:dyDescent="0.3">
      <c r="A762" t="s">
        <v>1665</v>
      </c>
      <c r="B762" t="s">
        <v>1666</v>
      </c>
      <c r="C762" t="s">
        <v>3138</v>
      </c>
      <c r="D762" t="s">
        <v>102</v>
      </c>
      <c r="E762">
        <v>5425.0866495099999</v>
      </c>
      <c r="F762">
        <v>140.03</v>
      </c>
      <c r="G762">
        <v>-36.425810138513299</v>
      </c>
      <c r="H762">
        <v>-3.1969834963529098</v>
      </c>
      <c r="I762">
        <v>-20.892105275146601</v>
      </c>
      <c r="J762">
        <v>-6.4416439247810899</v>
      </c>
      <c r="K762">
        <v>149.36747398911299</v>
      </c>
      <c r="M762">
        <v>38.750059520694698</v>
      </c>
      <c r="N762">
        <v>0.59589651700991797</v>
      </c>
      <c r="O762">
        <v>41.041205455973703</v>
      </c>
      <c r="P762">
        <v>6.40577507598785</v>
      </c>
    </row>
    <row r="763" spans="1:17" hidden="1" x14ac:dyDescent="0.3">
      <c r="A763" t="s">
        <v>1667</v>
      </c>
      <c r="B763" t="s">
        <v>1668</v>
      </c>
      <c r="C763" t="s">
        <v>3129</v>
      </c>
      <c r="D763" t="s">
        <v>120</v>
      </c>
      <c r="E763">
        <v>5406.5836142999997</v>
      </c>
      <c r="F763">
        <v>433.9</v>
      </c>
      <c r="G763">
        <v>-1.09399390868019</v>
      </c>
      <c r="H763">
        <v>-2.7800042458843599</v>
      </c>
      <c r="I763">
        <v>30.16133656881</v>
      </c>
      <c r="J763">
        <v>-4.5857423678888702</v>
      </c>
      <c r="K763">
        <v>433.11746275757702</v>
      </c>
      <c r="M763">
        <v>35.422332862093199</v>
      </c>
      <c r="N763">
        <v>0.53479721846308004</v>
      </c>
      <c r="O763">
        <v>19.843281862180199</v>
      </c>
      <c r="P763">
        <v>44.128882245474102</v>
      </c>
    </row>
    <row r="764" spans="1:17" hidden="1" x14ac:dyDescent="0.3">
      <c r="A764" t="s">
        <v>1669</v>
      </c>
      <c r="B764" t="s">
        <v>1670</v>
      </c>
      <c r="C764" t="s">
        <v>3142</v>
      </c>
      <c r="D764" t="s">
        <v>250</v>
      </c>
      <c r="E764">
        <v>5403.1851059999999</v>
      </c>
      <c r="F764">
        <v>1020</v>
      </c>
      <c r="G764">
        <v>45.680468353419997</v>
      </c>
      <c r="H764">
        <v>13.623812846155399</v>
      </c>
      <c r="I764">
        <v>59.020004405323903</v>
      </c>
      <c r="J764">
        <v>-4.2122316679963502E-2</v>
      </c>
      <c r="K764">
        <v>909.92369847423095</v>
      </c>
      <c r="L764">
        <v>770.87539355983199</v>
      </c>
      <c r="M764">
        <v>69.598472935460705</v>
      </c>
      <c r="N764">
        <v>1.1736174657253799</v>
      </c>
      <c r="O764">
        <v>1.0686274509803899</v>
      </c>
      <c r="P764">
        <v>84.682237914176994</v>
      </c>
      <c r="Q764">
        <v>-3.6242420720498998E-2</v>
      </c>
    </row>
    <row r="765" spans="1:17" x14ac:dyDescent="0.3">
      <c r="A765" t="s">
        <v>1671</v>
      </c>
      <c r="B765" t="s">
        <v>1672</v>
      </c>
      <c r="C765" t="s">
        <v>3135</v>
      </c>
      <c r="D765" t="s">
        <v>1624</v>
      </c>
      <c r="E765">
        <v>5403.1635103799999</v>
      </c>
      <c r="F765">
        <v>452.45</v>
      </c>
      <c r="G765">
        <v>3.6481909569396298</v>
      </c>
      <c r="H765">
        <v>-1.8771427520086801</v>
      </c>
      <c r="I765">
        <v>28.490697968716599</v>
      </c>
      <c r="J765">
        <v>-1.6748080312981399</v>
      </c>
      <c r="K765">
        <v>433.42111119478301</v>
      </c>
      <c r="L765">
        <v>392.99030490076899</v>
      </c>
      <c r="M765">
        <v>56.492893177064303</v>
      </c>
      <c r="N765">
        <v>1.0674507980924</v>
      </c>
      <c r="O765">
        <v>14.0236490219913</v>
      </c>
      <c r="P765">
        <v>58.615249780893897</v>
      </c>
      <c r="Q765">
        <v>5.2342463615911002E-2</v>
      </c>
    </row>
    <row r="766" spans="1:17" hidden="1" x14ac:dyDescent="0.3">
      <c r="A766" t="s">
        <v>1673</v>
      </c>
      <c r="B766" t="s">
        <v>1674</v>
      </c>
      <c r="C766" t="s">
        <v>3142</v>
      </c>
      <c r="D766" t="s">
        <v>440</v>
      </c>
      <c r="E766">
        <v>5399.4398610899998</v>
      </c>
      <c r="F766">
        <v>1176.45</v>
      </c>
      <c r="G766">
        <v>61.8865243724957</v>
      </c>
      <c r="H766">
        <v>29.788732766810199</v>
      </c>
      <c r="I766">
        <v>78.717927598901895</v>
      </c>
      <c r="J766">
        <v>12.158442686043299</v>
      </c>
      <c r="K766">
        <v>993.59596800444695</v>
      </c>
      <c r="L766">
        <v>819.187462483329</v>
      </c>
      <c r="M766">
        <v>79.877730222720103</v>
      </c>
      <c r="N766">
        <v>1.9477087563884901</v>
      </c>
      <c r="O766">
        <v>1.5767775936078801</v>
      </c>
      <c r="P766">
        <v>125.37356321839</v>
      </c>
      <c r="Q766">
        <v>0.17106485960200299</v>
      </c>
    </row>
    <row r="767" spans="1:17" hidden="1" x14ac:dyDescent="0.3">
      <c r="A767" t="s">
        <v>1675</v>
      </c>
      <c r="B767" t="s">
        <v>1676</v>
      </c>
      <c r="C767" t="s">
        <v>3142</v>
      </c>
      <c r="D767" t="s">
        <v>1677</v>
      </c>
      <c r="E767">
        <v>5362.1116799900001</v>
      </c>
      <c r="F767">
        <v>300.95</v>
      </c>
      <c r="G767">
        <v>-20.307381219538399</v>
      </c>
      <c r="H767">
        <v>0.87697104659974001</v>
      </c>
      <c r="I767">
        <v>0.59691591513492903</v>
      </c>
      <c r="J767">
        <v>-3.25965714681938</v>
      </c>
      <c r="K767">
        <v>317.68565544007402</v>
      </c>
      <c r="L767">
        <v>307.985306147335</v>
      </c>
      <c r="M767">
        <v>47.559902573155298</v>
      </c>
      <c r="N767">
        <v>0.21324520775401701</v>
      </c>
      <c r="O767">
        <v>34.208340255856399</v>
      </c>
      <c r="P767">
        <v>27.629346904156002</v>
      </c>
      <c r="Q767">
        <v>0.118701380459585</v>
      </c>
    </row>
    <row r="768" spans="1:17" hidden="1" x14ac:dyDescent="0.3">
      <c r="A768" t="s">
        <v>1678</v>
      </c>
      <c r="B768" t="s">
        <v>1679</v>
      </c>
      <c r="C768" t="s">
        <v>3142</v>
      </c>
      <c r="D768" t="s">
        <v>915</v>
      </c>
      <c r="E768">
        <v>5317.2739529999999</v>
      </c>
      <c r="F768">
        <v>619.95000000000005</v>
      </c>
      <c r="G768">
        <v>23.3379487490689</v>
      </c>
      <c r="H768">
        <v>3.4009528391169499</v>
      </c>
      <c r="I768">
        <v>-13.2247373354251</v>
      </c>
      <c r="J768">
        <v>0.909498157102408</v>
      </c>
      <c r="K768">
        <v>632.90875816856499</v>
      </c>
      <c r="L768">
        <v>651.65551422054205</v>
      </c>
      <c r="M768">
        <v>62.1870779337332</v>
      </c>
      <c r="N768">
        <v>1.52215174938428</v>
      </c>
      <c r="O768">
        <v>50.141140414549497</v>
      </c>
      <c r="P768">
        <v>52.734663710273402</v>
      </c>
      <c r="Q768">
        <v>4.3421730480050998E-2</v>
      </c>
    </row>
    <row r="769" spans="1:17" x14ac:dyDescent="0.3">
      <c r="A769" t="s">
        <v>1680</v>
      </c>
      <c r="B769" t="s">
        <v>1681</v>
      </c>
      <c r="C769" t="s">
        <v>3146</v>
      </c>
      <c r="D769" t="s">
        <v>163</v>
      </c>
      <c r="E769">
        <v>5231.457310406</v>
      </c>
      <c r="F769">
        <v>142.54</v>
      </c>
      <c r="G769">
        <v>76.573396064014105</v>
      </c>
      <c r="H769">
        <v>-12.9678655508754</v>
      </c>
      <c r="I769">
        <v>-4.44104512317179</v>
      </c>
      <c r="J769">
        <v>-5.9770864977720004</v>
      </c>
      <c r="K769">
        <v>170.70548995934399</v>
      </c>
      <c r="L769">
        <v>157.04953949182999</v>
      </c>
      <c r="M769">
        <v>29.283202407220799</v>
      </c>
      <c r="N769">
        <v>0.54675014327313298</v>
      </c>
      <c r="O769">
        <v>57.604882839904498</v>
      </c>
      <c r="P769">
        <v>112.58762117822501</v>
      </c>
      <c r="Q769">
        <v>0.109514473122618</v>
      </c>
    </row>
    <row r="770" spans="1:17" x14ac:dyDescent="0.3">
      <c r="A770" t="s">
        <v>1682</v>
      </c>
      <c r="B770" t="s">
        <v>1683</v>
      </c>
      <c r="C770" t="s">
        <v>3131</v>
      </c>
      <c r="D770" t="s">
        <v>250</v>
      </c>
      <c r="E770">
        <v>5190.5050871800004</v>
      </c>
      <c r="F770">
        <v>604.6</v>
      </c>
      <c r="G770">
        <v>17.645597004085499</v>
      </c>
      <c r="H770">
        <v>-7.6769366670392696</v>
      </c>
      <c r="I770">
        <v>43.269892284317898</v>
      </c>
      <c r="J770">
        <v>-3.4071198571616201</v>
      </c>
      <c r="K770">
        <v>598.76109521485205</v>
      </c>
      <c r="L770">
        <v>502.04902874012799</v>
      </c>
      <c r="M770">
        <v>39.428268525458599</v>
      </c>
      <c r="N770">
        <v>0.63836884222736001</v>
      </c>
      <c r="O770">
        <v>14.621237181607601</v>
      </c>
      <c r="P770">
        <v>67.9444444444444</v>
      </c>
    </row>
    <row r="771" spans="1:17" x14ac:dyDescent="0.3">
      <c r="A771" t="s">
        <v>1684</v>
      </c>
      <c r="B771" t="s">
        <v>1685</v>
      </c>
      <c r="C771" t="s">
        <v>3127</v>
      </c>
      <c r="D771" t="s">
        <v>24</v>
      </c>
      <c r="E771">
        <v>5180.0681368149999</v>
      </c>
      <c r="F771">
        <v>306.35000000000002</v>
      </c>
      <c r="G771">
        <v>-45.026805173575703</v>
      </c>
      <c r="H771">
        <v>-1.37544518906233</v>
      </c>
      <c r="I771">
        <v>-13.3792411874559</v>
      </c>
      <c r="J771">
        <v>-2.5598675631106902</v>
      </c>
      <c r="K771">
        <v>313.18483194094102</v>
      </c>
      <c r="L771">
        <v>332.18527536171899</v>
      </c>
      <c r="M771">
        <v>47.671445095452</v>
      </c>
      <c r="N771">
        <v>0.61415211804617897</v>
      </c>
      <c r="O771">
        <v>37.832544475273302</v>
      </c>
      <c r="P771">
        <v>4.8964218455743902</v>
      </c>
      <c r="Q771">
        <v>-1.3903999045079E-2</v>
      </c>
    </row>
    <row r="772" spans="1:17" x14ac:dyDescent="0.3">
      <c r="A772" t="s">
        <v>1686</v>
      </c>
      <c r="B772" t="s">
        <v>1687</v>
      </c>
      <c r="C772" t="s">
        <v>3139</v>
      </c>
      <c r="D772" t="s">
        <v>460</v>
      </c>
      <c r="E772">
        <v>5170.4166070559904</v>
      </c>
      <c r="F772">
        <v>52.61</v>
      </c>
      <c r="G772">
        <v>-43.8650280820071</v>
      </c>
      <c r="H772">
        <v>-5.7528590525216297</v>
      </c>
      <c r="I772">
        <v>-28.699091522629999</v>
      </c>
      <c r="J772">
        <v>-6.3002588978416503</v>
      </c>
      <c r="K772">
        <v>58.386002824088898</v>
      </c>
      <c r="L772">
        <v>64.977330132659603</v>
      </c>
      <c r="M772">
        <v>35.112051824318797</v>
      </c>
      <c r="N772">
        <v>0.50921730343179905</v>
      </c>
      <c r="O772">
        <v>86.276373313058301</v>
      </c>
      <c r="P772">
        <v>1.5049199305421499</v>
      </c>
      <c r="Q772">
        <v>-4.2258289005949003E-2</v>
      </c>
    </row>
    <row r="773" spans="1:17" hidden="1" x14ac:dyDescent="0.3">
      <c r="A773" t="s">
        <v>1688</v>
      </c>
      <c r="B773" t="s">
        <v>1689</v>
      </c>
      <c r="C773" t="s">
        <v>3142</v>
      </c>
      <c r="D773" t="s">
        <v>1690</v>
      </c>
      <c r="E773">
        <v>5168.879891351</v>
      </c>
      <c r="F773">
        <v>63.39</v>
      </c>
      <c r="G773">
        <v>0.87035252430249999</v>
      </c>
      <c r="H773">
        <v>-3.3889754496648599</v>
      </c>
      <c r="I773">
        <v>-1.47202083487012</v>
      </c>
      <c r="J773">
        <v>-2.8743329719157198</v>
      </c>
      <c r="K773">
        <v>63.838634780204004</v>
      </c>
      <c r="L773">
        <v>60.328894022463302</v>
      </c>
      <c r="M773">
        <v>56.425916595309197</v>
      </c>
      <c r="N773">
        <v>1.15697088551122</v>
      </c>
      <c r="O773">
        <v>6.60987537466477</v>
      </c>
      <c r="P773">
        <v>23.687804878048698</v>
      </c>
      <c r="Q773">
        <v>-3.0196124243903E-2</v>
      </c>
    </row>
    <row r="774" spans="1:17" x14ac:dyDescent="0.3">
      <c r="A774" t="s">
        <v>1691</v>
      </c>
      <c r="B774" t="s">
        <v>1692</v>
      </c>
      <c r="C774" t="s">
        <v>3135</v>
      </c>
      <c r="D774" t="s">
        <v>271</v>
      </c>
      <c r="E774">
        <v>5107.7662561609995</v>
      </c>
      <c r="F774">
        <v>239.39</v>
      </c>
      <c r="G774">
        <v>-16.5181463675749</v>
      </c>
      <c r="H774">
        <v>5.6279907820284798</v>
      </c>
      <c r="I774">
        <v>1.79149999364646</v>
      </c>
      <c r="J774">
        <v>-1.1254759431971799</v>
      </c>
      <c r="K774">
        <v>238.868908065131</v>
      </c>
      <c r="L774">
        <v>240.652648449297</v>
      </c>
      <c r="M774">
        <v>63.453060350603899</v>
      </c>
      <c r="N774">
        <v>0.405567817155841</v>
      </c>
      <c r="O774">
        <v>24.1071055599649</v>
      </c>
      <c r="P774">
        <v>26.661375661375601</v>
      </c>
      <c r="Q774">
        <v>-0.11568157695494</v>
      </c>
    </row>
    <row r="775" spans="1:17" hidden="1" x14ac:dyDescent="0.3">
      <c r="A775" t="s">
        <v>1693</v>
      </c>
      <c r="B775" t="s">
        <v>1694</v>
      </c>
      <c r="C775" t="s">
        <v>3142</v>
      </c>
      <c r="D775" t="s">
        <v>406</v>
      </c>
      <c r="E775">
        <v>5095.7201002749998</v>
      </c>
      <c r="F775">
        <v>719.45</v>
      </c>
      <c r="G775">
        <v>44.103602854971903</v>
      </c>
      <c r="H775">
        <v>2.7724258596574902</v>
      </c>
      <c r="I775">
        <v>65.196786923591404</v>
      </c>
      <c r="J775">
        <v>-1.36214137941155</v>
      </c>
      <c r="K775">
        <v>709.48967628923697</v>
      </c>
      <c r="M775">
        <v>54.220970372769699</v>
      </c>
      <c r="N775">
        <v>0.78300230500635803</v>
      </c>
      <c r="O775">
        <v>31.4893321287094</v>
      </c>
      <c r="P775">
        <v>93.712977921378496</v>
      </c>
    </row>
    <row r="776" spans="1:17" x14ac:dyDescent="0.3">
      <c r="A776" t="s">
        <v>1695</v>
      </c>
      <c r="B776" t="s">
        <v>1696</v>
      </c>
      <c r="C776" t="s">
        <v>3141</v>
      </c>
      <c r="D776" t="s">
        <v>280</v>
      </c>
      <c r="E776">
        <v>5068.0566911719998</v>
      </c>
      <c r="F776">
        <v>150.68</v>
      </c>
      <c r="G776">
        <v>-16.508881494475698</v>
      </c>
      <c r="H776">
        <v>-3.5843421549664001</v>
      </c>
      <c r="I776">
        <v>-16.414559083816101</v>
      </c>
      <c r="J776">
        <v>-3.1118156554700498</v>
      </c>
      <c r="K776">
        <v>161.54550585570701</v>
      </c>
      <c r="L776">
        <v>165.55044892243799</v>
      </c>
      <c r="M776">
        <v>43.087021524671997</v>
      </c>
      <c r="N776">
        <v>0.488524197596795</v>
      </c>
      <c r="O776">
        <v>45.739315104857901</v>
      </c>
      <c r="P776">
        <v>15.8631295655517</v>
      </c>
      <c r="Q776">
        <v>-5.9025016109079002E-2</v>
      </c>
    </row>
    <row r="777" spans="1:17" hidden="1" x14ac:dyDescent="0.3">
      <c r="A777" t="s">
        <v>1697</v>
      </c>
      <c r="B777" t="s">
        <v>1698</v>
      </c>
      <c r="C777" t="s">
        <v>3142</v>
      </c>
      <c r="D777" t="s">
        <v>261</v>
      </c>
      <c r="E777">
        <v>5064.9040589400001</v>
      </c>
      <c r="F777">
        <v>1102.2</v>
      </c>
      <c r="G777">
        <v>208.11900932137701</v>
      </c>
      <c r="H777">
        <v>19.128179679408699</v>
      </c>
      <c r="I777">
        <v>64.807599250387895</v>
      </c>
      <c r="J777">
        <v>-3.0761678343010499</v>
      </c>
      <c r="K777">
        <v>1020.10901138051</v>
      </c>
      <c r="L777">
        <v>809.52978818421798</v>
      </c>
      <c r="M777">
        <v>56.031030940266099</v>
      </c>
      <c r="N777">
        <v>0.50171028080661495</v>
      </c>
      <c r="O777">
        <v>7.7798947559426503</v>
      </c>
      <c r="P777">
        <v>255.89279948337099</v>
      </c>
      <c r="Q777">
        <v>0.10696786693969899</v>
      </c>
    </row>
    <row r="778" spans="1:17" hidden="1" x14ac:dyDescent="0.3">
      <c r="A778" t="s">
        <v>1699</v>
      </c>
      <c r="B778" t="s">
        <v>1700</v>
      </c>
      <c r="C778" t="s">
        <v>3142</v>
      </c>
      <c r="D778" t="s">
        <v>414</v>
      </c>
      <c r="E778">
        <v>5062.5492182999997</v>
      </c>
      <c r="F778">
        <v>279</v>
      </c>
      <c r="G778">
        <v>-24.091538690710799</v>
      </c>
      <c r="H778">
        <v>-0.37923716603735202</v>
      </c>
      <c r="I778">
        <v>-7.64964374261716</v>
      </c>
      <c r="J778">
        <v>-6.6626048971881602</v>
      </c>
      <c r="K778">
        <v>288.79790377868699</v>
      </c>
      <c r="L778">
        <v>290.82688028349401</v>
      </c>
      <c r="M778">
        <v>38.147994105399697</v>
      </c>
      <c r="N778">
        <v>0.82046560203548202</v>
      </c>
      <c r="O778">
        <v>39.050179211469498</v>
      </c>
      <c r="P778">
        <v>3.5442568194470301</v>
      </c>
      <c r="Q778">
        <v>3.9620743599900002E-4</v>
      </c>
    </row>
    <row r="779" spans="1:17" x14ac:dyDescent="0.3">
      <c r="A779" t="s">
        <v>1701</v>
      </c>
      <c r="B779" t="s">
        <v>1702</v>
      </c>
      <c r="C779" t="s">
        <v>3135</v>
      </c>
      <c r="D779" t="s">
        <v>271</v>
      </c>
      <c r="E779">
        <v>5008.8327416399998</v>
      </c>
      <c r="F779">
        <v>1842.1</v>
      </c>
      <c r="G779">
        <v>32.317527275862503</v>
      </c>
      <c r="H779">
        <v>-8.16009616439481</v>
      </c>
      <c r="I779">
        <v>3.93987693792175</v>
      </c>
      <c r="J779">
        <v>-6.6389154860066899</v>
      </c>
      <c r="K779">
        <v>2067.0454415690501</v>
      </c>
      <c r="L779">
        <v>1810.0467238582701</v>
      </c>
      <c r="M779">
        <v>30.107051918109899</v>
      </c>
      <c r="N779">
        <v>0.355505965793395</v>
      </c>
      <c r="O779">
        <v>42.2344063840182</v>
      </c>
      <c r="P779">
        <v>93.630104588216696</v>
      </c>
      <c r="Q779">
        <v>-1.1377940970369E-2</v>
      </c>
    </row>
    <row r="780" spans="1:17" x14ac:dyDescent="0.3">
      <c r="A780" t="s">
        <v>1703</v>
      </c>
      <c r="B780" t="s">
        <v>1704</v>
      </c>
      <c r="C780" t="s">
        <v>3136</v>
      </c>
      <c r="D780" t="s">
        <v>261</v>
      </c>
      <c r="E780">
        <v>5003.8198937799998</v>
      </c>
      <c r="F780">
        <v>630.95000000000005</v>
      </c>
      <c r="G780">
        <v>-23.151999185741499</v>
      </c>
      <c r="H780">
        <v>1.3878503405315199</v>
      </c>
      <c r="I780">
        <v>-9.7770819593822704</v>
      </c>
      <c r="J780">
        <v>-1.90787929779432</v>
      </c>
      <c r="K780">
        <v>664.15914444235102</v>
      </c>
      <c r="L780">
        <v>687.76212613840198</v>
      </c>
      <c r="M780">
        <v>47.054847999599403</v>
      </c>
      <c r="N780">
        <v>0.49521463684265898</v>
      </c>
      <c r="O780">
        <v>40.074490847135202</v>
      </c>
      <c r="P780">
        <v>8.67206338270754</v>
      </c>
    </row>
    <row r="781" spans="1:17" hidden="1" x14ac:dyDescent="0.3">
      <c r="A781" t="s">
        <v>1705</v>
      </c>
      <c r="B781" t="s">
        <v>1706</v>
      </c>
      <c r="C781" t="s">
        <v>3142</v>
      </c>
      <c r="D781" t="s">
        <v>21</v>
      </c>
      <c r="E781">
        <v>4980.7996077600001</v>
      </c>
      <c r="F781">
        <v>85.23</v>
      </c>
      <c r="G781">
        <v>-27.873732370869099</v>
      </c>
      <c r="H781">
        <v>8.4053648225012001</v>
      </c>
      <c r="I781">
        <v>-36.128448554810703</v>
      </c>
      <c r="J781">
        <v>3.0606762248960502</v>
      </c>
      <c r="K781">
        <v>93.805082731289403</v>
      </c>
      <c r="L781">
        <v>104.148815172919</v>
      </c>
      <c r="M781">
        <v>55.933469076581403</v>
      </c>
      <c r="N781">
        <v>0.58638418785358704</v>
      </c>
      <c r="O781">
        <v>68.015956822714998</v>
      </c>
      <c r="P781">
        <v>26.266666666666602</v>
      </c>
      <c r="Q781">
        <v>0.280745563279932</v>
      </c>
    </row>
    <row r="782" spans="1:17" x14ac:dyDescent="0.3">
      <c r="A782" t="s">
        <v>1707</v>
      </c>
      <c r="B782" t="s">
        <v>1708</v>
      </c>
      <c r="C782" t="s">
        <v>3133</v>
      </c>
      <c r="D782" t="s">
        <v>981</v>
      </c>
      <c r="E782">
        <v>4972.3477761579998</v>
      </c>
      <c r="F782">
        <v>167.98</v>
      </c>
      <c r="G782">
        <v>-13.2907156422414</v>
      </c>
      <c r="H782">
        <v>-1.94851685019989</v>
      </c>
      <c r="I782">
        <v>-31.972221453923201</v>
      </c>
      <c r="J782">
        <v>-2.7611231762892001</v>
      </c>
      <c r="K782">
        <v>186.04448062497099</v>
      </c>
      <c r="L782">
        <v>194.15919987796801</v>
      </c>
      <c r="M782">
        <v>42.015763907189999</v>
      </c>
      <c r="N782">
        <v>0.91089858356459497</v>
      </c>
      <c r="O782">
        <v>51.565662578878403</v>
      </c>
      <c r="P782">
        <v>9.5759947814742095</v>
      </c>
      <c r="Q782">
        <v>3.5798720335939997E-2</v>
      </c>
    </row>
    <row r="783" spans="1:17" x14ac:dyDescent="0.3">
      <c r="A783" t="s">
        <v>1709</v>
      </c>
      <c r="B783" t="s">
        <v>1710</v>
      </c>
      <c r="C783" t="s">
        <v>3131</v>
      </c>
      <c r="D783" t="s">
        <v>51</v>
      </c>
      <c r="E783">
        <v>4940.3202586500001</v>
      </c>
      <c r="F783">
        <v>197.7</v>
      </c>
      <c r="G783">
        <v>39.9674717442306</v>
      </c>
      <c r="H783">
        <v>19.765828686224499</v>
      </c>
      <c r="I783">
        <v>80.418217054936306</v>
      </c>
      <c r="J783">
        <v>5.56520863673801</v>
      </c>
      <c r="K783">
        <v>189.89583756651601</v>
      </c>
      <c r="L783">
        <v>155.399947930119</v>
      </c>
      <c r="M783">
        <v>49.545538863655203</v>
      </c>
      <c r="N783">
        <v>9.86443614762402E-2</v>
      </c>
      <c r="O783">
        <v>21.750126454223501</v>
      </c>
      <c r="P783">
        <v>114.774579033134</v>
      </c>
      <c r="Q783">
        <v>2.1736261748444001E-2</v>
      </c>
    </row>
    <row r="784" spans="1:17" x14ac:dyDescent="0.3">
      <c r="A784" t="s">
        <v>1711</v>
      </c>
      <c r="B784" t="s">
        <v>1712</v>
      </c>
      <c r="C784" t="s">
        <v>3136</v>
      </c>
      <c r="D784" t="s">
        <v>208</v>
      </c>
      <c r="E784">
        <v>4931.0290617949904</v>
      </c>
      <c r="F784">
        <v>7260.65</v>
      </c>
      <c r="G784">
        <v>52.050048558044701</v>
      </c>
      <c r="H784">
        <v>5.2543933631146498</v>
      </c>
      <c r="I784">
        <v>-12.8145558817468</v>
      </c>
      <c r="J784">
        <v>2.9284482254997499</v>
      </c>
      <c r="K784">
        <v>7382.4248803972096</v>
      </c>
      <c r="L784">
        <v>7034.4484114535398</v>
      </c>
      <c r="M784">
        <v>53.740673036743303</v>
      </c>
      <c r="N784">
        <v>0.82764948116327497</v>
      </c>
      <c r="O784">
        <v>25.097615227286799</v>
      </c>
      <c r="P784">
        <v>77.717537633092604</v>
      </c>
      <c r="Q784">
        <v>0.121743972048455</v>
      </c>
    </row>
    <row r="785" spans="1:17" hidden="1" x14ac:dyDescent="0.3">
      <c r="A785" t="s">
        <v>1713</v>
      </c>
      <c r="B785" t="s">
        <v>1714</v>
      </c>
      <c r="C785" t="s">
        <v>3142</v>
      </c>
      <c r="D785" t="s">
        <v>411</v>
      </c>
      <c r="E785">
        <v>4927.7323212000001</v>
      </c>
      <c r="F785">
        <v>11859</v>
      </c>
      <c r="G785">
        <v>8.6596545848192097</v>
      </c>
      <c r="H785">
        <v>12.4329318568478</v>
      </c>
      <c r="I785">
        <v>20.173095886167101</v>
      </c>
      <c r="J785">
        <v>-0.38140362550444001</v>
      </c>
      <c r="K785">
        <v>11491.6824180239</v>
      </c>
      <c r="L785">
        <v>10931.041436920001</v>
      </c>
      <c r="M785">
        <v>61.787894157488097</v>
      </c>
      <c r="N785">
        <v>0.92248276327457102</v>
      </c>
      <c r="O785">
        <v>20.452820642549899</v>
      </c>
      <c r="P785">
        <v>42.317962257357998</v>
      </c>
      <c r="Q785">
        <v>-1.8183870849830001E-3</v>
      </c>
    </row>
    <row r="786" spans="1:17" hidden="1" x14ac:dyDescent="0.3">
      <c r="A786" t="s">
        <v>1715</v>
      </c>
      <c r="B786" t="s">
        <v>1716</v>
      </c>
      <c r="C786" t="s">
        <v>3142</v>
      </c>
      <c r="D786" t="s">
        <v>501</v>
      </c>
      <c r="E786">
        <v>4907.6620956999996</v>
      </c>
      <c r="F786">
        <v>4713.8</v>
      </c>
      <c r="G786">
        <v>18.016504786162901</v>
      </c>
      <c r="H786">
        <v>4.0402254390348302</v>
      </c>
      <c r="I786">
        <v>-28.962240759482</v>
      </c>
      <c r="J786">
        <v>1.2700982271840799</v>
      </c>
      <c r="K786">
        <v>5007.3935361677604</v>
      </c>
      <c r="L786">
        <v>4996.5244238526102</v>
      </c>
      <c r="M786">
        <v>49.704042034946497</v>
      </c>
      <c r="N786">
        <v>1.1268424927566101</v>
      </c>
      <c r="O786">
        <v>42.112520683949199</v>
      </c>
      <c r="P786">
        <v>42.110340669279402</v>
      </c>
      <c r="Q786">
        <v>0.12928822264085399</v>
      </c>
    </row>
    <row r="787" spans="1:17" hidden="1" x14ac:dyDescent="0.3">
      <c r="A787" t="s">
        <v>1717</v>
      </c>
      <c r="B787" t="s">
        <v>1718</v>
      </c>
      <c r="C787" t="s">
        <v>3142</v>
      </c>
      <c r="D787" t="s">
        <v>208</v>
      </c>
      <c r="E787">
        <v>4882.2328057099903</v>
      </c>
      <c r="F787">
        <v>2214.5500000000002</v>
      </c>
      <c r="G787">
        <v>24.262006366528201</v>
      </c>
      <c r="H787">
        <v>0.145174035331401</v>
      </c>
      <c r="I787">
        <v>36.559180401704602</v>
      </c>
      <c r="J787">
        <v>-8.4517578911956495</v>
      </c>
      <c r="K787">
        <v>2208.29409685573</v>
      </c>
      <c r="L787">
        <v>1819.8827720634799</v>
      </c>
      <c r="M787">
        <v>45.114141337078003</v>
      </c>
      <c r="N787">
        <v>0.45170411863575599</v>
      </c>
      <c r="O787">
        <v>17.405341943058399</v>
      </c>
      <c r="P787">
        <v>83.948002325774496</v>
      </c>
    </row>
    <row r="788" spans="1:17" hidden="1" x14ac:dyDescent="0.3">
      <c r="A788" t="s">
        <v>1719</v>
      </c>
      <c r="B788" t="s">
        <v>1720</v>
      </c>
      <c r="C788" t="s">
        <v>3142</v>
      </c>
      <c r="D788" t="s">
        <v>261</v>
      </c>
      <c r="E788">
        <v>4866.6593756000002</v>
      </c>
      <c r="F788">
        <v>1390.25</v>
      </c>
      <c r="G788">
        <v>84.686069319544004</v>
      </c>
      <c r="H788">
        <v>10.8793473093186</v>
      </c>
      <c r="I788">
        <v>51.984861478991697</v>
      </c>
      <c r="J788">
        <v>2.0541548955509601</v>
      </c>
      <c r="K788">
        <v>1301.7996304875101</v>
      </c>
      <c r="L788">
        <v>1090.68017777351</v>
      </c>
      <c r="M788">
        <v>64.103867432780902</v>
      </c>
      <c r="N788">
        <v>1.2739979493178299</v>
      </c>
      <c r="O788">
        <v>4.8444524366121096</v>
      </c>
      <c r="P788">
        <v>123.15409309791301</v>
      </c>
      <c r="Q788">
        <v>0.20301707491194701</v>
      </c>
    </row>
    <row r="789" spans="1:17" x14ac:dyDescent="0.3">
      <c r="A789" t="s">
        <v>1721</v>
      </c>
      <c r="B789" t="s">
        <v>1722</v>
      </c>
      <c r="C789" t="s">
        <v>3134</v>
      </c>
      <c r="D789" t="s">
        <v>69</v>
      </c>
      <c r="E789">
        <v>4857.2255283439999</v>
      </c>
      <c r="F789">
        <v>214.34</v>
      </c>
      <c r="G789">
        <v>-9.5944765822003593</v>
      </c>
      <c r="H789">
        <v>-0.89536619829542097</v>
      </c>
      <c r="I789">
        <v>2.1563588217970602</v>
      </c>
      <c r="J789">
        <v>-1.8223934584377399</v>
      </c>
      <c r="K789">
        <v>222.842477186292</v>
      </c>
      <c r="L789">
        <v>217.456964692024</v>
      </c>
      <c r="M789">
        <v>39.411376201359197</v>
      </c>
      <c r="N789">
        <v>0.219025750724093</v>
      </c>
      <c r="O789">
        <v>20.369506391714001</v>
      </c>
      <c r="P789">
        <v>13.108179419524999</v>
      </c>
      <c r="Q789">
        <v>-6.2773263859498996E-2</v>
      </c>
    </row>
    <row r="790" spans="1:17" hidden="1" x14ac:dyDescent="0.3">
      <c r="A790" t="s">
        <v>1723</v>
      </c>
      <c r="B790" t="s">
        <v>1724</v>
      </c>
      <c r="C790" t="s">
        <v>3142</v>
      </c>
      <c r="D790" t="s">
        <v>373</v>
      </c>
      <c r="E790">
        <v>4832.0449744999996</v>
      </c>
      <c r="F790">
        <v>327.5</v>
      </c>
      <c r="G790">
        <v>131.27704323001299</v>
      </c>
      <c r="H790">
        <v>21.979202357087999</v>
      </c>
      <c r="I790">
        <v>127.872054640352</v>
      </c>
      <c r="J790">
        <v>-4.0298607670437603</v>
      </c>
      <c r="K790">
        <v>278.67062158225201</v>
      </c>
      <c r="L790">
        <v>210.538309384549</v>
      </c>
      <c r="M790">
        <v>71.394647968301996</v>
      </c>
      <c r="N790">
        <v>0.80915831445302</v>
      </c>
      <c r="O790">
        <v>4.4274809160305297</v>
      </c>
      <c r="P790">
        <v>244.73684210526301</v>
      </c>
      <c r="Q790">
        <v>0.13980044863857299</v>
      </c>
    </row>
    <row r="791" spans="1:17" x14ac:dyDescent="0.3">
      <c r="A791" t="s">
        <v>1725</v>
      </c>
      <c r="B791" t="s">
        <v>1726</v>
      </c>
      <c r="C791" t="s">
        <v>3131</v>
      </c>
      <c r="D791" t="s">
        <v>51</v>
      </c>
      <c r="E791">
        <v>4814.2777837499998</v>
      </c>
      <c r="F791">
        <v>390.45</v>
      </c>
      <c r="G791">
        <v>22.895683801853401</v>
      </c>
      <c r="H791">
        <v>15.9820474814696</v>
      </c>
      <c r="I791">
        <v>28.463220289797601</v>
      </c>
      <c r="J791">
        <v>-3.5644208012758201</v>
      </c>
      <c r="K791">
        <v>370.86959680082202</v>
      </c>
      <c r="L791">
        <v>337.455973645673</v>
      </c>
      <c r="M791">
        <v>53.826641156973302</v>
      </c>
      <c r="N791">
        <v>1.80435119718161</v>
      </c>
      <c r="O791">
        <v>6.7870405941862</v>
      </c>
      <c r="P791">
        <v>50</v>
      </c>
      <c r="Q791">
        <v>-3.8639612198222997E-2</v>
      </c>
    </row>
    <row r="792" spans="1:17" hidden="1" x14ac:dyDescent="0.3">
      <c r="A792" t="s">
        <v>1727</v>
      </c>
      <c r="B792" t="s">
        <v>1728</v>
      </c>
      <c r="C792" t="s">
        <v>3142</v>
      </c>
      <c r="D792" t="s">
        <v>51</v>
      </c>
      <c r="E792">
        <v>4800.7427940600001</v>
      </c>
      <c r="F792">
        <v>1931.1</v>
      </c>
      <c r="G792">
        <v>184.74867606392701</v>
      </c>
      <c r="H792">
        <v>24.8957546466366</v>
      </c>
      <c r="I792">
        <v>61.227720321298897</v>
      </c>
      <c r="J792">
        <v>-3.16547221242205</v>
      </c>
      <c r="K792">
        <v>1645.4723466143801</v>
      </c>
      <c r="L792">
        <v>1246.9501772757601</v>
      </c>
      <c r="M792">
        <v>65.328032469117403</v>
      </c>
      <c r="N792">
        <v>1.80686017862642</v>
      </c>
      <c r="O792">
        <v>3.7750504893583998</v>
      </c>
      <c r="P792">
        <v>241.18374558303799</v>
      </c>
      <c r="Q792">
        <v>0.246870129520426</v>
      </c>
    </row>
    <row r="793" spans="1:17" x14ac:dyDescent="0.3">
      <c r="A793" t="s">
        <v>1729</v>
      </c>
      <c r="B793" t="s">
        <v>1730</v>
      </c>
      <c r="C793" t="s">
        <v>3136</v>
      </c>
      <c r="D793" t="s">
        <v>1731</v>
      </c>
      <c r="E793">
        <v>4788.493386272</v>
      </c>
      <c r="F793">
        <v>70.959999999999994</v>
      </c>
      <c r="G793">
        <v>-23.924736709051601</v>
      </c>
      <c r="H793">
        <v>24.217464308700102</v>
      </c>
      <c r="I793">
        <v>9.8983298063518497</v>
      </c>
      <c r="J793">
        <v>2.75105022857477</v>
      </c>
      <c r="K793">
        <v>65.174125848823493</v>
      </c>
      <c r="L793">
        <v>64.525510081211905</v>
      </c>
      <c r="M793">
        <v>71.297793470285797</v>
      </c>
      <c r="N793">
        <v>1.32360413301488</v>
      </c>
      <c r="O793">
        <v>18.6443066516347</v>
      </c>
      <c r="P793">
        <v>62.752293577981597</v>
      </c>
      <c r="Q793">
        <v>5.3066110446390001E-2</v>
      </c>
    </row>
    <row r="794" spans="1:17" x14ac:dyDescent="0.3">
      <c r="A794" t="s">
        <v>1732</v>
      </c>
      <c r="B794" t="s">
        <v>1733</v>
      </c>
      <c r="C794" t="s">
        <v>3139</v>
      </c>
      <c r="D794" t="s">
        <v>134</v>
      </c>
      <c r="E794">
        <v>4786.8599999999997</v>
      </c>
      <c r="F794">
        <v>167.96</v>
      </c>
      <c r="G794">
        <v>-2.76593138284179</v>
      </c>
      <c r="H794">
        <v>-6.8293837936033297</v>
      </c>
      <c r="I794">
        <v>-23.157495482220401</v>
      </c>
      <c r="J794">
        <v>-2.2055802877019599</v>
      </c>
      <c r="K794">
        <v>180.690131335947</v>
      </c>
      <c r="L794">
        <v>185.704825818415</v>
      </c>
      <c r="M794">
        <v>48.8960069248512</v>
      </c>
      <c r="N794">
        <v>0.88101409521126794</v>
      </c>
      <c r="O794">
        <v>57.745891879018799</v>
      </c>
      <c r="P794">
        <v>24.322723908216101</v>
      </c>
      <c r="Q794">
        <v>1.5114806682477999E-2</v>
      </c>
    </row>
    <row r="795" spans="1:17" hidden="1" x14ac:dyDescent="0.3">
      <c r="A795" t="s">
        <v>1734</v>
      </c>
      <c r="B795" t="s">
        <v>1735</v>
      </c>
      <c r="C795" t="s">
        <v>3142</v>
      </c>
      <c r="D795" t="s">
        <v>460</v>
      </c>
      <c r="E795">
        <v>4778.8412243250004</v>
      </c>
      <c r="F795">
        <v>546.35</v>
      </c>
      <c r="G795">
        <v>-45.4602656519275</v>
      </c>
      <c r="H795">
        <v>3.7780953199960599</v>
      </c>
      <c r="I795">
        <v>-8.3732730126814001</v>
      </c>
      <c r="J795">
        <v>-0.54655990622916895</v>
      </c>
      <c r="K795">
        <v>554.18913538973004</v>
      </c>
      <c r="L795">
        <v>579.42022666252797</v>
      </c>
      <c r="M795">
        <v>52.543430966112901</v>
      </c>
      <c r="N795">
        <v>0.64678766534045196</v>
      </c>
      <c r="O795">
        <v>46.243250663494003</v>
      </c>
      <c r="P795">
        <v>10.5300424843212</v>
      </c>
      <c r="Q795">
        <v>-5.78412982135E-4</v>
      </c>
    </row>
    <row r="796" spans="1:17" x14ac:dyDescent="0.3">
      <c r="A796" t="s">
        <v>1736</v>
      </c>
      <c r="B796" t="s">
        <v>1737</v>
      </c>
      <c r="C796" t="s">
        <v>3138</v>
      </c>
      <c r="D796" t="s">
        <v>1409</v>
      </c>
      <c r="E796">
        <v>4756.6846615199902</v>
      </c>
      <c r="F796">
        <v>840.8</v>
      </c>
      <c r="G796">
        <v>-35.205841178492498</v>
      </c>
      <c r="H796">
        <v>-2.5272447561701799</v>
      </c>
      <c r="I796">
        <v>-7.0796180765931398</v>
      </c>
      <c r="J796">
        <v>-3.71758397365006</v>
      </c>
      <c r="K796">
        <v>855.339753648071</v>
      </c>
      <c r="L796">
        <v>855.30072700450501</v>
      </c>
      <c r="M796">
        <v>52.541761914116499</v>
      </c>
      <c r="N796">
        <v>0.58390648711793203</v>
      </c>
      <c r="O796">
        <v>31.5294957183634</v>
      </c>
      <c r="P796">
        <v>9.1877150834361405</v>
      </c>
      <c r="Q796">
        <v>0.16363098650296301</v>
      </c>
    </row>
    <row r="797" spans="1:17" x14ac:dyDescent="0.3">
      <c r="A797" t="s">
        <v>1738</v>
      </c>
      <c r="B797" t="s">
        <v>1739</v>
      </c>
      <c r="C797" t="s">
        <v>3136</v>
      </c>
      <c r="D797" t="s">
        <v>465</v>
      </c>
      <c r="E797">
        <v>4692.2121927600001</v>
      </c>
      <c r="F797">
        <v>424.4</v>
      </c>
      <c r="G797">
        <v>-60.879951639690098</v>
      </c>
      <c r="H797">
        <v>-15.0232533899557</v>
      </c>
      <c r="I797">
        <v>-37.382682417524897</v>
      </c>
      <c r="J797">
        <v>-5.95422841457966</v>
      </c>
      <c r="K797">
        <v>502.757839985614</v>
      </c>
      <c r="L797">
        <v>584.29064805159703</v>
      </c>
      <c r="M797">
        <v>21.126430064794</v>
      </c>
      <c r="N797">
        <v>0.72610795359899105</v>
      </c>
      <c r="O797">
        <v>82.846371347785094</v>
      </c>
      <c r="P797">
        <v>1.3734623193598401</v>
      </c>
      <c r="Q797">
        <v>-0.13810933149837501</v>
      </c>
    </row>
    <row r="798" spans="1:17" x14ac:dyDescent="0.3">
      <c r="A798" t="s">
        <v>1740</v>
      </c>
      <c r="B798" t="s">
        <v>1741</v>
      </c>
      <c r="C798" t="s">
        <v>3139</v>
      </c>
      <c r="D798" t="s">
        <v>99</v>
      </c>
      <c r="E798">
        <v>4673.8559999999998</v>
      </c>
      <c r="F798">
        <v>663.9</v>
      </c>
      <c r="G798">
        <v>32.978848279039902</v>
      </c>
      <c r="H798">
        <v>0.12518921332608801</v>
      </c>
      <c r="I798">
        <v>-36.641995218524499</v>
      </c>
      <c r="J798">
        <v>3.2071817906003099</v>
      </c>
      <c r="K798">
        <v>676.41090501413601</v>
      </c>
      <c r="L798">
        <v>737.88173259191296</v>
      </c>
      <c r="M798">
        <v>65.307733663716505</v>
      </c>
      <c r="N798">
        <v>1.0356680011993999</v>
      </c>
      <c r="O798">
        <v>75.478234673896594</v>
      </c>
      <c r="P798">
        <v>59.094176851186099</v>
      </c>
      <c r="Q798">
        <v>6.6388105680855999E-2</v>
      </c>
    </row>
    <row r="799" spans="1:17" hidden="1" x14ac:dyDescent="0.3">
      <c r="A799" t="s">
        <v>1742</v>
      </c>
      <c r="B799" t="s">
        <v>1743</v>
      </c>
      <c r="C799" t="s">
        <v>3142</v>
      </c>
      <c r="D799" t="s">
        <v>440</v>
      </c>
      <c r="E799">
        <v>4669.2974999999997</v>
      </c>
      <c r="F799">
        <v>702.15</v>
      </c>
      <c r="G799">
        <v>195.46880017920699</v>
      </c>
      <c r="H799">
        <v>30.737397850334499</v>
      </c>
      <c r="I799">
        <v>233.15864454603599</v>
      </c>
      <c r="J799">
        <v>2.3908960537414501</v>
      </c>
      <c r="K799">
        <v>546.14929831405198</v>
      </c>
      <c r="L799">
        <v>369.86023642536099</v>
      </c>
      <c r="M799">
        <v>71.315745243440205</v>
      </c>
      <c r="N799">
        <v>0.80639943767907196</v>
      </c>
      <c r="O799">
        <v>0</v>
      </c>
      <c r="P799">
        <v>296.694915254237</v>
      </c>
      <c r="Q799">
        <v>0.13494822242055299</v>
      </c>
    </row>
    <row r="800" spans="1:17" hidden="1" x14ac:dyDescent="0.3">
      <c r="A800" t="s">
        <v>1744</v>
      </c>
      <c r="B800" t="s">
        <v>1745</v>
      </c>
      <c r="C800" t="s">
        <v>3142</v>
      </c>
      <c r="D800" t="s">
        <v>498</v>
      </c>
      <c r="E800">
        <v>4661.0702199999996</v>
      </c>
      <c r="F800">
        <v>102.8</v>
      </c>
      <c r="G800">
        <v>44.059483135098397</v>
      </c>
      <c r="H800">
        <v>0.13961433290213199</v>
      </c>
      <c r="I800">
        <v>10.303997369746</v>
      </c>
      <c r="J800">
        <v>-4.7484319627855003</v>
      </c>
      <c r="K800">
        <v>104.58832546006801</v>
      </c>
      <c r="L800">
        <v>93.731532990473895</v>
      </c>
      <c r="M800">
        <v>41.138254785794601</v>
      </c>
      <c r="N800">
        <v>0.53954244421742403</v>
      </c>
      <c r="O800">
        <v>16.731517509727599</v>
      </c>
      <c r="P800">
        <v>75.127768313458205</v>
      </c>
      <c r="Q800">
        <v>0.13317434087018101</v>
      </c>
    </row>
    <row r="801" spans="1:17" hidden="1" x14ac:dyDescent="0.3">
      <c r="A801" t="s">
        <v>1746</v>
      </c>
      <c r="B801" t="s">
        <v>1747</v>
      </c>
      <c r="C801" t="s">
        <v>3142</v>
      </c>
      <c r="D801" t="s">
        <v>622</v>
      </c>
      <c r="E801">
        <v>4621.3215545599996</v>
      </c>
      <c r="F801">
        <v>1821.35</v>
      </c>
      <c r="G801">
        <v>118921.10617151701</v>
      </c>
      <c r="H801">
        <v>42.726807416433999</v>
      </c>
      <c r="I801">
        <v>1077.30475157304</v>
      </c>
      <c r="J801">
        <v>3.2438104879998799</v>
      </c>
      <c r="K801">
        <v>1230.5972749648199</v>
      </c>
      <c r="L801">
        <v>612.20163231594995</v>
      </c>
      <c r="M801">
        <v>99.999999986215997</v>
      </c>
      <c r="N801">
        <v>0.46117122597600801</v>
      </c>
      <c r="O801">
        <v>0</v>
      </c>
      <c r="P801">
        <v>121323.33333333299</v>
      </c>
      <c r="Q801">
        <v>0.38451204851662901</v>
      </c>
    </row>
    <row r="802" spans="1:17" hidden="1" x14ac:dyDescent="0.3">
      <c r="A802" t="s">
        <v>1748</v>
      </c>
      <c r="B802" t="s">
        <v>1749</v>
      </c>
      <c r="C802" t="s">
        <v>3142</v>
      </c>
      <c r="D802" t="s">
        <v>232</v>
      </c>
      <c r="E802">
        <v>4616.3706819999998</v>
      </c>
      <c r="F802">
        <v>784.55</v>
      </c>
      <c r="G802">
        <v>41.633821078337803</v>
      </c>
      <c r="H802">
        <v>77.126658368800705</v>
      </c>
      <c r="I802">
        <v>58.470929272624097</v>
      </c>
      <c r="J802">
        <v>3.3253286186088</v>
      </c>
      <c r="M802">
        <v>69.407010517602799</v>
      </c>
      <c r="O802">
        <v>4.7670639219934996</v>
      </c>
      <c r="P802">
        <v>95.113155931360296</v>
      </c>
    </row>
    <row r="803" spans="1:17" hidden="1" x14ac:dyDescent="0.3">
      <c r="A803" t="s">
        <v>1750</v>
      </c>
      <c r="B803" t="s">
        <v>1751</v>
      </c>
      <c r="C803" t="s">
        <v>3142</v>
      </c>
      <c r="D803" t="s">
        <v>565</v>
      </c>
      <c r="E803">
        <v>4602.2949914000001</v>
      </c>
      <c r="F803">
        <v>54.22</v>
      </c>
      <c r="G803">
        <v>96.4011193016552</v>
      </c>
      <c r="H803">
        <v>-49.028988536686299</v>
      </c>
      <c r="I803">
        <v>113.238227495941</v>
      </c>
      <c r="J803">
        <v>11.3734546387037</v>
      </c>
      <c r="K803">
        <v>89.391494622996902</v>
      </c>
      <c r="M803">
        <v>36.965640375167602</v>
      </c>
      <c r="N803">
        <v>1.51585216118855</v>
      </c>
      <c r="O803">
        <v>393.36038362227902</v>
      </c>
      <c r="P803">
        <v>140.97777777777699</v>
      </c>
    </row>
    <row r="804" spans="1:17" x14ac:dyDescent="0.3">
      <c r="A804" t="s">
        <v>1752</v>
      </c>
      <c r="B804" t="s">
        <v>1753</v>
      </c>
      <c r="C804" t="s">
        <v>3137</v>
      </c>
      <c r="D804" t="s">
        <v>126</v>
      </c>
      <c r="E804">
        <v>4599.54</v>
      </c>
      <c r="F804">
        <v>7665.9</v>
      </c>
      <c r="G804">
        <v>-21.641299916746899</v>
      </c>
      <c r="H804">
        <v>-2.3018716100515899</v>
      </c>
      <c r="I804">
        <v>26.053165801779802</v>
      </c>
      <c r="J804">
        <v>-1.7724811200638699</v>
      </c>
      <c r="K804">
        <v>8041.8147101099203</v>
      </c>
      <c r="L804">
        <v>7357.9652696204103</v>
      </c>
      <c r="M804">
        <v>46.3434704188493</v>
      </c>
      <c r="N804">
        <v>0.294059023710523</v>
      </c>
      <c r="O804">
        <v>26.808985246350701</v>
      </c>
      <c r="P804">
        <v>61.931116063412901</v>
      </c>
      <c r="Q804">
        <v>0.122472438106279</v>
      </c>
    </row>
    <row r="805" spans="1:17" x14ac:dyDescent="0.3">
      <c r="A805" t="s">
        <v>1754</v>
      </c>
      <c r="B805" t="s">
        <v>1755</v>
      </c>
      <c r="C805" t="s">
        <v>3141</v>
      </c>
      <c r="D805" t="s">
        <v>498</v>
      </c>
      <c r="E805">
        <v>4577.13285421</v>
      </c>
      <c r="F805">
        <v>826.85</v>
      </c>
      <c r="G805">
        <v>-8.1796097620180195</v>
      </c>
      <c r="H805">
        <v>5.4211913745113502</v>
      </c>
      <c r="I805">
        <v>13.8728917121549</v>
      </c>
      <c r="J805">
        <v>2.5966532367753898</v>
      </c>
      <c r="K805">
        <v>827.28734321974002</v>
      </c>
      <c r="L805">
        <v>815.99096906557202</v>
      </c>
      <c r="M805">
        <v>61.8304544907052</v>
      </c>
      <c r="N805">
        <v>0.49860520161315502</v>
      </c>
      <c r="O805">
        <v>17.639233234564902</v>
      </c>
      <c r="P805">
        <v>25.8619377425983</v>
      </c>
      <c r="Q805">
        <v>-0.12092874681901</v>
      </c>
    </row>
    <row r="806" spans="1:17" x14ac:dyDescent="0.3">
      <c r="A806" t="s">
        <v>1756</v>
      </c>
      <c r="B806" t="s">
        <v>1757</v>
      </c>
      <c r="C806" t="s">
        <v>3139</v>
      </c>
      <c r="D806" t="s">
        <v>1218</v>
      </c>
      <c r="E806">
        <v>4576.1742357499998</v>
      </c>
      <c r="F806">
        <v>2729.95</v>
      </c>
      <c r="G806">
        <v>-17.321885714131799</v>
      </c>
      <c r="H806">
        <v>-4.0107584811048502</v>
      </c>
      <c r="I806">
        <v>-13.0512689306562</v>
      </c>
      <c r="J806">
        <v>-1.91762672168307</v>
      </c>
      <c r="K806">
        <v>2876.3142001143501</v>
      </c>
      <c r="L806">
        <v>2955.3851749216501</v>
      </c>
      <c r="M806">
        <v>46.885734798178703</v>
      </c>
      <c r="N806">
        <v>0.56988986580054601</v>
      </c>
      <c r="O806">
        <v>35.533617831828401</v>
      </c>
      <c r="P806">
        <v>12.675155292321</v>
      </c>
      <c r="Q806">
        <v>-7.7554772310824999E-2</v>
      </c>
    </row>
    <row r="807" spans="1:17" x14ac:dyDescent="0.3">
      <c r="A807" t="s">
        <v>1758</v>
      </c>
      <c r="B807" t="s">
        <v>1759</v>
      </c>
      <c r="C807" t="s">
        <v>3127</v>
      </c>
      <c r="D807" t="s">
        <v>54</v>
      </c>
      <c r="E807">
        <v>4569.2477702400001</v>
      </c>
      <c r="F807">
        <v>50.88</v>
      </c>
      <c r="G807">
        <v>-0.21277332683303299</v>
      </c>
      <c r="H807">
        <v>16.801581027016599</v>
      </c>
      <c r="I807">
        <v>-26.322454554156199</v>
      </c>
      <c r="J807">
        <v>9.9058842686666502</v>
      </c>
      <c r="K807">
        <v>50.620076264375498</v>
      </c>
      <c r="L807">
        <v>57.594408142185003</v>
      </c>
      <c r="M807">
        <v>76.182203645699602</v>
      </c>
      <c r="N807">
        <v>0.78831809762507399</v>
      </c>
      <c r="O807">
        <v>95.813679245282898</v>
      </c>
      <c r="P807">
        <v>26.645924082140599</v>
      </c>
      <c r="Q807">
        <v>1.4808404466354E-2</v>
      </c>
    </row>
    <row r="808" spans="1:17" x14ac:dyDescent="0.3">
      <c r="A808" t="s">
        <v>1760</v>
      </c>
      <c r="B808" t="s">
        <v>1761</v>
      </c>
      <c r="C808" t="s">
        <v>3135</v>
      </c>
      <c r="D808" t="s">
        <v>440</v>
      </c>
      <c r="E808">
        <v>4568.7549425300003</v>
      </c>
      <c r="F808">
        <v>275.3</v>
      </c>
      <c r="G808">
        <v>-56.567821156701001</v>
      </c>
      <c r="H808">
        <v>-0.12880659302613801</v>
      </c>
      <c r="I808">
        <v>-29.245675250852301</v>
      </c>
      <c r="J808">
        <v>0.19543446994473901</v>
      </c>
      <c r="K808">
        <v>290.65145663827599</v>
      </c>
      <c r="L808">
        <v>331.49236392346899</v>
      </c>
      <c r="M808">
        <v>45.654800934343903</v>
      </c>
      <c r="N808">
        <v>0.78297586037196898</v>
      </c>
      <c r="O808">
        <v>97.021431166000696</v>
      </c>
      <c r="P808">
        <v>4.8162954502189299</v>
      </c>
      <c r="Q808">
        <v>-9.1686043019021002E-2</v>
      </c>
    </row>
    <row r="809" spans="1:17" hidden="1" x14ac:dyDescent="0.3">
      <c r="A809" t="s">
        <v>1762</v>
      </c>
      <c r="B809" t="s">
        <v>1763</v>
      </c>
      <c r="C809" t="s">
        <v>3142</v>
      </c>
      <c r="D809" t="s">
        <v>51</v>
      </c>
      <c r="E809">
        <v>4534.8409109849999</v>
      </c>
      <c r="F809">
        <v>822.55</v>
      </c>
      <c r="G809">
        <v>143.790292743165</v>
      </c>
      <c r="H809">
        <v>5.7991386273719101</v>
      </c>
      <c r="I809">
        <v>75.290890914213804</v>
      </c>
      <c r="J809">
        <v>1.16566967726633</v>
      </c>
      <c r="K809">
        <v>759.35330410008601</v>
      </c>
      <c r="L809">
        <v>610.58841201463702</v>
      </c>
      <c r="M809">
        <v>67.2794701058219</v>
      </c>
      <c r="N809">
        <v>0.90270601962474994</v>
      </c>
      <c r="O809">
        <v>3.4162057017810499</v>
      </c>
      <c r="P809">
        <v>181.096384435023</v>
      </c>
      <c r="Q809">
        <v>-1.1395826947569E-2</v>
      </c>
    </row>
    <row r="810" spans="1:17" x14ac:dyDescent="0.3">
      <c r="A810" t="s">
        <v>1764</v>
      </c>
      <c r="B810" t="s">
        <v>1765</v>
      </c>
      <c r="C810" t="s">
        <v>3137</v>
      </c>
      <c r="D810" t="s">
        <v>117</v>
      </c>
      <c r="E810">
        <v>4533.2239861199996</v>
      </c>
      <c r="F810">
        <v>840.2</v>
      </c>
      <c r="G810">
        <v>39.864406363519301</v>
      </c>
      <c r="H810">
        <v>23.587282873063302</v>
      </c>
      <c r="I810">
        <v>10.443681816309001</v>
      </c>
      <c r="J810">
        <v>2.71536748742307</v>
      </c>
      <c r="K810">
        <v>719.812270359232</v>
      </c>
      <c r="L810">
        <v>663.65682306675603</v>
      </c>
      <c r="M810">
        <v>75.319984894093295</v>
      </c>
      <c r="N810">
        <v>1.7833744001070899</v>
      </c>
      <c r="O810">
        <v>4.7369673887169599</v>
      </c>
      <c r="P810">
        <v>78.159457167090693</v>
      </c>
      <c r="Q810">
        <v>8.5616562469550003E-2</v>
      </c>
    </row>
    <row r="811" spans="1:17" x14ac:dyDescent="0.3">
      <c r="A811" t="s">
        <v>1766</v>
      </c>
      <c r="B811" t="s">
        <v>1767</v>
      </c>
      <c r="C811" t="s">
        <v>3129</v>
      </c>
      <c r="D811" t="s">
        <v>1768</v>
      </c>
      <c r="E811">
        <v>4530.9504856000003</v>
      </c>
      <c r="F811">
        <v>844.35</v>
      </c>
      <c r="G811">
        <v>20.652946484152899</v>
      </c>
      <c r="H811">
        <v>4.1840842198646699</v>
      </c>
      <c r="I811">
        <v>-6.1306637434270197</v>
      </c>
      <c r="J811">
        <v>-2.3744222416889702</v>
      </c>
      <c r="K811">
        <v>922.06363842776796</v>
      </c>
      <c r="L811">
        <v>885.18459154602897</v>
      </c>
      <c r="M811">
        <v>56.820010769981401</v>
      </c>
      <c r="N811">
        <v>0.787478097439546</v>
      </c>
      <c r="O811">
        <v>42.239592586012897</v>
      </c>
      <c r="P811">
        <v>43.694690265486699</v>
      </c>
      <c r="Q811">
        <v>5.4439759972278998E-2</v>
      </c>
    </row>
    <row r="812" spans="1:17" hidden="1" x14ac:dyDescent="0.3">
      <c r="A812" t="s">
        <v>1769</v>
      </c>
      <c r="B812" t="s">
        <v>1770</v>
      </c>
      <c r="C812" t="s">
        <v>3142</v>
      </c>
      <c r="D812" t="s">
        <v>261</v>
      </c>
      <c r="E812">
        <v>4511.9755486399999</v>
      </c>
      <c r="F812">
        <v>366.8</v>
      </c>
      <c r="G812">
        <v>342.60126955650702</v>
      </c>
      <c r="H812">
        <v>10.5425561923474</v>
      </c>
      <c r="I812">
        <v>193.447842773753</v>
      </c>
      <c r="J812">
        <v>-6.5686328322686496</v>
      </c>
      <c r="K812">
        <v>362.47993562801099</v>
      </c>
      <c r="L812">
        <v>245.95665275028301</v>
      </c>
      <c r="M812">
        <v>40.5755341892838</v>
      </c>
      <c r="N812">
        <v>0.40325052890458402</v>
      </c>
      <c r="O812">
        <v>21.019629225736001</v>
      </c>
      <c r="P812">
        <v>350.19944768333801</v>
      </c>
      <c r="Q812">
        <v>0.29778282163678899</v>
      </c>
    </row>
    <row r="813" spans="1:17" hidden="1" x14ac:dyDescent="0.3">
      <c r="A813" t="s">
        <v>1771</v>
      </c>
      <c r="B813" t="s">
        <v>1772</v>
      </c>
      <c r="C813" t="s">
        <v>3142</v>
      </c>
      <c r="D813" t="s">
        <v>384</v>
      </c>
      <c r="E813">
        <v>4509.0426977199904</v>
      </c>
      <c r="F813">
        <v>1507.6</v>
      </c>
      <c r="G813">
        <v>38.824895965370096</v>
      </c>
      <c r="H813">
        <v>4.6348852388064401</v>
      </c>
      <c r="I813">
        <v>36.695616233576601</v>
      </c>
      <c r="J813">
        <v>6.4989317524762198</v>
      </c>
      <c r="K813">
        <v>1299.18241698522</v>
      </c>
      <c r="L813">
        <v>1114.44526416906</v>
      </c>
      <c r="M813">
        <v>66.816477018198</v>
      </c>
      <c r="N813">
        <v>0.62772083801081702</v>
      </c>
      <c r="O813">
        <v>4.2053595118068499</v>
      </c>
      <c r="P813">
        <v>69.203142536475795</v>
      </c>
      <c r="Q813">
        <v>9.7447271573708E-2</v>
      </c>
    </row>
    <row r="814" spans="1:17" hidden="1" x14ac:dyDescent="0.3">
      <c r="A814" t="s">
        <v>1773</v>
      </c>
      <c r="B814" t="s">
        <v>1774</v>
      </c>
      <c r="C814" t="s">
        <v>3142</v>
      </c>
      <c r="D814" t="s">
        <v>117</v>
      </c>
      <c r="E814">
        <v>4505.9418158999997</v>
      </c>
      <c r="F814">
        <v>430.5</v>
      </c>
      <c r="G814">
        <v>-17.239965132710299</v>
      </c>
      <c r="K814">
        <v>425.76520424318301</v>
      </c>
      <c r="L814">
        <v>384.46648021701702</v>
      </c>
      <c r="M814">
        <v>38.331602171758398</v>
      </c>
      <c r="N814">
        <v>1</v>
      </c>
      <c r="O814">
        <v>7.2938443670151001</v>
      </c>
      <c r="P814">
        <v>6.2569418733802298</v>
      </c>
      <c r="Q814">
        <v>9.3594908740256E-2</v>
      </c>
    </row>
    <row r="815" spans="1:17" hidden="1" x14ac:dyDescent="0.3">
      <c r="A815" t="s">
        <v>1775</v>
      </c>
      <c r="B815" t="s">
        <v>1776</v>
      </c>
      <c r="C815" t="s">
        <v>3142</v>
      </c>
      <c r="D815" t="s">
        <v>1624</v>
      </c>
      <c r="E815">
        <v>4481.7140423250003</v>
      </c>
      <c r="F815">
        <v>8453.0499999999993</v>
      </c>
      <c r="G815">
        <v>-7.3764730512220602</v>
      </c>
      <c r="H815">
        <v>0.48118784152098398</v>
      </c>
      <c r="I815">
        <v>28.7853123821297</v>
      </c>
      <c r="J815">
        <v>-2.9231565013274801</v>
      </c>
      <c r="K815">
        <v>8596.7741181647398</v>
      </c>
      <c r="L815">
        <v>7988.3920288230402</v>
      </c>
      <c r="M815">
        <v>34.802462841220603</v>
      </c>
      <c r="N815">
        <v>0.56198461166890901</v>
      </c>
      <c r="O815">
        <v>7.64162048018171</v>
      </c>
      <c r="P815">
        <v>45.490142081393401</v>
      </c>
      <c r="Q815">
        <v>8.516071612978E-3</v>
      </c>
    </row>
    <row r="816" spans="1:17" hidden="1" x14ac:dyDescent="0.3">
      <c r="A816" t="s">
        <v>1777</v>
      </c>
      <c r="B816" t="s">
        <v>1778</v>
      </c>
      <c r="C816" t="s">
        <v>3142</v>
      </c>
      <c r="D816" t="s">
        <v>1779</v>
      </c>
      <c r="E816">
        <v>4476.1681250000001</v>
      </c>
      <c r="F816">
        <v>398.75</v>
      </c>
      <c r="G816">
        <v>-29.746497081923501</v>
      </c>
      <c r="H816">
        <v>-0.39812610478906402</v>
      </c>
      <c r="I816">
        <v>-19.175611608626198</v>
      </c>
      <c r="J816">
        <v>-3.08960459405071</v>
      </c>
      <c r="K816">
        <v>409.77096223661903</v>
      </c>
      <c r="L816">
        <v>410.39925364677998</v>
      </c>
      <c r="M816">
        <v>51.413624285606097</v>
      </c>
      <c r="N816">
        <v>0.81426614412359299</v>
      </c>
      <c r="O816">
        <v>60.125391849529699</v>
      </c>
      <c r="P816">
        <v>12.1186559820047</v>
      </c>
      <c r="Q816">
        <v>0.27662531644092098</v>
      </c>
    </row>
    <row r="817" spans="1:17" hidden="1" x14ac:dyDescent="0.3">
      <c r="A817" t="s">
        <v>1780</v>
      </c>
      <c r="B817" t="s">
        <v>1781</v>
      </c>
      <c r="C817" t="s">
        <v>3142</v>
      </c>
      <c r="D817" t="s">
        <v>460</v>
      </c>
      <c r="E817">
        <v>4467.5592271550004</v>
      </c>
      <c r="F817">
        <v>253.15</v>
      </c>
      <c r="G817">
        <v>-20.804358508985299</v>
      </c>
      <c r="H817">
        <v>-6.1620320993737403</v>
      </c>
      <c r="I817">
        <v>-8.0433895186982607</v>
      </c>
      <c r="J817">
        <v>-8.9797085504134007</v>
      </c>
      <c r="O817">
        <v>12.9369938771479</v>
      </c>
      <c r="P817">
        <v>1.93275619085968</v>
      </c>
    </row>
    <row r="818" spans="1:17" hidden="1" x14ac:dyDescent="0.3">
      <c r="A818" t="s">
        <v>1782</v>
      </c>
      <c r="B818" t="s">
        <v>1783</v>
      </c>
      <c r="C818" t="s">
        <v>3142</v>
      </c>
      <c r="D818" t="s">
        <v>48</v>
      </c>
      <c r="E818">
        <v>4463.01095859</v>
      </c>
      <c r="F818">
        <v>803.7</v>
      </c>
      <c r="G818">
        <v>46.540424002754001</v>
      </c>
      <c r="H818">
        <v>0.19070275175396301</v>
      </c>
      <c r="I818">
        <v>67.671961882120598</v>
      </c>
      <c r="J818">
        <v>-4.2230171824420397</v>
      </c>
      <c r="K818">
        <v>778.95494157440203</v>
      </c>
      <c r="L818">
        <v>656.65791044016999</v>
      </c>
      <c r="M818">
        <v>65.525424625763904</v>
      </c>
      <c r="N818">
        <v>0.92210166399655802</v>
      </c>
      <c r="O818">
        <v>16.336941644892299</v>
      </c>
      <c r="P818">
        <v>125.66334409658801</v>
      </c>
    </row>
    <row r="819" spans="1:17" x14ac:dyDescent="0.3">
      <c r="A819" t="s">
        <v>1784</v>
      </c>
      <c r="B819" t="s">
        <v>1785</v>
      </c>
      <c r="C819" t="s">
        <v>3127</v>
      </c>
      <c r="D819" t="s">
        <v>501</v>
      </c>
      <c r="E819">
        <v>4451.0669282199997</v>
      </c>
      <c r="F819">
        <v>76.42</v>
      </c>
      <c r="G819">
        <v>62.374608095462698</v>
      </c>
      <c r="H819">
        <v>28.391619341192801</v>
      </c>
      <c r="I819">
        <v>61.283883128517203</v>
      </c>
      <c r="J819">
        <v>11.114738066335599</v>
      </c>
      <c r="K819">
        <v>62.076812987012197</v>
      </c>
      <c r="L819">
        <v>53.171525050551502</v>
      </c>
      <c r="M819">
        <v>78.332695174044403</v>
      </c>
      <c r="N819">
        <v>1.2303392802008899</v>
      </c>
      <c r="O819">
        <v>1.3870714472651</v>
      </c>
      <c r="P819">
        <v>129.83458646616501</v>
      </c>
      <c r="Q819">
        <v>-1.9272283680006001E-2</v>
      </c>
    </row>
    <row r="820" spans="1:17" hidden="1" x14ac:dyDescent="0.3">
      <c r="A820" t="s">
        <v>1786</v>
      </c>
      <c r="B820" t="s">
        <v>1787</v>
      </c>
      <c r="C820" t="s">
        <v>3142</v>
      </c>
      <c r="D820" t="s">
        <v>738</v>
      </c>
      <c r="E820">
        <v>4449.3999170859997</v>
      </c>
      <c r="F820">
        <v>270.54000000000002</v>
      </c>
      <c r="G820">
        <v>1.0785404976766799</v>
      </c>
      <c r="H820">
        <v>0.17564436407968001</v>
      </c>
      <c r="I820">
        <v>0.82068758427479105</v>
      </c>
      <c r="J820">
        <v>0.25173402607357898</v>
      </c>
      <c r="K820">
        <v>272.86963161206199</v>
      </c>
      <c r="L820">
        <v>262.14525887818399</v>
      </c>
      <c r="M820">
        <v>58.987597709054498</v>
      </c>
      <c r="N820">
        <v>1.2123978443571499</v>
      </c>
      <c r="O820">
        <v>8.6678494862127504</v>
      </c>
      <c r="P820">
        <v>27.643312101910801</v>
      </c>
      <c r="Q820">
        <v>3.7892634135868998E-2</v>
      </c>
    </row>
    <row r="821" spans="1:17" x14ac:dyDescent="0.3">
      <c r="A821" t="s">
        <v>1788</v>
      </c>
      <c r="B821" t="s">
        <v>1789</v>
      </c>
      <c r="C821" t="s">
        <v>3129</v>
      </c>
      <c r="D821" t="s">
        <v>120</v>
      </c>
      <c r="E821">
        <v>4441.6805400000003</v>
      </c>
      <c r="F821">
        <v>478.65</v>
      </c>
      <c r="G821">
        <v>72.483581985611195</v>
      </c>
      <c r="H821">
        <v>-10.6194353004148</v>
      </c>
      <c r="I821">
        <v>26.523960433639399</v>
      </c>
      <c r="J821">
        <v>-4.6360342124035796</v>
      </c>
      <c r="K821">
        <v>535.28470493081102</v>
      </c>
      <c r="L821">
        <v>479.34539059259998</v>
      </c>
      <c r="M821">
        <v>41.422172230108799</v>
      </c>
      <c r="N821">
        <v>0.59769376230936899</v>
      </c>
      <c r="O821">
        <v>51.958633657160703</v>
      </c>
      <c r="P821">
        <v>106.092572658772</v>
      </c>
      <c r="Q821">
        <v>7.3220565021126005E-2</v>
      </c>
    </row>
    <row r="822" spans="1:17" x14ac:dyDescent="0.3">
      <c r="A822" t="s">
        <v>1790</v>
      </c>
      <c r="B822" t="s">
        <v>1791</v>
      </c>
      <c r="C822" t="s">
        <v>3126</v>
      </c>
      <c r="D822" t="s">
        <v>247</v>
      </c>
      <c r="E822">
        <v>4433.1241403399999</v>
      </c>
      <c r="F822">
        <v>1623.85</v>
      </c>
      <c r="G822">
        <v>9.6475167370185204</v>
      </c>
      <c r="H822">
        <v>1.49119826460248</v>
      </c>
      <c r="I822">
        <v>17.4706560703078</v>
      </c>
      <c r="J822">
        <v>12.994618261373599</v>
      </c>
      <c r="K822">
        <v>1415.8284341420899</v>
      </c>
      <c r="L822">
        <v>1301.7196773125399</v>
      </c>
      <c r="M822">
        <v>83.875267108267906</v>
      </c>
      <c r="N822">
        <v>1.1843475178188001</v>
      </c>
      <c r="O822">
        <v>1.5457092711765399</v>
      </c>
      <c r="P822">
        <v>72.3649294130134</v>
      </c>
      <c r="Q822">
        <v>0.120415264589215</v>
      </c>
    </row>
    <row r="823" spans="1:17" hidden="1" x14ac:dyDescent="0.3">
      <c r="A823" t="s">
        <v>1792</v>
      </c>
      <c r="B823" t="s">
        <v>1793</v>
      </c>
      <c r="C823" t="s">
        <v>3142</v>
      </c>
      <c r="D823" t="s">
        <v>406</v>
      </c>
      <c r="E823">
        <v>4412.2161462499998</v>
      </c>
      <c r="F823">
        <v>320.64999999999998</v>
      </c>
      <c r="G823">
        <v>68.138984642541701</v>
      </c>
      <c r="H823">
        <v>19.5097902274745</v>
      </c>
      <c r="I823">
        <v>79.050556099268405</v>
      </c>
      <c r="J823">
        <v>11.2905338387394</v>
      </c>
      <c r="K823">
        <v>280.199825348601</v>
      </c>
      <c r="L823">
        <v>231.37638586837099</v>
      </c>
      <c r="M823">
        <v>73.817476953927198</v>
      </c>
      <c r="N823">
        <v>2.8080448688752901</v>
      </c>
      <c r="O823">
        <v>4.4752845782005402</v>
      </c>
      <c r="P823">
        <v>126.92852087756501</v>
      </c>
      <c r="Q823">
        <v>0.26129799814885801</v>
      </c>
    </row>
    <row r="824" spans="1:17" hidden="1" x14ac:dyDescent="0.3">
      <c r="A824" t="s">
        <v>1794</v>
      </c>
      <c r="B824" t="s">
        <v>1795</v>
      </c>
      <c r="C824" t="s">
        <v>3142</v>
      </c>
      <c r="D824" t="s">
        <v>211</v>
      </c>
      <c r="E824">
        <v>4407.9321290449998</v>
      </c>
      <c r="F824">
        <v>8582.15</v>
      </c>
      <c r="G824">
        <v>144.009847645723</v>
      </c>
      <c r="H824">
        <v>44.837031186765103</v>
      </c>
      <c r="I824">
        <v>135.34684310891399</v>
      </c>
      <c r="J824">
        <v>-12.2969705627776</v>
      </c>
      <c r="K824">
        <v>6596.7277763594902</v>
      </c>
      <c r="L824">
        <v>4765.1117346249503</v>
      </c>
      <c r="M824">
        <v>59.626752496987798</v>
      </c>
      <c r="N824">
        <v>2.1304862847705399</v>
      </c>
      <c r="O824">
        <v>16.217964029992402</v>
      </c>
      <c r="P824">
        <v>185.59092194805399</v>
      </c>
      <c r="Q824">
        <v>0.16341106330131699</v>
      </c>
    </row>
    <row r="825" spans="1:17" hidden="1" x14ac:dyDescent="0.3">
      <c r="A825" t="s">
        <v>1796</v>
      </c>
      <c r="B825" t="s">
        <v>1797</v>
      </c>
      <c r="C825" t="s">
        <v>3142</v>
      </c>
      <c r="D825" t="s">
        <v>134</v>
      </c>
      <c r="E825">
        <v>4404.4348021149999</v>
      </c>
      <c r="F825">
        <v>966.85</v>
      </c>
      <c r="G825">
        <v>128.14048524278101</v>
      </c>
      <c r="H825">
        <v>19.110895507122098</v>
      </c>
      <c r="I825">
        <v>44.4859345971254</v>
      </c>
      <c r="J825">
        <v>6.0981210228265299</v>
      </c>
      <c r="K825">
        <v>858.97263840469805</v>
      </c>
      <c r="L825">
        <v>715.44096084652097</v>
      </c>
      <c r="M825">
        <v>69.885507152418498</v>
      </c>
      <c r="N825">
        <v>0.68985830389356095</v>
      </c>
      <c r="O825">
        <v>3.41831721570047</v>
      </c>
      <c r="P825">
        <v>159.905913978494</v>
      </c>
      <c r="Q825">
        <v>0.16705748752661001</v>
      </c>
    </row>
    <row r="826" spans="1:17" hidden="1" x14ac:dyDescent="0.3">
      <c r="A826" t="s">
        <v>1798</v>
      </c>
      <c r="B826" t="s">
        <v>1799</v>
      </c>
      <c r="C826" t="s">
        <v>3142</v>
      </c>
      <c r="D826" t="s">
        <v>971</v>
      </c>
      <c r="E826">
        <v>4394.2243724999998</v>
      </c>
      <c r="F826">
        <v>3504.25</v>
      </c>
      <c r="G826">
        <v>19.161609391769598</v>
      </c>
      <c r="H826">
        <v>-1.5869056311963501</v>
      </c>
      <c r="I826">
        <v>39.912015458146698</v>
      </c>
      <c r="J826">
        <v>-2.44605190339075</v>
      </c>
      <c r="K826">
        <v>3488.3611066663898</v>
      </c>
      <c r="L826">
        <v>3130.15201261027</v>
      </c>
      <c r="M826">
        <v>58.985347476114001</v>
      </c>
      <c r="N826">
        <v>0.37567650079098502</v>
      </c>
      <c r="O826">
        <v>13.947349646857299</v>
      </c>
      <c r="P826">
        <v>60.0698885437603</v>
      </c>
      <c r="Q826">
        <v>4.2775253212538999E-2</v>
      </c>
    </row>
    <row r="827" spans="1:17" hidden="1" x14ac:dyDescent="0.3">
      <c r="A827" t="s">
        <v>1800</v>
      </c>
      <c r="B827" t="s">
        <v>1801</v>
      </c>
      <c r="C827" t="s">
        <v>3142</v>
      </c>
      <c r="D827" t="s">
        <v>501</v>
      </c>
      <c r="E827">
        <v>4392.4390000000003</v>
      </c>
      <c r="F827">
        <v>219621.95</v>
      </c>
      <c r="G827">
        <v>6839640.3841141397</v>
      </c>
      <c r="H827">
        <v>6548935.3541083504</v>
      </c>
      <c r="I827">
        <v>6859863.45267634</v>
      </c>
      <c r="J827">
        <v>-16.721054703709399</v>
      </c>
      <c r="K827">
        <v>139022.658941929</v>
      </c>
      <c r="L827">
        <v>44923.966387862303</v>
      </c>
      <c r="M827">
        <v>36.915167422200703</v>
      </c>
      <c r="N827">
        <v>2.2718423551756799</v>
      </c>
      <c r="O827">
        <v>51.350969245104999</v>
      </c>
      <c r="P827">
        <v>6516871.8100890201</v>
      </c>
    </row>
    <row r="828" spans="1:17" hidden="1" x14ac:dyDescent="0.3">
      <c r="A828" t="s">
        <v>1802</v>
      </c>
      <c r="B828" t="s">
        <v>1803</v>
      </c>
      <c r="C828" t="s">
        <v>3142</v>
      </c>
      <c r="D828" t="s">
        <v>114</v>
      </c>
      <c r="E828">
        <v>4388.5226393749999</v>
      </c>
      <c r="F828">
        <v>1268.75</v>
      </c>
      <c r="G828">
        <v>418.81761430336098</v>
      </c>
      <c r="H828">
        <v>6.5140462733660902</v>
      </c>
      <c r="I828">
        <v>139.11755863494099</v>
      </c>
      <c r="J828">
        <v>8.4077183101355395</v>
      </c>
      <c r="K828">
        <v>1193.6396080495699</v>
      </c>
      <c r="L828">
        <v>864.37488947438897</v>
      </c>
      <c r="M828">
        <v>64.484818126590099</v>
      </c>
      <c r="N828">
        <v>0.69843298009698396</v>
      </c>
      <c r="O828">
        <v>16.965517241379299</v>
      </c>
      <c r="P828">
        <v>466.40625</v>
      </c>
      <c r="Q828">
        <v>0.18644980261667601</v>
      </c>
    </row>
    <row r="829" spans="1:17" x14ac:dyDescent="0.3">
      <c r="A829" t="s">
        <v>1804</v>
      </c>
      <c r="B829" t="s">
        <v>1805</v>
      </c>
      <c r="C829" t="s">
        <v>3136</v>
      </c>
      <c r="D829" t="s">
        <v>261</v>
      </c>
      <c r="E829">
        <v>4380.5871120749998</v>
      </c>
      <c r="F829">
        <v>481.15</v>
      </c>
      <c r="G829">
        <v>-6.4176286719497697E-2</v>
      </c>
      <c r="H829">
        <v>2.0655845657113598</v>
      </c>
      <c r="I829">
        <v>-10.0089454841797</v>
      </c>
      <c r="J829">
        <v>-1.7818959971258099</v>
      </c>
      <c r="K829">
        <v>499.07696294142499</v>
      </c>
      <c r="L829">
        <v>485.40946676884198</v>
      </c>
      <c r="M829">
        <v>40.759127007068102</v>
      </c>
      <c r="N829">
        <v>0.62840367493941796</v>
      </c>
      <c r="O829">
        <v>27.579756832588501</v>
      </c>
      <c r="P829">
        <v>33.615662316023297</v>
      </c>
      <c r="Q829">
        <v>-4.3425944314863997E-2</v>
      </c>
    </row>
    <row r="830" spans="1:17" x14ac:dyDescent="0.3">
      <c r="A830" t="s">
        <v>1806</v>
      </c>
      <c r="B830" t="s">
        <v>1807</v>
      </c>
      <c r="C830" t="s">
        <v>565</v>
      </c>
      <c r="D830" t="s">
        <v>565</v>
      </c>
      <c r="E830">
        <v>4356.4406456999995</v>
      </c>
      <c r="F830">
        <v>210.93</v>
      </c>
      <c r="G830">
        <v>3.6820657162697201</v>
      </c>
      <c r="H830">
        <v>-3.89044899103218</v>
      </c>
      <c r="I830">
        <v>13.745783712331001</v>
      </c>
      <c r="J830">
        <v>-1.34743040284157</v>
      </c>
      <c r="K830">
        <v>218.71318429080699</v>
      </c>
      <c r="L830">
        <v>197.84693446699401</v>
      </c>
      <c r="M830">
        <v>45.020654434804896</v>
      </c>
      <c r="N830">
        <v>0.50854590968159197</v>
      </c>
      <c r="O830">
        <v>21.556914616223299</v>
      </c>
      <c r="P830">
        <v>57.293064876957501</v>
      </c>
      <c r="Q830">
        <v>9.2277302167408995E-2</v>
      </c>
    </row>
    <row r="831" spans="1:17" x14ac:dyDescent="0.3">
      <c r="A831" t="s">
        <v>1808</v>
      </c>
      <c r="B831" t="s">
        <v>1809</v>
      </c>
      <c r="C831" t="s">
        <v>3135</v>
      </c>
      <c r="D831" t="s">
        <v>48</v>
      </c>
      <c r="E831">
        <v>4352.8549900999997</v>
      </c>
      <c r="F831">
        <v>2568.35</v>
      </c>
      <c r="G831">
        <v>19.890478732873699</v>
      </c>
      <c r="H831">
        <v>11.2521773692627</v>
      </c>
      <c r="I831">
        <v>59.300552341694399</v>
      </c>
      <c r="J831">
        <v>5.9150939494525501</v>
      </c>
      <c r="K831">
        <v>2223.58253085767</v>
      </c>
      <c r="L831">
        <v>1945.25683852828</v>
      </c>
      <c r="M831">
        <v>80.457655473978306</v>
      </c>
      <c r="N831">
        <v>0.68053664797789704</v>
      </c>
      <c r="O831">
        <v>6.4886016313975903</v>
      </c>
      <c r="P831">
        <v>81.637199434229103</v>
      </c>
      <c r="Q831">
        <v>9.4101365439978005E-2</v>
      </c>
    </row>
    <row r="832" spans="1:17" hidden="1" x14ac:dyDescent="0.3">
      <c r="A832" t="s">
        <v>1810</v>
      </c>
      <c r="B832" t="s">
        <v>1811</v>
      </c>
      <c r="C832" t="s">
        <v>3127</v>
      </c>
      <c r="D832" t="s">
        <v>24</v>
      </c>
      <c r="E832">
        <v>4328.87485836</v>
      </c>
      <c r="F832">
        <v>412.9</v>
      </c>
      <c r="G832">
        <v>-9.9359761580218304</v>
      </c>
      <c r="H832">
        <v>-6.9170823404097002</v>
      </c>
      <c r="I832">
        <v>-35.359524449435099</v>
      </c>
      <c r="J832">
        <v>-2.1801422521495599</v>
      </c>
      <c r="K832">
        <v>489.17264839343699</v>
      </c>
      <c r="M832">
        <v>31.7754695294011</v>
      </c>
      <c r="N832">
        <v>0.54386788913413098</v>
      </c>
      <c r="O832">
        <v>84.281908452409795</v>
      </c>
      <c r="P832">
        <v>13.1232876712328</v>
      </c>
    </row>
    <row r="833" spans="1:17" x14ac:dyDescent="0.3">
      <c r="A833" t="s">
        <v>1812</v>
      </c>
      <c r="B833" t="s">
        <v>1813</v>
      </c>
      <c r="C833" t="s">
        <v>3141</v>
      </c>
      <c r="D833" t="s">
        <v>280</v>
      </c>
      <c r="E833">
        <v>4318.4250556999996</v>
      </c>
      <c r="F833">
        <v>258.64999999999998</v>
      </c>
      <c r="G833">
        <v>-9.7698968587767094</v>
      </c>
      <c r="H833">
        <v>-1.22097576970236</v>
      </c>
      <c r="I833">
        <v>-5.2351649479896398</v>
      </c>
      <c r="J833">
        <v>-1.85705849974682</v>
      </c>
      <c r="K833">
        <v>276.56889650426501</v>
      </c>
      <c r="L833">
        <v>274.08396667753698</v>
      </c>
      <c r="M833">
        <v>39.903106983250403</v>
      </c>
      <c r="N833">
        <v>0.62462063734789197</v>
      </c>
      <c r="O833">
        <v>29.905277401894399</v>
      </c>
      <c r="P833">
        <v>18.674007799954101</v>
      </c>
      <c r="Q833">
        <v>-1.9717019199325E-2</v>
      </c>
    </row>
    <row r="834" spans="1:17" hidden="1" x14ac:dyDescent="0.3">
      <c r="A834" t="s">
        <v>1814</v>
      </c>
      <c r="B834" t="s">
        <v>1815</v>
      </c>
      <c r="C834" t="s">
        <v>3142</v>
      </c>
      <c r="D834" t="s">
        <v>247</v>
      </c>
      <c r="E834">
        <v>4311.1827495449998</v>
      </c>
      <c r="F834">
        <v>226.45</v>
      </c>
      <c r="G834">
        <v>127.476342227085</v>
      </c>
      <c r="H834">
        <v>-2.5203330843631102</v>
      </c>
      <c r="I834">
        <v>64.716446561865595</v>
      </c>
      <c r="J834">
        <v>-0.75793085551361705</v>
      </c>
      <c r="K834">
        <v>233.13237902798099</v>
      </c>
      <c r="L834">
        <v>200.69398483268799</v>
      </c>
      <c r="M834">
        <v>47.485371064851599</v>
      </c>
      <c r="N834">
        <v>0.76797842322900001</v>
      </c>
      <c r="O834">
        <v>44.314418193861698</v>
      </c>
      <c r="P834">
        <v>171.19760479041901</v>
      </c>
      <c r="Q834">
        <v>0.133652387754399</v>
      </c>
    </row>
    <row r="835" spans="1:17" x14ac:dyDescent="0.3">
      <c r="A835" t="s">
        <v>1816</v>
      </c>
      <c r="B835" t="s">
        <v>1817</v>
      </c>
      <c r="C835" t="s">
        <v>3136</v>
      </c>
      <c r="D835" t="s">
        <v>163</v>
      </c>
      <c r="E835">
        <v>4283.5474999999997</v>
      </c>
      <c r="F835">
        <v>3790.75</v>
      </c>
      <c r="G835">
        <v>83.092906812843594</v>
      </c>
      <c r="H835">
        <v>-12.2043915538831</v>
      </c>
      <c r="I835">
        <v>-17.943831635342601</v>
      </c>
      <c r="J835">
        <v>3.8466249132154702</v>
      </c>
      <c r="K835">
        <v>4378.2294055785896</v>
      </c>
      <c r="L835">
        <v>4052.7078085526</v>
      </c>
      <c r="M835">
        <v>40.706021834545702</v>
      </c>
      <c r="N835">
        <v>1.0990953105749</v>
      </c>
      <c r="O835">
        <v>50.092989513948403</v>
      </c>
      <c r="P835">
        <v>102.17333333333301</v>
      </c>
      <c r="Q835">
        <v>0.15190210140086699</v>
      </c>
    </row>
    <row r="836" spans="1:17" hidden="1" x14ac:dyDescent="0.3">
      <c r="A836" t="s">
        <v>1818</v>
      </c>
      <c r="B836" t="s">
        <v>1819</v>
      </c>
      <c r="C836" t="s">
        <v>3142</v>
      </c>
      <c r="D836" t="s">
        <v>48</v>
      </c>
      <c r="E836">
        <v>4257.961722</v>
      </c>
      <c r="F836">
        <v>2219.6999999999998</v>
      </c>
      <c r="G836">
        <v>470.96994113274201</v>
      </c>
      <c r="H836">
        <v>18.6933434791239</v>
      </c>
      <c r="I836">
        <v>-2.0592806310424399</v>
      </c>
      <c r="J836">
        <v>-8.4155033499581897</v>
      </c>
      <c r="K836">
        <v>2217.19587407565</v>
      </c>
      <c r="L836">
        <v>1777.7335509038701</v>
      </c>
      <c r="M836">
        <v>42.035226196658598</v>
      </c>
      <c r="N836">
        <v>0.97800769302507895</v>
      </c>
      <c r="O836">
        <v>34.432580979411597</v>
      </c>
      <c r="P836">
        <v>521.76470588235202</v>
      </c>
    </row>
    <row r="837" spans="1:17" x14ac:dyDescent="0.3">
      <c r="A837" t="s">
        <v>1820</v>
      </c>
      <c r="B837" t="s">
        <v>1821</v>
      </c>
      <c r="C837" t="s">
        <v>3138</v>
      </c>
      <c r="D837" t="s">
        <v>493</v>
      </c>
      <c r="E837">
        <v>4254.6306132399995</v>
      </c>
      <c r="F837">
        <v>85.4</v>
      </c>
      <c r="G837">
        <v>-50.821186420610999</v>
      </c>
      <c r="H837">
        <v>-13.5822497953253</v>
      </c>
      <c r="I837">
        <v>-22.7981774128578</v>
      </c>
      <c r="J837">
        <v>-3.1810438049423402</v>
      </c>
      <c r="K837">
        <v>95.174219342185594</v>
      </c>
      <c r="L837">
        <v>104.16909953904501</v>
      </c>
      <c r="M837">
        <v>50.199020629649297</v>
      </c>
      <c r="N837">
        <v>0.92176585171155101</v>
      </c>
      <c r="O837">
        <v>56.557377049180303</v>
      </c>
      <c r="P837">
        <v>9.9806825499034009</v>
      </c>
      <c r="Q837">
        <v>-0.11642537199790599</v>
      </c>
    </row>
    <row r="838" spans="1:17" hidden="1" x14ac:dyDescent="0.3">
      <c r="A838" t="s">
        <v>1822</v>
      </c>
      <c r="B838" t="s">
        <v>1823</v>
      </c>
      <c r="C838" t="s">
        <v>3142</v>
      </c>
      <c r="D838" t="s">
        <v>280</v>
      </c>
      <c r="E838">
        <v>4254.4902562500001</v>
      </c>
      <c r="F838">
        <v>2419.3000000000002</v>
      </c>
      <c r="G838">
        <v>43.019926739676997</v>
      </c>
      <c r="H838">
        <v>-0.13156132934864301</v>
      </c>
      <c r="I838">
        <v>24.588993280947001</v>
      </c>
      <c r="J838">
        <v>-5.8462903018009698</v>
      </c>
      <c r="K838">
        <v>2469.1978378346098</v>
      </c>
      <c r="L838">
        <v>2153.65390537859</v>
      </c>
      <c r="M838">
        <v>44.1080136031444</v>
      </c>
      <c r="N838">
        <v>0.70650528222798703</v>
      </c>
      <c r="O838">
        <v>19.042698301161401</v>
      </c>
      <c r="P838">
        <v>88.125972006220806</v>
      </c>
      <c r="Q838">
        <v>5.3264166701113003E-2</v>
      </c>
    </row>
    <row r="839" spans="1:17" x14ac:dyDescent="0.3">
      <c r="A839" t="s">
        <v>1824</v>
      </c>
      <c r="B839" t="s">
        <v>1825</v>
      </c>
      <c r="C839" t="s">
        <v>3132</v>
      </c>
      <c r="D839" t="s">
        <v>208</v>
      </c>
      <c r="E839">
        <v>4246.2297856169998</v>
      </c>
      <c r="F839">
        <v>166.99</v>
      </c>
      <c r="G839">
        <v>-1.65676470412829</v>
      </c>
      <c r="H839">
        <v>-1.38556017536113</v>
      </c>
      <c r="I839">
        <v>-1.6373353862784901</v>
      </c>
      <c r="J839">
        <v>-1.42730775765663</v>
      </c>
      <c r="K839">
        <v>170.52033622304899</v>
      </c>
      <c r="L839">
        <v>170.84682218969999</v>
      </c>
      <c r="M839">
        <v>56.707793114211398</v>
      </c>
      <c r="N839">
        <v>0.63206059215545995</v>
      </c>
      <c r="O839">
        <v>35.157793879872997</v>
      </c>
      <c r="P839">
        <v>26.603487490523101</v>
      </c>
      <c r="Q839">
        <v>6.2373889107012997E-2</v>
      </c>
    </row>
    <row r="840" spans="1:17" x14ac:dyDescent="0.3">
      <c r="A840" t="s">
        <v>1826</v>
      </c>
      <c r="B840" t="s">
        <v>1827</v>
      </c>
      <c r="C840" t="s">
        <v>3131</v>
      </c>
      <c r="D840" t="s">
        <v>498</v>
      </c>
      <c r="E840">
        <v>4245.31126425</v>
      </c>
      <c r="F840">
        <v>379.45</v>
      </c>
      <c r="G840">
        <v>-11.942994021724999</v>
      </c>
      <c r="H840">
        <v>-16.304658347777099</v>
      </c>
      <c r="I840">
        <v>-3.8785501439597598</v>
      </c>
      <c r="J840">
        <v>-6.0809838032696302</v>
      </c>
      <c r="K840">
        <v>444.802069573913</v>
      </c>
      <c r="L840">
        <v>416.365436650898</v>
      </c>
      <c r="M840">
        <v>32.196543089630097</v>
      </c>
      <c r="N840">
        <v>0.65202592909397605</v>
      </c>
      <c r="O840">
        <v>50.480959283173</v>
      </c>
      <c r="P840">
        <v>16.8797166178962</v>
      </c>
      <c r="Q840">
        <v>-7.2827955678529998E-3</v>
      </c>
    </row>
    <row r="841" spans="1:17" x14ac:dyDescent="0.3">
      <c r="A841" t="s">
        <v>1828</v>
      </c>
      <c r="B841" t="s">
        <v>1829</v>
      </c>
      <c r="C841" t="s">
        <v>3135</v>
      </c>
      <c r="D841" t="s">
        <v>920</v>
      </c>
      <c r="E841">
        <v>4194.4700459750002</v>
      </c>
      <c r="F841">
        <v>342.05</v>
      </c>
      <c r="G841">
        <v>-25.495891928856199</v>
      </c>
      <c r="H841">
        <v>-9.6782781424976907</v>
      </c>
      <c r="I841">
        <v>5.9181142923350896</v>
      </c>
      <c r="J841">
        <v>-1.98430430997576</v>
      </c>
      <c r="K841">
        <v>368.34673131272098</v>
      </c>
      <c r="L841">
        <v>358.24414466104503</v>
      </c>
      <c r="M841">
        <v>41.711897038707498</v>
      </c>
      <c r="N841">
        <v>0.40710138128673801</v>
      </c>
      <c r="O841">
        <v>31.530478000292302</v>
      </c>
      <c r="P841">
        <v>27.654413136779201</v>
      </c>
      <c r="Q841">
        <v>-4.2415811893442998E-2</v>
      </c>
    </row>
    <row r="842" spans="1:17" x14ac:dyDescent="0.3">
      <c r="A842" t="s">
        <v>1830</v>
      </c>
      <c r="B842" t="s">
        <v>1831</v>
      </c>
      <c r="C842" t="s">
        <v>3136</v>
      </c>
      <c r="D842" t="s">
        <v>261</v>
      </c>
      <c r="E842">
        <v>4163.512723674</v>
      </c>
      <c r="F842">
        <v>179.09</v>
      </c>
      <c r="G842">
        <v>6.7452879233477496</v>
      </c>
      <c r="H842">
        <v>6.4730762360928798E-2</v>
      </c>
      <c r="I842">
        <v>34.524008878244601</v>
      </c>
      <c r="J842">
        <v>1.34347689571364</v>
      </c>
      <c r="K842">
        <v>176.357550379364</v>
      </c>
      <c r="L842">
        <v>161.17081041218401</v>
      </c>
      <c r="M842">
        <v>55.560768958950497</v>
      </c>
      <c r="N842">
        <v>0.83495912451379195</v>
      </c>
      <c r="O842">
        <v>11.363001842648901</v>
      </c>
      <c r="P842">
        <v>59.830432842481002</v>
      </c>
      <c r="Q842">
        <v>1.1186260561833E-2</v>
      </c>
    </row>
    <row r="843" spans="1:17" x14ac:dyDescent="0.3">
      <c r="A843" t="s">
        <v>1832</v>
      </c>
      <c r="B843" t="s">
        <v>1833</v>
      </c>
      <c r="C843" t="s">
        <v>3130</v>
      </c>
      <c r="D843" t="s">
        <v>48</v>
      </c>
      <c r="E843">
        <v>4155.8871027960004</v>
      </c>
      <c r="F843">
        <v>51.48</v>
      </c>
      <c r="G843">
        <v>-17.908753855842601</v>
      </c>
      <c r="H843">
        <v>9.3796691576207998</v>
      </c>
      <c r="I843">
        <v>-20.996610998804499</v>
      </c>
      <c r="J843">
        <v>-4.1549356084505602</v>
      </c>
      <c r="K843">
        <v>53.315539660351199</v>
      </c>
      <c r="L843">
        <v>55.954005765995703</v>
      </c>
      <c r="M843">
        <v>48.554698927188198</v>
      </c>
      <c r="N843">
        <v>1.1170873301478601</v>
      </c>
      <c r="O843">
        <v>53.4576534576534</v>
      </c>
      <c r="P843">
        <v>11.308108108108</v>
      </c>
      <c r="Q843">
        <v>9.0787831067272007E-2</v>
      </c>
    </row>
    <row r="844" spans="1:17" x14ac:dyDescent="0.3">
      <c r="A844" t="s">
        <v>1834</v>
      </c>
      <c r="B844" t="s">
        <v>1835</v>
      </c>
      <c r="C844" t="s">
        <v>3136</v>
      </c>
      <c r="D844" t="s">
        <v>83</v>
      </c>
      <c r="E844">
        <v>4155.0827348000003</v>
      </c>
      <c r="F844">
        <v>1031.2</v>
      </c>
      <c r="G844">
        <v>25.045046124546701</v>
      </c>
      <c r="H844">
        <v>9.753828874081</v>
      </c>
      <c r="I844">
        <v>9.8664569404442499</v>
      </c>
      <c r="J844">
        <v>1.56771499193165</v>
      </c>
      <c r="K844">
        <v>1049.2194487285301</v>
      </c>
      <c r="L844">
        <v>1011.5189654425</v>
      </c>
      <c r="M844">
        <v>59.349327243596598</v>
      </c>
      <c r="N844">
        <v>1.44570338443441</v>
      </c>
      <c r="O844">
        <v>54.451124903025502</v>
      </c>
      <c r="P844">
        <v>69.049180327868797</v>
      </c>
      <c r="Q844">
        <v>2.2501211974778002E-2</v>
      </c>
    </row>
    <row r="845" spans="1:17" x14ac:dyDescent="0.3">
      <c r="A845" t="s">
        <v>1836</v>
      </c>
      <c r="B845" t="s">
        <v>1837</v>
      </c>
      <c r="C845" t="s">
        <v>3139</v>
      </c>
      <c r="D845" t="s">
        <v>460</v>
      </c>
      <c r="E845">
        <v>4150.541345652</v>
      </c>
      <c r="F845">
        <v>83.07</v>
      </c>
      <c r="G845">
        <v>-47.030418261089103</v>
      </c>
      <c r="H845">
        <v>-1.04522250467787</v>
      </c>
      <c r="I845">
        <v>-25.935247308986298</v>
      </c>
      <c r="J845">
        <v>-4.7742621671009902</v>
      </c>
      <c r="K845">
        <v>88.527707282702593</v>
      </c>
      <c r="L845">
        <v>95.709583342509902</v>
      </c>
      <c r="M845">
        <v>39.231751657434103</v>
      </c>
      <c r="N845">
        <v>0.64904755178948503</v>
      </c>
      <c r="O845">
        <v>46.3223787167449</v>
      </c>
      <c r="P845">
        <v>2.55555555555555</v>
      </c>
      <c r="Q845">
        <v>-1.4324175485082E-2</v>
      </c>
    </row>
    <row r="846" spans="1:17" hidden="1" x14ac:dyDescent="0.3">
      <c r="A846" t="s">
        <v>1838</v>
      </c>
      <c r="B846" t="s">
        <v>1839</v>
      </c>
      <c r="C846" t="s">
        <v>3142</v>
      </c>
      <c r="D846" t="s">
        <v>411</v>
      </c>
      <c r="E846">
        <v>4145.5513586999996</v>
      </c>
      <c r="F846">
        <v>333.15</v>
      </c>
      <c r="G846">
        <v>97.224784696045703</v>
      </c>
      <c r="H846">
        <v>2.1679856695408599</v>
      </c>
      <c r="I846">
        <v>66.027492043281896</v>
      </c>
      <c r="J846">
        <v>-3.3137269113096601</v>
      </c>
      <c r="K846">
        <v>341.76839927617198</v>
      </c>
      <c r="L846">
        <v>285.50934281335799</v>
      </c>
      <c r="M846">
        <v>52.093092440695401</v>
      </c>
      <c r="N846">
        <v>0.85525655873901496</v>
      </c>
      <c r="O846">
        <v>34.383911151133098</v>
      </c>
      <c r="P846">
        <v>141.94778314390399</v>
      </c>
      <c r="Q846">
        <v>0.15244823191268</v>
      </c>
    </row>
    <row r="847" spans="1:17" x14ac:dyDescent="0.3">
      <c r="A847" t="s">
        <v>1840</v>
      </c>
      <c r="B847" t="s">
        <v>1841</v>
      </c>
      <c r="C847" t="s">
        <v>3131</v>
      </c>
      <c r="D847" t="s">
        <v>51</v>
      </c>
      <c r="E847">
        <v>4144.5707000000002</v>
      </c>
      <c r="F847">
        <v>454.1</v>
      </c>
      <c r="G847">
        <v>-30.682561351348198</v>
      </c>
      <c r="H847">
        <v>-5.2460266819976296</v>
      </c>
      <c r="I847">
        <v>-11.324802456555901</v>
      </c>
      <c r="J847">
        <v>-3.9657977176044401</v>
      </c>
      <c r="K847">
        <v>491.74420777991702</v>
      </c>
      <c r="L847">
        <v>505.37214559376002</v>
      </c>
      <c r="M847">
        <v>26.976766253856301</v>
      </c>
      <c r="N847">
        <v>0.48037063484478698</v>
      </c>
      <c r="O847">
        <v>39.837040299493403</v>
      </c>
      <c r="P847">
        <v>5.3474074933302402</v>
      </c>
      <c r="Q847">
        <v>-3.9813536021420001E-2</v>
      </c>
    </row>
    <row r="848" spans="1:17" x14ac:dyDescent="0.3">
      <c r="A848" t="s">
        <v>1842</v>
      </c>
      <c r="B848" t="s">
        <v>1843</v>
      </c>
      <c r="C848" t="s">
        <v>3129</v>
      </c>
      <c r="D848" t="s">
        <v>971</v>
      </c>
      <c r="E848">
        <v>4139.2569117900002</v>
      </c>
      <c r="F848">
        <v>32.450000000000003</v>
      </c>
      <c r="G848">
        <v>-25.0976766366344</v>
      </c>
      <c r="H848">
        <v>-4.0060548547236401</v>
      </c>
      <c r="I848">
        <v>-3.3460284645226501</v>
      </c>
      <c r="J848">
        <v>-2.8421992958231801</v>
      </c>
      <c r="K848">
        <v>35.244835678209803</v>
      </c>
      <c r="L848">
        <v>35.2030048756762</v>
      </c>
      <c r="M848">
        <v>53.151135200484802</v>
      </c>
      <c r="N848">
        <v>0.59097208781160104</v>
      </c>
      <c r="O848">
        <v>42.064714946070801</v>
      </c>
      <c r="P848">
        <v>31.1111111111111</v>
      </c>
      <c r="Q848">
        <v>8.4497203429927004E-2</v>
      </c>
    </row>
    <row r="849" spans="1:17" hidden="1" x14ac:dyDescent="0.3">
      <c r="A849" t="s">
        <v>1844</v>
      </c>
      <c r="B849" t="s">
        <v>1845</v>
      </c>
      <c r="C849" t="s">
        <v>3142</v>
      </c>
      <c r="D849" t="s">
        <v>1308</v>
      </c>
      <c r="E849">
        <v>4133.3854586400003</v>
      </c>
      <c r="F849">
        <v>572.4</v>
      </c>
      <c r="G849">
        <v>6.3731527200176297</v>
      </c>
      <c r="H849">
        <v>0.79042328295807995</v>
      </c>
      <c r="I849">
        <v>27.463607745309702</v>
      </c>
      <c r="J849">
        <v>-2.2784066177397899</v>
      </c>
      <c r="K849">
        <v>618.610749389484</v>
      </c>
      <c r="L849">
        <v>573.54420558192305</v>
      </c>
      <c r="M849">
        <v>47.469519776106097</v>
      </c>
      <c r="N849">
        <v>0.59268893314028204</v>
      </c>
      <c r="O849">
        <v>50.209643605869999</v>
      </c>
      <c r="P849">
        <v>52.64</v>
      </c>
      <c r="Q849">
        <v>-3.1581283533999998E-5</v>
      </c>
    </row>
    <row r="850" spans="1:17" hidden="1" x14ac:dyDescent="0.3">
      <c r="A850" t="s">
        <v>1846</v>
      </c>
      <c r="B850" t="s">
        <v>1847</v>
      </c>
      <c r="C850" t="s">
        <v>3142</v>
      </c>
      <c r="D850" t="s">
        <v>43</v>
      </c>
      <c r="E850">
        <v>4127.2689950100003</v>
      </c>
      <c r="F850">
        <v>585.45000000000005</v>
      </c>
      <c r="G850">
        <v>0.75279939921366401</v>
      </c>
      <c r="H850">
        <v>-5.3263660644445299</v>
      </c>
      <c r="I850">
        <v>13.182098276978801</v>
      </c>
      <c r="J850">
        <v>-0.95469011477286803</v>
      </c>
      <c r="K850">
        <v>610.59537776894103</v>
      </c>
      <c r="L850">
        <v>553.39401321400703</v>
      </c>
      <c r="M850">
        <v>48.060046771646199</v>
      </c>
      <c r="N850">
        <v>0.45486799520201199</v>
      </c>
      <c r="O850">
        <v>22.324707489964901</v>
      </c>
      <c r="P850">
        <v>35.9772384159795</v>
      </c>
    </row>
    <row r="851" spans="1:17" hidden="1" x14ac:dyDescent="0.3">
      <c r="A851" t="s">
        <v>1848</v>
      </c>
      <c r="B851" t="s">
        <v>1849</v>
      </c>
      <c r="C851" t="s">
        <v>3142</v>
      </c>
      <c r="D851" t="s">
        <v>1052</v>
      </c>
      <c r="E851">
        <v>4120.0136068800002</v>
      </c>
      <c r="F851">
        <v>153.54</v>
      </c>
      <c r="G851">
        <v>-1.9249533697030401</v>
      </c>
      <c r="H851">
        <v>-7.88186580663276</v>
      </c>
      <c r="I851">
        <v>26.687365733083301</v>
      </c>
      <c r="J851">
        <v>0.97876756992653102</v>
      </c>
      <c r="K851">
        <v>166.25576675669501</v>
      </c>
      <c r="L851">
        <v>151.767003607644</v>
      </c>
      <c r="M851">
        <v>43.642237295710601</v>
      </c>
      <c r="N851">
        <v>1.0538987384983101</v>
      </c>
      <c r="O851">
        <v>45.760062524423603</v>
      </c>
      <c r="P851">
        <v>78.431144683323595</v>
      </c>
    </row>
    <row r="852" spans="1:17" hidden="1" x14ac:dyDescent="0.3">
      <c r="A852" t="s">
        <v>1850</v>
      </c>
      <c r="B852" t="s">
        <v>1851</v>
      </c>
      <c r="C852" t="s">
        <v>3142</v>
      </c>
      <c r="D852" t="s">
        <v>51</v>
      </c>
      <c r="E852">
        <v>4113.4884183929998</v>
      </c>
      <c r="F852">
        <v>75.069999999999993</v>
      </c>
      <c r="G852">
        <v>37.191568000965802</v>
      </c>
      <c r="H852">
        <v>-1.70362158927826</v>
      </c>
      <c r="I852">
        <v>49.553186832320897</v>
      </c>
      <c r="J852">
        <v>-4.12783343864462</v>
      </c>
      <c r="K852">
        <v>79.155088557184101</v>
      </c>
      <c r="L852">
        <v>65.608287300805898</v>
      </c>
      <c r="M852">
        <v>40.8822339854243</v>
      </c>
      <c r="N852">
        <v>0.42179268231391098</v>
      </c>
      <c r="O852">
        <v>34.407885973091801</v>
      </c>
      <c r="P852">
        <v>94.734111543449998</v>
      </c>
      <c r="Q852">
        <v>3.5511517230584003E-2</v>
      </c>
    </row>
    <row r="853" spans="1:17" x14ac:dyDescent="0.3">
      <c r="A853" t="s">
        <v>1852</v>
      </c>
      <c r="B853" t="s">
        <v>1853</v>
      </c>
      <c r="C853" t="s">
        <v>3132</v>
      </c>
      <c r="D853" t="s">
        <v>208</v>
      </c>
      <c r="E853">
        <v>4105.2714916499999</v>
      </c>
      <c r="F853">
        <v>102.9</v>
      </c>
      <c r="G853">
        <v>-34.188206526090298</v>
      </c>
      <c r="H853">
        <v>-7.5457252714575098</v>
      </c>
      <c r="I853">
        <v>-25.030818947799801</v>
      </c>
      <c r="J853">
        <v>-5.5177635573866501</v>
      </c>
      <c r="K853">
        <v>112.20912423518899</v>
      </c>
      <c r="L853">
        <v>119.63549142725201</v>
      </c>
      <c r="M853">
        <v>45.3617686056241</v>
      </c>
      <c r="N853">
        <v>0.59495494307195795</v>
      </c>
      <c r="O853">
        <v>45.442176870748298</v>
      </c>
      <c r="P853">
        <v>6.62107553621387</v>
      </c>
      <c r="Q853">
        <v>-2.8283054309882E-2</v>
      </c>
    </row>
    <row r="854" spans="1:17" hidden="1" x14ac:dyDescent="0.3">
      <c r="A854" t="s">
        <v>1854</v>
      </c>
      <c r="B854" t="s">
        <v>1855</v>
      </c>
      <c r="C854" t="s">
        <v>3142</v>
      </c>
      <c r="D854" t="s">
        <v>51</v>
      </c>
      <c r="E854">
        <v>4104.8597081099997</v>
      </c>
      <c r="F854">
        <v>409.35</v>
      </c>
      <c r="G854">
        <v>16.2087227929294</v>
      </c>
      <c r="H854">
        <v>-1.49319932035368</v>
      </c>
      <c r="I854">
        <v>22.752065645735598</v>
      </c>
      <c r="J854">
        <v>-1.3332370815047601</v>
      </c>
      <c r="K854">
        <v>419.38502001014098</v>
      </c>
      <c r="L854">
        <v>368.06034248324301</v>
      </c>
      <c r="M854">
        <v>38.217650784765802</v>
      </c>
      <c r="N854">
        <v>0.57572526022520398</v>
      </c>
      <c r="O854">
        <v>23.183095150848899</v>
      </c>
      <c r="P854">
        <v>47.433819556996198</v>
      </c>
      <c r="Q854">
        <v>8.0812875387142005E-2</v>
      </c>
    </row>
    <row r="855" spans="1:17" x14ac:dyDescent="0.3">
      <c r="A855" t="s">
        <v>1856</v>
      </c>
      <c r="B855" t="s">
        <v>1857</v>
      </c>
      <c r="C855" t="s">
        <v>3138</v>
      </c>
      <c r="D855" t="s">
        <v>220</v>
      </c>
      <c r="E855">
        <v>4102.4412929480004</v>
      </c>
      <c r="F855">
        <v>186.43</v>
      </c>
      <c r="G855">
        <v>-11.192058305690599</v>
      </c>
      <c r="H855">
        <v>1.7815383057612399</v>
      </c>
      <c r="I855">
        <v>-8.1644995148453194</v>
      </c>
      <c r="J855">
        <v>-1.3323256185710499</v>
      </c>
      <c r="K855">
        <v>190.68264335194601</v>
      </c>
      <c r="L855">
        <v>189.885468348122</v>
      </c>
      <c r="M855">
        <v>54.153073505615801</v>
      </c>
      <c r="N855">
        <v>1.05900958579357</v>
      </c>
      <c r="O855">
        <v>27.581397843694599</v>
      </c>
      <c r="P855">
        <v>27.255972696245699</v>
      </c>
    </row>
    <row r="856" spans="1:17" hidden="1" x14ac:dyDescent="0.3">
      <c r="A856" t="s">
        <v>1858</v>
      </c>
      <c r="B856" t="s">
        <v>1859</v>
      </c>
      <c r="C856" t="s">
        <v>3142</v>
      </c>
      <c r="D856" t="s">
        <v>1043</v>
      </c>
      <c r="E856">
        <v>4060.8879999999999</v>
      </c>
      <c r="F856">
        <v>118</v>
      </c>
      <c r="G856">
        <v>-20.503023885007099</v>
      </c>
      <c r="K856">
        <v>104.378999999999</v>
      </c>
      <c r="M856">
        <v>99.990560428137201</v>
      </c>
      <c r="N856">
        <v>1</v>
      </c>
      <c r="O856">
        <v>0</v>
      </c>
      <c r="P856">
        <v>5.3571428571428603</v>
      </c>
    </row>
    <row r="857" spans="1:17" x14ac:dyDescent="0.3">
      <c r="A857" t="s">
        <v>1860</v>
      </c>
      <c r="B857" t="s">
        <v>1861</v>
      </c>
      <c r="C857" t="s">
        <v>3135</v>
      </c>
      <c r="D857" t="s">
        <v>920</v>
      </c>
      <c r="E857">
        <v>4037.3892618750001</v>
      </c>
      <c r="F857">
        <v>326.25</v>
      </c>
      <c r="G857">
        <v>39.656020459889803</v>
      </c>
      <c r="H857">
        <v>-15.160960719450101</v>
      </c>
      <c r="I857">
        <v>20.867686316325099</v>
      </c>
      <c r="J857">
        <v>-9.3003048642072497E-2</v>
      </c>
      <c r="K857">
        <v>353.42883346014298</v>
      </c>
      <c r="L857">
        <v>316.20156632688702</v>
      </c>
      <c r="M857">
        <v>43.987628377372999</v>
      </c>
      <c r="N857">
        <v>0.58689299231774805</v>
      </c>
      <c r="O857">
        <v>26.268199233716398</v>
      </c>
      <c r="P857">
        <v>68.083462132921099</v>
      </c>
      <c r="Q857">
        <v>4.0953332795676999E-2</v>
      </c>
    </row>
    <row r="858" spans="1:17" x14ac:dyDescent="0.3">
      <c r="A858" t="s">
        <v>1862</v>
      </c>
      <c r="B858" t="s">
        <v>1863</v>
      </c>
      <c r="C858" t="s">
        <v>3132</v>
      </c>
      <c r="D858" t="s">
        <v>208</v>
      </c>
      <c r="E858">
        <v>3996.6682237499999</v>
      </c>
      <c r="F858">
        <v>612.65</v>
      </c>
      <c r="G858">
        <v>19.8860369777416</v>
      </c>
      <c r="H858">
        <v>-0.97151086643420004</v>
      </c>
      <c r="I858">
        <v>-4.4010154613663399</v>
      </c>
      <c r="J858">
        <v>-2.1071739088291199</v>
      </c>
      <c r="K858">
        <v>662.63649969867799</v>
      </c>
      <c r="L858">
        <v>639.86787355498495</v>
      </c>
      <c r="M858">
        <v>41.127853693459798</v>
      </c>
      <c r="N858">
        <v>0.29105047356849101</v>
      </c>
      <c r="O858">
        <v>35.052640169754298</v>
      </c>
      <c r="P858">
        <v>44.492924528301799</v>
      </c>
      <c r="Q858">
        <v>5.2442244697683001E-2</v>
      </c>
    </row>
    <row r="859" spans="1:17" hidden="1" x14ac:dyDescent="0.3">
      <c r="A859" t="s">
        <v>1864</v>
      </c>
      <c r="B859" t="s">
        <v>1865</v>
      </c>
      <c r="C859" t="s">
        <v>3142</v>
      </c>
      <c r="D859" t="s">
        <v>117</v>
      </c>
      <c r="E859">
        <v>3986.9187898639998</v>
      </c>
      <c r="F859">
        <v>41.06</v>
      </c>
      <c r="G859">
        <v>-34.487289747811303</v>
      </c>
      <c r="H859">
        <v>3.8136626547961998</v>
      </c>
      <c r="I859">
        <v>-17.4671414161879</v>
      </c>
      <c r="J859">
        <v>0.45066702808426901</v>
      </c>
      <c r="K859">
        <v>44.150579628066303</v>
      </c>
      <c r="L859">
        <v>45.882101183467398</v>
      </c>
      <c r="M859">
        <v>47.847090847081297</v>
      </c>
      <c r="N859">
        <v>0.40521915360100402</v>
      </c>
      <c r="O859">
        <v>59.279103750608797</v>
      </c>
      <c r="P859">
        <v>9.0571049136786304</v>
      </c>
      <c r="Q859">
        <v>5.0964238094359002E-2</v>
      </c>
    </row>
    <row r="860" spans="1:17" hidden="1" x14ac:dyDescent="0.3">
      <c r="A860" t="s">
        <v>1866</v>
      </c>
      <c r="B860" t="s">
        <v>1867</v>
      </c>
      <c r="C860" t="s">
        <v>3142</v>
      </c>
      <c r="D860" t="s">
        <v>163</v>
      </c>
      <c r="E860">
        <v>3983.2545</v>
      </c>
      <c r="F860">
        <v>231.45</v>
      </c>
      <c r="G860">
        <v>2778.9776574610601</v>
      </c>
      <c r="H860">
        <v>1.69698810198469</v>
      </c>
      <c r="I860">
        <v>230.594319198113</v>
      </c>
      <c r="J860">
        <v>-13.023586703258999</v>
      </c>
      <c r="K860">
        <v>252.09216439630799</v>
      </c>
      <c r="L860">
        <v>143.536228187815</v>
      </c>
      <c r="M860">
        <v>29.1032345636904</v>
      </c>
      <c r="N860">
        <v>0.59468241519730203</v>
      </c>
      <c r="O860">
        <v>53.812918556923698</v>
      </c>
      <c r="P860">
        <v>3053.2697547683902</v>
      </c>
      <c r="Q860">
        <v>0.233883028366735</v>
      </c>
    </row>
    <row r="861" spans="1:17" hidden="1" x14ac:dyDescent="0.3">
      <c r="A861" t="s">
        <v>1868</v>
      </c>
      <c r="B861" t="s">
        <v>1869</v>
      </c>
      <c r="C861" t="s">
        <v>3142</v>
      </c>
      <c r="D861" t="s">
        <v>134</v>
      </c>
      <c r="E861">
        <v>3959.9220693000002</v>
      </c>
      <c r="F861">
        <v>1006.1</v>
      </c>
      <c r="G861">
        <v>123.094881810084</v>
      </c>
      <c r="H861">
        <v>16.135147552838699</v>
      </c>
      <c r="I861">
        <v>51.6005141752686</v>
      </c>
      <c r="J861">
        <v>4.1978976297266399</v>
      </c>
      <c r="K861">
        <v>837.314864258228</v>
      </c>
      <c r="L861">
        <v>694.51845699543901</v>
      </c>
      <c r="M861">
        <v>73.959427074107197</v>
      </c>
      <c r="N861">
        <v>0.69528642282340802</v>
      </c>
      <c r="O861">
        <v>1.87854090050689</v>
      </c>
      <c r="P861">
        <v>166.41985925192401</v>
      </c>
      <c r="Q861">
        <v>0.12885430469773301</v>
      </c>
    </row>
    <row r="862" spans="1:17" x14ac:dyDescent="0.3">
      <c r="A862" t="s">
        <v>1870</v>
      </c>
      <c r="B862" t="s">
        <v>1871</v>
      </c>
      <c r="C862" t="s">
        <v>3127</v>
      </c>
      <c r="D862" t="s">
        <v>414</v>
      </c>
      <c r="E862">
        <v>3957.7849121150002</v>
      </c>
      <c r="F862">
        <v>35.93</v>
      </c>
      <c r="G862">
        <v>-50.653456636758797</v>
      </c>
      <c r="H862">
        <v>-8.3077321979198508</v>
      </c>
      <c r="I862">
        <v>-37.915875217999499</v>
      </c>
      <c r="J862">
        <v>-2.5144215654926798</v>
      </c>
      <c r="K862">
        <v>41.632183106898999</v>
      </c>
      <c r="L862">
        <v>47.634708128627999</v>
      </c>
      <c r="M862">
        <v>34.995470176772699</v>
      </c>
      <c r="N862">
        <v>1.1491917025023499</v>
      </c>
      <c r="O862">
        <v>90.091845254661806</v>
      </c>
      <c r="P862">
        <v>3.6940836940836999</v>
      </c>
    </row>
    <row r="863" spans="1:17" hidden="1" x14ac:dyDescent="0.3">
      <c r="A863" t="s">
        <v>1872</v>
      </c>
      <c r="B863" t="s">
        <v>1873</v>
      </c>
      <c r="C863" t="s">
        <v>3142</v>
      </c>
      <c r="D863" t="s">
        <v>414</v>
      </c>
      <c r="E863">
        <v>3955.7336255</v>
      </c>
      <c r="F863">
        <v>304.75</v>
      </c>
      <c r="G863">
        <v>477.67441298710702</v>
      </c>
      <c r="H863">
        <v>51.430817383090499</v>
      </c>
      <c r="I863">
        <v>233.54115919034399</v>
      </c>
      <c r="J863">
        <v>14.209168439943801</v>
      </c>
      <c r="K863">
        <v>197.063469890677</v>
      </c>
      <c r="L863">
        <v>136.49598445547201</v>
      </c>
      <c r="M863">
        <v>95.785508870866707</v>
      </c>
      <c r="N863">
        <v>3.1866920396314899</v>
      </c>
      <c r="O863">
        <v>0</v>
      </c>
      <c r="P863">
        <v>567.57940854326296</v>
      </c>
      <c r="Q863">
        <v>0.162635971092327</v>
      </c>
    </row>
    <row r="864" spans="1:17" hidden="1" x14ac:dyDescent="0.3">
      <c r="A864" t="s">
        <v>1874</v>
      </c>
      <c r="B864" t="s">
        <v>1875</v>
      </c>
      <c r="C864" t="s">
        <v>3142</v>
      </c>
      <c r="D864" t="s">
        <v>250</v>
      </c>
      <c r="E864">
        <v>3953.3981250000002</v>
      </c>
      <c r="F864">
        <v>431.25</v>
      </c>
      <c r="G864">
        <v>73.210710719492397</v>
      </c>
      <c r="H864">
        <v>5.73882622918598</v>
      </c>
      <c r="I864">
        <v>72.8860935464959</v>
      </c>
      <c r="J864">
        <v>0.333899473604855</v>
      </c>
      <c r="K864">
        <v>417.46357419863102</v>
      </c>
      <c r="L864">
        <v>323.063434723922</v>
      </c>
      <c r="M864">
        <v>55.221540059634897</v>
      </c>
      <c r="N864">
        <v>0.673148022962064</v>
      </c>
      <c r="O864">
        <v>13.507246376811599</v>
      </c>
      <c r="P864">
        <v>179.126213592233</v>
      </c>
      <c r="Q864">
        <v>0.156144802565824</v>
      </c>
    </row>
    <row r="865" spans="1:17" hidden="1" x14ac:dyDescent="0.3">
      <c r="A865" t="s">
        <v>1876</v>
      </c>
      <c r="B865" t="s">
        <v>1877</v>
      </c>
      <c r="C865" t="s">
        <v>3142</v>
      </c>
      <c r="D865" t="s">
        <v>261</v>
      </c>
      <c r="E865">
        <v>3948.44056288</v>
      </c>
      <c r="F865">
        <v>1238.05</v>
      </c>
      <c r="G865">
        <v>-14.2806699662897</v>
      </c>
      <c r="H865">
        <v>-6.1235698727107897</v>
      </c>
      <c r="I865">
        <v>-7.0267278361914798</v>
      </c>
      <c r="J865">
        <v>-3.4901316750681199</v>
      </c>
      <c r="K865">
        <v>1303.5075351728401</v>
      </c>
      <c r="L865">
        <v>1284.9170475420899</v>
      </c>
      <c r="M865">
        <v>44.7042376761488</v>
      </c>
      <c r="N865">
        <v>0.71103998340353403</v>
      </c>
      <c r="O865">
        <v>27.2000323088728</v>
      </c>
      <c r="P865">
        <v>12.345735027223199</v>
      </c>
      <c r="Q865">
        <v>0.106265792034614</v>
      </c>
    </row>
    <row r="866" spans="1:17" hidden="1" x14ac:dyDescent="0.3">
      <c r="A866" t="s">
        <v>1878</v>
      </c>
      <c r="B866" t="s">
        <v>1879</v>
      </c>
      <c r="C866" t="s">
        <v>3142</v>
      </c>
      <c r="D866" t="s">
        <v>232</v>
      </c>
      <c r="E866">
        <v>3945.90971425199</v>
      </c>
      <c r="F866">
        <v>176.99</v>
      </c>
      <c r="G866">
        <v>105.206236494549</v>
      </c>
      <c r="H866">
        <v>6.5527489372135896</v>
      </c>
      <c r="I866">
        <v>108.62445665635801</v>
      </c>
      <c r="J866">
        <v>-1.65397438313609</v>
      </c>
      <c r="K866">
        <v>173.26192724459699</v>
      </c>
      <c r="L866">
        <v>131.47013417889301</v>
      </c>
      <c r="M866">
        <v>48.172770689808097</v>
      </c>
      <c r="N866">
        <v>0.42589301464597301</v>
      </c>
      <c r="O866">
        <v>16.0517543364031</v>
      </c>
      <c r="P866">
        <v>142.45205479452</v>
      </c>
      <c r="Q866">
        <v>0.26834161120975297</v>
      </c>
    </row>
    <row r="867" spans="1:17" x14ac:dyDescent="0.3">
      <c r="A867" t="s">
        <v>1880</v>
      </c>
      <c r="B867" t="s">
        <v>1881</v>
      </c>
      <c r="C867" t="s">
        <v>3136</v>
      </c>
      <c r="D867" t="s">
        <v>280</v>
      </c>
      <c r="E867">
        <v>3937.8704332799998</v>
      </c>
      <c r="F867">
        <v>1254.4000000000001</v>
      </c>
      <c r="G867">
        <v>1.52363974268177</v>
      </c>
      <c r="H867">
        <v>12.818839858474499</v>
      </c>
      <c r="I867">
        <v>45.751581416499903</v>
      </c>
      <c r="J867">
        <v>-3.2084638192055399</v>
      </c>
      <c r="K867">
        <v>1172.13997655362</v>
      </c>
      <c r="L867">
        <v>1105.7801693849401</v>
      </c>
      <c r="M867">
        <v>65.983448438316302</v>
      </c>
      <c r="N867">
        <v>1.46511774919028</v>
      </c>
      <c r="O867">
        <v>9.6141581632652908</v>
      </c>
      <c r="P867">
        <v>66.886183729129201</v>
      </c>
      <c r="Q867">
        <v>-5.5706612600589997E-2</v>
      </c>
    </row>
    <row r="868" spans="1:17" hidden="1" x14ac:dyDescent="0.3">
      <c r="A868" t="s">
        <v>1882</v>
      </c>
      <c r="B868" t="s">
        <v>1883</v>
      </c>
      <c r="C868" t="s">
        <v>3142</v>
      </c>
      <c r="D868" t="s">
        <v>178</v>
      </c>
      <c r="E868">
        <v>3934.0430999999999</v>
      </c>
      <c r="F868">
        <v>589.9</v>
      </c>
      <c r="G868">
        <v>202.39131574952501</v>
      </c>
      <c r="H868">
        <v>8.9263163277203308</v>
      </c>
      <c r="I868">
        <v>37.529389140207002</v>
      </c>
      <c r="J868">
        <v>-0.79674676501918196</v>
      </c>
      <c r="K868">
        <v>528.19286079426695</v>
      </c>
      <c r="L868">
        <v>422.367290481346</v>
      </c>
      <c r="N868">
        <v>0.52424095676807603</v>
      </c>
      <c r="O868">
        <v>11.3748092897101</v>
      </c>
      <c r="P868">
        <v>237.085714285714</v>
      </c>
    </row>
    <row r="869" spans="1:17" x14ac:dyDescent="0.3">
      <c r="A869" t="s">
        <v>1884</v>
      </c>
      <c r="B869" t="s">
        <v>1885</v>
      </c>
      <c r="C869" t="s">
        <v>3138</v>
      </c>
      <c r="D869" t="s">
        <v>1409</v>
      </c>
      <c r="E869">
        <v>3924.8378026669998</v>
      </c>
      <c r="F869">
        <v>72.37</v>
      </c>
      <c r="G869">
        <v>17.3485373160702</v>
      </c>
      <c r="H869">
        <v>-2.3512933165312102</v>
      </c>
      <c r="I869">
        <v>-19.643608124124999</v>
      </c>
      <c r="J869">
        <v>-1.5364932310341699</v>
      </c>
      <c r="K869">
        <v>77.541815699029499</v>
      </c>
      <c r="L869">
        <v>77.037624732546206</v>
      </c>
      <c r="M869">
        <v>47.019884998429802</v>
      </c>
      <c r="N869">
        <v>0.41433593968601801</v>
      </c>
      <c r="O869">
        <v>42.669614481138503</v>
      </c>
      <c r="P869">
        <v>45.175526579739198</v>
      </c>
      <c r="Q869">
        <v>0.16389949027971501</v>
      </c>
    </row>
    <row r="870" spans="1:17" hidden="1" x14ac:dyDescent="0.3">
      <c r="A870" t="s">
        <v>1886</v>
      </c>
      <c r="B870" t="s">
        <v>1887</v>
      </c>
      <c r="C870" t="s">
        <v>3142</v>
      </c>
      <c r="D870" t="s">
        <v>208</v>
      </c>
      <c r="E870">
        <v>3914.8099785899999</v>
      </c>
      <c r="F870">
        <v>510.3</v>
      </c>
      <c r="G870">
        <v>-18.518189150662099</v>
      </c>
      <c r="H870">
        <v>-7.4387169278475103</v>
      </c>
      <c r="I870">
        <v>-13.4689512169998</v>
      </c>
      <c r="J870">
        <v>-2.1199156600237199</v>
      </c>
      <c r="K870">
        <v>565.427427150271</v>
      </c>
      <c r="L870">
        <v>565.16695722046097</v>
      </c>
      <c r="M870">
        <v>37.544353878155199</v>
      </c>
      <c r="N870">
        <v>0.84240452782423803</v>
      </c>
      <c r="O870">
        <v>37.762100725063597</v>
      </c>
      <c r="P870">
        <v>7.8174519332347296</v>
      </c>
      <c r="Q870">
        <v>0.14306143274470601</v>
      </c>
    </row>
    <row r="871" spans="1:17" hidden="1" x14ac:dyDescent="0.3">
      <c r="A871" t="s">
        <v>1888</v>
      </c>
      <c r="B871" t="s">
        <v>1889</v>
      </c>
      <c r="C871" t="s">
        <v>3142</v>
      </c>
      <c r="D871" t="s">
        <v>517</v>
      </c>
      <c r="E871">
        <v>3904.9370630799999</v>
      </c>
      <c r="F871">
        <v>4519.8500000000004</v>
      </c>
      <c r="G871">
        <v>-10.119366097114099</v>
      </c>
      <c r="H871">
        <v>-3.88787430982881E-2</v>
      </c>
      <c r="I871">
        <v>31.676859692674999</v>
      </c>
      <c r="J871">
        <v>-2.5164534914541501</v>
      </c>
      <c r="K871">
        <v>4459.8098766494704</v>
      </c>
      <c r="L871">
        <v>4015.94608644351</v>
      </c>
      <c r="M871">
        <v>51.467330287469103</v>
      </c>
      <c r="N871">
        <v>0.56868429047605595</v>
      </c>
      <c r="O871">
        <v>8.1308008009115298</v>
      </c>
      <c r="P871">
        <v>50.8426778801228</v>
      </c>
      <c r="Q871">
        <v>3.5950420685102E-2</v>
      </c>
    </row>
    <row r="872" spans="1:17" x14ac:dyDescent="0.3">
      <c r="A872" t="s">
        <v>1890</v>
      </c>
      <c r="B872" t="s">
        <v>1891</v>
      </c>
      <c r="C872" t="s">
        <v>3132</v>
      </c>
      <c r="D872" t="s">
        <v>208</v>
      </c>
      <c r="E872">
        <v>3899.6524239</v>
      </c>
      <c r="F872">
        <v>1481.65</v>
      </c>
      <c r="G872">
        <v>24.970558029654701</v>
      </c>
      <c r="H872">
        <v>-0.73968039355511195</v>
      </c>
      <c r="I872">
        <v>15.039922806758</v>
      </c>
      <c r="J872">
        <v>-4.00319486787558</v>
      </c>
      <c r="K872">
        <v>1553.2875158106399</v>
      </c>
      <c r="L872">
        <v>1380.9518340838099</v>
      </c>
      <c r="M872">
        <v>38.769490715230503</v>
      </c>
      <c r="N872">
        <v>0.63624057121313804</v>
      </c>
      <c r="O872">
        <v>20.811257719434401</v>
      </c>
      <c r="P872">
        <v>51.7229020531462</v>
      </c>
      <c r="Q872">
        <v>9.8996341995456996E-2</v>
      </c>
    </row>
    <row r="873" spans="1:17" hidden="1" x14ac:dyDescent="0.3">
      <c r="A873" t="s">
        <v>1892</v>
      </c>
      <c r="B873" t="s">
        <v>1893</v>
      </c>
      <c r="C873" t="s">
        <v>3142</v>
      </c>
      <c r="D873" t="s">
        <v>1308</v>
      </c>
      <c r="E873">
        <v>3879.4761917999999</v>
      </c>
      <c r="F873">
        <v>886</v>
      </c>
      <c r="G873">
        <v>8.6907125800935994</v>
      </c>
      <c r="H873">
        <v>13.9446054857144</v>
      </c>
      <c r="I873">
        <v>66.615382215945999</v>
      </c>
      <c r="J873">
        <v>-4.9520204154568201</v>
      </c>
      <c r="K873">
        <v>785.316558804995</v>
      </c>
      <c r="L873">
        <v>720.67689746918097</v>
      </c>
      <c r="M873">
        <v>75.304760554017506</v>
      </c>
      <c r="N873">
        <v>1.6723006591956999</v>
      </c>
      <c r="O873">
        <v>10.9480812641083</v>
      </c>
      <c r="P873">
        <v>97.239536954585901</v>
      </c>
      <c r="Q873">
        <v>-3.7692429683129997E-2</v>
      </c>
    </row>
    <row r="874" spans="1:17" x14ac:dyDescent="0.3">
      <c r="A874" t="s">
        <v>1894</v>
      </c>
      <c r="B874" t="s">
        <v>1895</v>
      </c>
      <c r="C874" t="s">
        <v>3141</v>
      </c>
      <c r="D874" t="s">
        <v>498</v>
      </c>
      <c r="E874">
        <v>3870.9194156499998</v>
      </c>
      <c r="F874">
        <v>337.85</v>
      </c>
      <c r="G874">
        <v>-27.442358787862702</v>
      </c>
      <c r="H874">
        <v>-7.6174987412752904</v>
      </c>
      <c r="I874">
        <v>-13.345373060523899</v>
      </c>
      <c r="J874">
        <v>-2.5627602716189801</v>
      </c>
      <c r="K874">
        <v>369.97860520775299</v>
      </c>
      <c r="L874">
        <v>367.63278993995101</v>
      </c>
      <c r="M874">
        <v>36.725932406671298</v>
      </c>
      <c r="N874">
        <v>0.435986259075132</v>
      </c>
      <c r="O874">
        <v>35.814710670415799</v>
      </c>
      <c r="P874">
        <v>11.2080315997366</v>
      </c>
      <c r="Q874">
        <v>0.113357937705014</v>
      </c>
    </row>
    <row r="875" spans="1:17" hidden="1" x14ac:dyDescent="0.3">
      <c r="A875" t="s">
        <v>1896</v>
      </c>
      <c r="B875" t="s">
        <v>1897</v>
      </c>
      <c r="C875" t="s">
        <v>3142</v>
      </c>
      <c r="D875" t="s">
        <v>498</v>
      </c>
      <c r="E875">
        <v>3866.7850759349999</v>
      </c>
      <c r="F875">
        <v>274.5</v>
      </c>
      <c r="G875">
        <v>52.224697097209003</v>
      </c>
      <c r="H875">
        <v>-2.0209422351617801</v>
      </c>
      <c r="I875">
        <v>34.304602866794198</v>
      </c>
      <c r="J875">
        <v>-2.3064633987338201</v>
      </c>
      <c r="K875">
        <v>281.760157180975</v>
      </c>
      <c r="L875">
        <v>232.45885908057201</v>
      </c>
      <c r="M875">
        <v>47.222929235806497</v>
      </c>
      <c r="N875">
        <v>0.35413087824912898</v>
      </c>
      <c r="O875">
        <v>22.495446265938</v>
      </c>
      <c r="P875">
        <v>101.689933872152</v>
      </c>
      <c r="Q875">
        <v>5.7351678568073002E-2</v>
      </c>
    </row>
    <row r="876" spans="1:17" x14ac:dyDescent="0.3">
      <c r="A876" t="s">
        <v>1898</v>
      </c>
      <c r="B876" t="s">
        <v>1899</v>
      </c>
      <c r="C876" t="s">
        <v>3130</v>
      </c>
      <c r="D876" t="s">
        <v>48</v>
      </c>
      <c r="E876">
        <v>3849.8191022849901</v>
      </c>
      <c r="F876">
        <v>556.35</v>
      </c>
      <c r="G876">
        <v>-50.4521797418613</v>
      </c>
      <c r="H876">
        <v>-4.0918665609667197</v>
      </c>
      <c r="I876">
        <v>6.7094829488672403</v>
      </c>
      <c r="J876">
        <v>-2.48228337308276</v>
      </c>
      <c r="K876">
        <v>614.603785953223</v>
      </c>
      <c r="L876">
        <v>619.96787550044496</v>
      </c>
      <c r="M876">
        <v>40.911000233348702</v>
      </c>
      <c r="N876">
        <v>0.87294844029979901</v>
      </c>
      <c r="O876">
        <v>81.3696414127797</v>
      </c>
      <c r="P876">
        <v>30.3690685413005</v>
      </c>
      <c r="Q876">
        <v>0.112946416196211</v>
      </c>
    </row>
    <row r="877" spans="1:17" x14ac:dyDescent="0.3">
      <c r="A877" t="s">
        <v>1900</v>
      </c>
      <c r="B877" t="s">
        <v>1901</v>
      </c>
      <c r="C877" t="s">
        <v>3136</v>
      </c>
      <c r="D877" t="s">
        <v>117</v>
      </c>
      <c r="E877">
        <v>3840.0144434699901</v>
      </c>
      <c r="F877">
        <v>97.69</v>
      </c>
      <c r="G877">
        <v>-31.782305467570801</v>
      </c>
      <c r="H877">
        <v>-48.6799784476989</v>
      </c>
      <c r="I877">
        <v>-16.439450389340099</v>
      </c>
      <c r="J877">
        <v>0.72439314273395505</v>
      </c>
      <c r="K877">
        <v>103.14872019862401</v>
      </c>
      <c r="L877">
        <v>107.490870028304</v>
      </c>
      <c r="M877">
        <v>50.863201226058997</v>
      </c>
      <c r="N877">
        <v>0.36548711943978401</v>
      </c>
      <c r="O877">
        <v>42.286825673047403</v>
      </c>
      <c r="P877">
        <v>17.064110245656</v>
      </c>
      <c r="Q877">
        <v>5.0651709462384002E-2</v>
      </c>
    </row>
    <row r="878" spans="1:17" x14ac:dyDescent="0.3">
      <c r="A878" t="s">
        <v>1902</v>
      </c>
      <c r="B878" t="s">
        <v>1903</v>
      </c>
      <c r="C878" t="s">
        <v>3143</v>
      </c>
      <c r="D878" t="s">
        <v>88</v>
      </c>
      <c r="E878">
        <v>3803.6385465779999</v>
      </c>
      <c r="F878">
        <v>222.43</v>
      </c>
      <c r="G878">
        <v>22.981508517183801</v>
      </c>
      <c r="H878">
        <v>1.6058576354093099</v>
      </c>
      <c r="I878">
        <v>-29.0847362975701</v>
      </c>
      <c r="J878">
        <v>0.65952936430866804</v>
      </c>
      <c r="K878">
        <v>241.23637171546901</v>
      </c>
      <c r="L878">
        <v>246.89919469415699</v>
      </c>
      <c r="M878">
        <v>48.896170927585999</v>
      </c>
      <c r="N878">
        <v>0.77366501609024496</v>
      </c>
      <c r="O878">
        <v>44.067796610169403</v>
      </c>
      <c r="P878">
        <v>45.047277469840203</v>
      </c>
      <c r="Q878">
        <v>6.6352942845884E-2</v>
      </c>
    </row>
    <row r="879" spans="1:17" hidden="1" x14ac:dyDescent="0.3">
      <c r="A879" t="s">
        <v>1904</v>
      </c>
      <c r="B879" t="s">
        <v>1905</v>
      </c>
      <c r="C879" t="s">
        <v>3142</v>
      </c>
      <c r="D879" t="s">
        <v>498</v>
      </c>
      <c r="E879">
        <v>3789.2447339999999</v>
      </c>
      <c r="F879">
        <v>1650.9</v>
      </c>
      <c r="G879">
        <v>115.17577174737499</v>
      </c>
      <c r="H879">
        <v>26.762892351304298</v>
      </c>
      <c r="I879">
        <v>127.409777161576</v>
      </c>
      <c r="J879">
        <v>5.1124783856821399</v>
      </c>
      <c r="K879">
        <v>1362.55826933555</v>
      </c>
      <c r="L879">
        <v>1008.36477305771</v>
      </c>
      <c r="M879">
        <v>64.160490953013706</v>
      </c>
      <c r="N879">
        <v>1.23493275061003</v>
      </c>
      <c r="O879">
        <v>7.7594039614755603</v>
      </c>
      <c r="P879">
        <v>210.31954887218001</v>
      </c>
    </row>
    <row r="880" spans="1:17" hidden="1" x14ac:dyDescent="0.3">
      <c r="A880" t="s">
        <v>1906</v>
      </c>
      <c r="B880" t="s">
        <v>1907</v>
      </c>
      <c r="C880" t="s">
        <v>3142</v>
      </c>
      <c r="D880" t="s">
        <v>134</v>
      </c>
      <c r="E880">
        <v>3779.1000073999999</v>
      </c>
      <c r="F880">
        <v>420</v>
      </c>
      <c r="G880">
        <v>-21.372043321050199</v>
      </c>
      <c r="H880">
        <v>0.36908244032086401</v>
      </c>
      <c r="I880">
        <v>-8.77214841403155</v>
      </c>
      <c r="J880">
        <v>-2.1914061426474301</v>
      </c>
      <c r="K880">
        <v>418.05741603822202</v>
      </c>
      <c r="L880">
        <v>421.48350007133598</v>
      </c>
      <c r="M880">
        <v>63.424093956144397</v>
      </c>
      <c r="N880">
        <v>0.107966251114178</v>
      </c>
      <c r="O880">
        <v>14.047619047618999</v>
      </c>
      <c r="P880">
        <v>6.96549089519928</v>
      </c>
      <c r="Q880">
        <v>-3.4496860542662003E-2</v>
      </c>
    </row>
    <row r="881" spans="1:17" x14ac:dyDescent="0.3">
      <c r="A881" t="s">
        <v>1908</v>
      </c>
      <c r="B881" t="s">
        <v>1909</v>
      </c>
      <c r="C881" t="s">
        <v>3127</v>
      </c>
      <c r="D881" t="s">
        <v>24</v>
      </c>
      <c r="E881">
        <v>3763.9104473279999</v>
      </c>
      <c r="F881">
        <v>119.94</v>
      </c>
      <c r="G881">
        <v>-17.6570059140372</v>
      </c>
      <c r="H881">
        <v>-0.192780393600258</v>
      </c>
      <c r="I881">
        <v>-12.986355624837</v>
      </c>
      <c r="J881">
        <v>0.31687581929306102</v>
      </c>
      <c r="K881">
        <v>118.600049876428</v>
      </c>
      <c r="L881">
        <v>123.507232603272</v>
      </c>
      <c r="M881">
        <v>62.850456655539801</v>
      </c>
      <c r="N881">
        <v>0.78815724211041305</v>
      </c>
      <c r="O881">
        <v>36.276471569117803</v>
      </c>
      <c r="P881">
        <v>10.3505382279878</v>
      </c>
      <c r="Q881">
        <v>2.8304403042777E-2</v>
      </c>
    </row>
    <row r="882" spans="1:17" hidden="1" x14ac:dyDescent="0.3">
      <c r="A882" t="s">
        <v>1910</v>
      </c>
      <c r="B882" t="s">
        <v>1911</v>
      </c>
      <c r="C882" t="s">
        <v>3142</v>
      </c>
      <c r="D882" t="s">
        <v>440</v>
      </c>
      <c r="E882">
        <v>3732.0212035999998</v>
      </c>
      <c r="F882">
        <v>605.6</v>
      </c>
      <c r="G882">
        <v>-46.2850964827919</v>
      </c>
      <c r="H882">
        <v>-0.78848283409773201</v>
      </c>
      <c r="I882">
        <v>-16.6769502745056</v>
      </c>
      <c r="J882">
        <v>-2.6773533264790901</v>
      </c>
      <c r="K882">
        <v>629.62259993236898</v>
      </c>
      <c r="L882">
        <v>660.13006874720395</v>
      </c>
      <c r="M882">
        <v>44.352451882044498</v>
      </c>
      <c r="N882">
        <v>1.10270709678961</v>
      </c>
      <c r="O882">
        <v>35.0643989431968</v>
      </c>
      <c r="P882">
        <v>3.2830220857849399</v>
      </c>
      <c r="Q882">
        <v>9.1199998710022004E-2</v>
      </c>
    </row>
    <row r="883" spans="1:17" x14ac:dyDescent="0.3">
      <c r="A883" t="s">
        <v>1912</v>
      </c>
      <c r="B883" t="s">
        <v>1913</v>
      </c>
      <c r="C883" t="s">
        <v>3131</v>
      </c>
      <c r="D883" t="s">
        <v>158</v>
      </c>
      <c r="E883">
        <v>3731.1240948099999</v>
      </c>
      <c r="F883">
        <v>237.98</v>
      </c>
      <c r="G883">
        <v>16.072360856989299</v>
      </c>
      <c r="H883">
        <v>33.539885265867397</v>
      </c>
      <c r="I883">
        <v>16.964702162306299</v>
      </c>
      <c r="J883">
        <v>-0.69668254211629899</v>
      </c>
      <c r="K883">
        <v>195.81832107280201</v>
      </c>
      <c r="L883">
        <v>188.47981421650999</v>
      </c>
      <c r="M883">
        <v>75.244330517946693</v>
      </c>
      <c r="N883">
        <v>3.1797132086070401</v>
      </c>
      <c r="O883">
        <v>18.917556097151</v>
      </c>
      <c r="P883">
        <v>78.932330827067602</v>
      </c>
      <c r="Q883">
        <v>-3.3601069181869998E-3</v>
      </c>
    </row>
    <row r="884" spans="1:17" hidden="1" x14ac:dyDescent="0.3">
      <c r="A884" t="s">
        <v>1914</v>
      </c>
      <c r="B884" t="s">
        <v>1915</v>
      </c>
      <c r="C884" t="s">
        <v>3142</v>
      </c>
      <c r="D884" t="s">
        <v>1043</v>
      </c>
      <c r="E884">
        <v>3730.8735000000001</v>
      </c>
      <c r="F884">
        <v>56.82</v>
      </c>
      <c r="G884">
        <v>-39.249974406281297</v>
      </c>
      <c r="H884">
        <v>-7.6611581285931099</v>
      </c>
      <c r="I884">
        <v>-19.076822572081898</v>
      </c>
      <c r="J884">
        <v>-4.0267237527894801</v>
      </c>
      <c r="K884">
        <v>60.714674610068798</v>
      </c>
      <c r="L884">
        <v>64.199053468765996</v>
      </c>
      <c r="M884">
        <v>80.428401478298795</v>
      </c>
      <c r="N884">
        <v>1.3544867410641801</v>
      </c>
      <c r="O884">
        <v>25.747976064765901</v>
      </c>
      <c r="P884">
        <v>2.7486437613019898</v>
      </c>
      <c r="Q884">
        <v>-6.679688381315E-3</v>
      </c>
    </row>
    <row r="885" spans="1:17" hidden="1" x14ac:dyDescent="0.3">
      <c r="A885" t="s">
        <v>1916</v>
      </c>
      <c r="B885" t="s">
        <v>1917</v>
      </c>
      <c r="C885" t="s">
        <v>3142</v>
      </c>
      <c r="D885" t="s">
        <v>738</v>
      </c>
      <c r="E885">
        <v>3724.7253936799998</v>
      </c>
      <c r="F885">
        <v>172.21</v>
      </c>
      <c r="G885">
        <v>10.9386284716168</v>
      </c>
      <c r="H885">
        <v>3.6173021246138801</v>
      </c>
      <c r="I885">
        <v>8.3700203642401405</v>
      </c>
      <c r="J885">
        <v>-1.1393450286116</v>
      </c>
      <c r="K885">
        <v>166.819719010402</v>
      </c>
      <c r="L885">
        <v>155.07808103642799</v>
      </c>
      <c r="M885">
        <v>58.331342908403499</v>
      </c>
      <c r="N885">
        <v>1.04323970417264</v>
      </c>
      <c r="O885">
        <v>3.3041054526450302</v>
      </c>
      <c r="P885">
        <v>35.225755791126801</v>
      </c>
      <c r="Q885">
        <v>8.2626113561340003E-3</v>
      </c>
    </row>
    <row r="886" spans="1:17" x14ac:dyDescent="0.3">
      <c r="A886" t="s">
        <v>1918</v>
      </c>
      <c r="B886" t="s">
        <v>1919</v>
      </c>
      <c r="C886" t="s">
        <v>3145</v>
      </c>
      <c r="D886" t="s">
        <v>1482</v>
      </c>
      <c r="E886">
        <v>3713.5998522999998</v>
      </c>
      <c r="F886">
        <v>562.25</v>
      </c>
      <c r="G886">
        <v>-36.8761181727779</v>
      </c>
      <c r="H886">
        <v>1.31010669418549</v>
      </c>
      <c r="I886">
        <v>-14.1897292097521</v>
      </c>
      <c r="J886">
        <v>0.81051102401059405</v>
      </c>
      <c r="K886">
        <v>578.34859296516299</v>
      </c>
      <c r="L886">
        <v>613.85791678053101</v>
      </c>
      <c r="M886">
        <v>56.569815428989898</v>
      </c>
      <c r="N886">
        <v>0.85807837152919098</v>
      </c>
      <c r="O886">
        <v>44.953312583370298</v>
      </c>
      <c r="P886">
        <v>7.2791452012974602</v>
      </c>
      <c r="Q886">
        <v>8.8626997093780996E-2</v>
      </c>
    </row>
    <row r="887" spans="1:17" hidden="1" x14ac:dyDescent="0.3">
      <c r="A887" t="s">
        <v>1920</v>
      </c>
      <c r="B887" t="s">
        <v>1921</v>
      </c>
      <c r="C887" t="s">
        <v>3142</v>
      </c>
      <c r="D887" t="s">
        <v>208</v>
      </c>
      <c r="E887">
        <v>3712.8977931599902</v>
      </c>
      <c r="F887">
        <v>1186.6500000000001</v>
      </c>
      <c r="G887">
        <v>70.991107336445495</v>
      </c>
      <c r="H887">
        <v>13.636494434632301</v>
      </c>
      <c r="I887">
        <v>59.250945337661904</v>
      </c>
      <c r="J887">
        <v>-2.4994092645306001</v>
      </c>
      <c r="K887">
        <v>1084.0190437675999</v>
      </c>
      <c r="L887">
        <v>883.83908638279399</v>
      </c>
      <c r="M887">
        <v>61.827557793509399</v>
      </c>
      <c r="N887">
        <v>0.58132766045821904</v>
      </c>
      <c r="O887">
        <v>7.5253865925083199</v>
      </c>
      <c r="P887">
        <v>114.95335567430401</v>
      </c>
      <c r="Q887">
        <v>0.10606564448990401</v>
      </c>
    </row>
    <row r="888" spans="1:17" x14ac:dyDescent="0.3">
      <c r="A888" t="s">
        <v>1922</v>
      </c>
      <c r="B888" t="s">
        <v>1923</v>
      </c>
      <c r="C888" t="s">
        <v>3141</v>
      </c>
      <c r="D888" t="s">
        <v>280</v>
      </c>
      <c r="E888">
        <v>3704.3886674999999</v>
      </c>
      <c r="F888">
        <v>1196.45</v>
      </c>
      <c r="G888">
        <v>35.788835996223298</v>
      </c>
      <c r="H888">
        <v>-2.9472913681513799</v>
      </c>
      <c r="I888">
        <v>45.486365041548503</v>
      </c>
      <c r="J888">
        <v>-2.2517818182370002</v>
      </c>
      <c r="K888">
        <v>1228.34638305159</v>
      </c>
      <c r="L888">
        <v>1073.9667044504599</v>
      </c>
      <c r="M888">
        <v>54.921389781159597</v>
      </c>
      <c r="N888">
        <v>0.446741047823837</v>
      </c>
      <c r="O888">
        <v>29.462158886706501</v>
      </c>
      <c r="P888">
        <v>76.324515511016102</v>
      </c>
      <c r="Q888">
        <v>2.6400410225279999E-2</v>
      </c>
    </row>
    <row r="889" spans="1:17" hidden="1" x14ac:dyDescent="0.3">
      <c r="A889" t="s">
        <v>1924</v>
      </c>
      <c r="B889" t="s">
        <v>1925</v>
      </c>
      <c r="C889" t="s">
        <v>3142</v>
      </c>
      <c r="D889" t="s">
        <v>440</v>
      </c>
      <c r="E889">
        <v>3697.1991902699901</v>
      </c>
      <c r="F889">
        <v>583.95000000000005</v>
      </c>
      <c r="G889">
        <v>34.811966864878002</v>
      </c>
      <c r="I889">
        <v>12.866325479095099</v>
      </c>
      <c r="K889">
        <v>555.13151102030702</v>
      </c>
      <c r="L889">
        <v>481.76224515429197</v>
      </c>
      <c r="M889">
        <v>64.780785260819798</v>
      </c>
      <c r="N889">
        <v>0.79195417459295903</v>
      </c>
      <c r="O889">
        <v>5.9851014641664397</v>
      </c>
      <c r="P889">
        <v>77.492401215805501</v>
      </c>
      <c r="Q889">
        <v>-3.9150349227047E-2</v>
      </c>
    </row>
    <row r="890" spans="1:17" hidden="1" x14ac:dyDescent="0.3">
      <c r="A890" t="s">
        <v>1926</v>
      </c>
      <c r="B890" t="s">
        <v>1927</v>
      </c>
      <c r="C890" t="s">
        <v>3142</v>
      </c>
      <c r="D890" t="s">
        <v>414</v>
      </c>
      <c r="E890">
        <v>3694.3093360799999</v>
      </c>
      <c r="F890">
        <v>229.05</v>
      </c>
      <c r="G890">
        <v>-50.984119144427503</v>
      </c>
      <c r="H890">
        <v>-1.5951180593376</v>
      </c>
      <c r="I890">
        <v>-34.564450653295197</v>
      </c>
      <c r="J890">
        <v>-5.7206327821623999</v>
      </c>
      <c r="M890">
        <v>31.613340980166701</v>
      </c>
      <c r="O890">
        <v>52.805064396419901</v>
      </c>
      <c r="P890">
        <v>1.64189039272244</v>
      </c>
    </row>
    <row r="891" spans="1:17" hidden="1" x14ac:dyDescent="0.3">
      <c r="A891" t="s">
        <v>1928</v>
      </c>
      <c r="B891" t="s">
        <v>1929</v>
      </c>
      <c r="C891" t="s">
        <v>3142</v>
      </c>
      <c r="D891" t="s">
        <v>517</v>
      </c>
      <c r="E891">
        <v>3689.910915075</v>
      </c>
      <c r="F891">
        <v>3037.65</v>
      </c>
      <c r="G891">
        <v>16.5480220662736</v>
      </c>
      <c r="H891">
        <v>0.62453771385282097</v>
      </c>
      <c r="I891">
        <v>16.537816809938299</v>
      </c>
      <c r="J891">
        <v>-0.79364544038357698</v>
      </c>
      <c r="K891">
        <v>3019.3822112138901</v>
      </c>
      <c r="L891">
        <v>2804.73817585195</v>
      </c>
      <c r="M891">
        <v>62.331821398842202</v>
      </c>
      <c r="N891">
        <v>0.67588867938978603</v>
      </c>
      <c r="O891">
        <v>14.2330419896959</v>
      </c>
      <c r="P891">
        <v>41.417597765363098</v>
      </c>
      <c r="Q891">
        <v>7.0196290396545999E-2</v>
      </c>
    </row>
    <row r="892" spans="1:17" hidden="1" x14ac:dyDescent="0.3">
      <c r="A892" t="s">
        <v>1930</v>
      </c>
      <c r="B892" t="s">
        <v>1931</v>
      </c>
      <c r="C892" t="s">
        <v>3142</v>
      </c>
      <c r="D892" t="s">
        <v>1932</v>
      </c>
      <c r="E892">
        <v>3684.4400392319999</v>
      </c>
      <c r="F892">
        <v>122.82</v>
      </c>
      <c r="G892">
        <v>-11.077840549073301</v>
      </c>
      <c r="H892">
        <v>-6.5222070185228596</v>
      </c>
      <c r="I892">
        <v>19.047636347849402</v>
      </c>
      <c r="J892">
        <v>-9.7064879058228808</v>
      </c>
      <c r="K892">
        <v>135.16608863521299</v>
      </c>
      <c r="L892">
        <v>126.41763949993801</v>
      </c>
      <c r="M892">
        <v>37.628780100042597</v>
      </c>
      <c r="N892">
        <v>0.58926338528498501</v>
      </c>
      <c r="O892">
        <v>34.2533789285132</v>
      </c>
      <c r="P892">
        <v>46.040428061831101</v>
      </c>
      <c r="Q892">
        <v>4.5217603773940997E-2</v>
      </c>
    </row>
    <row r="893" spans="1:17" hidden="1" x14ac:dyDescent="0.3">
      <c r="A893" t="s">
        <v>1933</v>
      </c>
      <c r="B893" t="s">
        <v>1934</v>
      </c>
      <c r="C893" t="s">
        <v>3142</v>
      </c>
      <c r="D893" t="s">
        <v>48</v>
      </c>
      <c r="E893">
        <v>3661.1706669999999</v>
      </c>
      <c r="F893">
        <v>585.20000000000005</v>
      </c>
      <c r="G893">
        <v>99.728698153516802</v>
      </c>
      <c r="H893">
        <v>24.049726457847299</v>
      </c>
      <c r="I893">
        <v>17.3834699280191</v>
      </c>
      <c r="J893">
        <v>12.779478865102201</v>
      </c>
      <c r="K893">
        <v>490.74575060272201</v>
      </c>
      <c r="L893">
        <v>425.845761316346</v>
      </c>
      <c r="M893">
        <v>75.666880209140302</v>
      </c>
      <c r="N893">
        <v>2.49072730423809</v>
      </c>
      <c r="O893">
        <v>8.1339712918660094</v>
      </c>
      <c r="P893">
        <v>126.742609167344</v>
      </c>
      <c r="Q893">
        <v>0.187564477283192</v>
      </c>
    </row>
    <row r="894" spans="1:17" hidden="1" x14ac:dyDescent="0.3">
      <c r="A894" t="s">
        <v>1935</v>
      </c>
      <c r="B894" t="s">
        <v>1936</v>
      </c>
      <c r="C894" t="s">
        <v>3142</v>
      </c>
      <c r="D894" t="s">
        <v>271</v>
      </c>
      <c r="E894">
        <v>3630.9390267150002</v>
      </c>
      <c r="F894">
        <v>378.35</v>
      </c>
      <c r="G894">
        <v>68.668791941183699</v>
      </c>
      <c r="H894">
        <v>-11.000476745595099</v>
      </c>
      <c r="I894">
        <v>91.104363412781098</v>
      </c>
      <c r="J894">
        <v>-2.9499759371199601</v>
      </c>
      <c r="K894">
        <v>398.54698801551899</v>
      </c>
      <c r="L894">
        <v>263.93928105163201</v>
      </c>
      <c r="M894">
        <v>24.0059812788977</v>
      </c>
      <c r="N894">
        <v>0.28890438126810097</v>
      </c>
      <c r="O894">
        <v>36.117351658517201</v>
      </c>
      <c r="P894">
        <v>151.228419654714</v>
      </c>
    </row>
    <row r="895" spans="1:17" hidden="1" x14ac:dyDescent="0.3">
      <c r="A895" t="s">
        <v>1937</v>
      </c>
      <c r="B895" t="s">
        <v>1938</v>
      </c>
      <c r="C895" t="s">
        <v>3142</v>
      </c>
      <c r="E895">
        <v>3614.7289600099998</v>
      </c>
      <c r="F895">
        <v>1911.7</v>
      </c>
      <c r="G895">
        <v>2603.3586434121798</v>
      </c>
      <c r="H895">
        <v>-4.7998517871482598</v>
      </c>
      <c r="I895">
        <v>171.805345510416</v>
      </c>
      <c r="J895">
        <v>0.233293907903906</v>
      </c>
      <c r="K895">
        <v>2051.7206152096901</v>
      </c>
      <c r="L895">
        <v>1254.42081894123</v>
      </c>
      <c r="M895">
        <v>37.974610975863399</v>
      </c>
      <c r="N895">
        <v>0.27124334904263397</v>
      </c>
      <c r="O895">
        <v>65.768687555578794</v>
      </c>
      <c r="P895">
        <v>2489.3268319111398</v>
      </c>
    </row>
    <row r="896" spans="1:17" hidden="1" x14ac:dyDescent="0.3">
      <c r="A896" t="s">
        <v>1939</v>
      </c>
      <c r="B896" t="s">
        <v>1940</v>
      </c>
      <c r="C896" t="s">
        <v>3142</v>
      </c>
      <c r="D896" t="s">
        <v>178</v>
      </c>
      <c r="E896">
        <v>3610.6304819400002</v>
      </c>
      <c r="F896">
        <v>958.55</v>
      </c>
      <c r="G896">
        <v>21.240005163320401</v>
      </c>
      <c r="H896">
        <v>15.105994081533501</v>
      </c>
      <c r="I896">
        <v>-4.2131484074847299</v>
      </c>
      <c r="J896">
        <v>-2.3643434871628299</v>
      </c>
      <c r="K896">
        <v>917.45692708735203</v>
      </c>
      <c r="L896">
        <v>828.92600263180702</v>
      </c>
      <c r="M896">
        <v>61.509364639976397</v>
      </c>
      <c r="N896">
        <v>0.13365672126216599</v>
      </c>
      <c r="O896">
        <v>17.792499087162799</v>
      </c>
      <c r="P896">
        <v>71.998923380584898</v>
      </c>
      <c r="Q896">
        <v>9.0646044929340003E-2</v>
      </c>
    </row>
    <row r="897" spans="1:17" x14ac:dyDescent="0.3">
      <c r="A897" t="s">
        <v>1941</v>
      </c>
      <c r="B897" t="s">
        <v>1942</v>
      </c>
      <c r="C897" t="s">
        <v>3137</v>
      </c>
      <c r="D897" t="s">
        <v>117</v>
      </c>
      <c r="E897">
        <v>3606.3713739279901</v>
      </c>
      <c r="F897">
        <v>200.11</v>
      </c>
      <c r="G897">
        <v>-20.674256462070499</v>
      </c>
      <c r="H897">
        <v>3.3370487226364098E-2</v>
      </c>
      <c r="I897">
        <v>-12.617684590693599</v>
      </c>
      <c r="J897">
        <v>-2.6188347503837401</v>
      </c>
      <c r="K897">
        <v>210.823462266777</v>
      </c>
      <c r="L897">
        <v>213.42485718133599</v>
      </c>
      <c r="M897">
        <v>44.600724003769699</v>
      </c>
      <c r="N897">
        <v>0.52480989726331595</v>
      </c>
      <c r="O897">
        <v>37.399430313327599</v>
      </c>
      <c r="P897">
        <v>14.3485714285714</v>
      </c>
      <c r="Q897">
        <v>9.5018456658073E-2</v>
      </c>
    </row>
    <row r="898" spans="1:17" hidden="1" x14ac:dyDescent="0.3">
      <c r="A898" t="s">
        <v>1943</v>
      </c>
      <c r="B898" t="s">
        <v>1944</v>
      </c>
      <c r="C898" t="s">
        <v>3142</v>
      </c>
      <c r="D898" t="s">
        <v>48</v>
      </c>
      <c r="E898">
        <v>3597.84906</v>
      </c>
      <c r="F898">
        <v>288.64999999999998</v>
      </c>
      <c r="G898">
        <v>13.321088947048199</v>
      </c>
      <c r="H898">
        <v>-1.8487712162165699</v>
      </c>
      <c r="I898">
        <v>59.978035750917101</v>
      </c>
      <c r="J898">
        <v>-3.9037712959178998</v>
      </c>
      <c r="K898">
        <v>273.44016603761099</v>
      </c>
      <c r="L898">
        <v>233.64702711905099</v>
      </c>
      <c r="M898">
        <v>59.2308905030741</v>
      </c>
      <c r="N898">
        <v>0.67393535344247801</v>
      </c>
      <c r="O898">
        <v>16.403949419712401</v>
      </c>
      <c r="P898">
        <v>104.716312056737</v>
      </c>
    </row>
    <row r="899" spans="1:17" x14ac:dyDescent="0.3">
      <c r="A899" t="s">
        <v>1945</v>
      </c>
      <c r="B899" t="s">
        <v>1946</v>
      </c>
      <c r="C899" t="s">
        <v>3136</v>
      </c>
      <c r="D899" t="s">
        <v>546</v>
      </c>
      <c r="E899">
        <v>3594.9969314250002</v>
      </c>
      <c r="F899">
        <v>322.75</v>
      </c>
      <c r="G899">
        <v>-32.882448159653997</v>
      </c>
      <c r="H899">
        <v>10.3926287071702</v>
      </c>
      <c r="I899">
        <v>-5.5138351473626601</v>
      </c>
      <c r="J899">
        <v>-0.50840237254664</v>
      </c>
      <c r="K899">
        <v>327.88504831176198</v>
      </c>
      <c r="L899">
        <v>329.90111740440699</v>
      </c>
      <c r="M899">
        <v>49.074849046686701</v>
      </c>
      <c r="N899">
        <v>1.16769319820929</v>
      </c>
      <c r="O899">
        <v>40.015491866769899</v>
      </c>
      <c r="P899">
        <v>37.165320866978298</v>
      </c>
      <c r="Q899">
        <v>4.8014086971069998E-3</v>
      </c>
    </row>
    <row r="900" spans="1:17" hidden="1" x14ac:dyDescent="0.3">
      <c r="A900" t="s">
        <v>1947</v>
      </c>
      <c r="B900" t="s">
        <v>1948</v>
      </c>
      <c r="C900" t="s">
        <v>3142</v>
      </c>
      <c r="D900" t="s">
        <v>373</v>
      </c>
      <c r="E900">
        <v>3579.2877256199899</v>
      </c>
      <c r="F900">
        <v>1081.8</v>
      </c>
      <c r="G900">
        <v>14.3896216656783</v>
      </c>
      <c r="H900">
        <v>5.6228066193588004</v>
      </c>
      <c r="I900">
        <v>61.335691928063497</v>
      </c>
      <c r="J900">
        <v>6.1735285352125704</v>
      </c>
      <c r="K900">
        <v>1036.88713685109</v>
      </c>
      <c r="L900">
        <v>877.99084150918804</v>
      </c>
      <c r="M900">
        <v>62.310711756075399</v>
      </c>
      <c r="N900">
        <v>0.47504081728229602</v>
      </c>
      <c r="O900">
        <v>25.716398594934301</v>
      </c>
      <c r="P900">
        <v>89.872751206669506</v>
      </c>
      <c r="Q900">
        <v>3.3271152826942998E-2</v>
      </c>
    </row>
    <row r="901" spans="1:17" hidden="1" x14ac:dyDescent="0.3">
      <c r="A901" t="s">
        <v>1949</v>
      </c>
      <c r="B901" t="s">
        <v>1950</v>
      </c>
      <c r="C901" t="s">
        <v>3142</v>
      </c>
      <c r="D901" t="s">
        <v>80</v>
      </c>
      <c r="E901">
        <v>3574.4472882</v>
      </c>
      <c r="F901">
        <v>1580.85</v>
      </c>
      <c r="G901">
        <v>164.939050718018</v>
      </c>
      <c r="H901">
        <v>-10.5691099992614</v>
      </c>
      <c r="I901">
        <v>21.133616793227201</v>
      </c>
      <c r="J901">
        <v>-1.5222367363850899</v>
      </c>
      <c r="K901">
        <v>1642.74379193406</v>
      </c>
      <c r="L901">
        <v>1315.6827363485199</v>
      </c>
      <c r="M901">
        <v>38.797214820688403</v>
      </c>
      <c r="N901">
        <v>0.33970650500414201</v>
      </c>
      <c r="O901">
        <v>21.896448113356701</v>
      </c>
      <c r="P901">
        <v>192.74999999999901</v>
      </c>
      <c r="Q901">
        <v>0.16172197629979401</v>
      </c>
    </row>
    <row r="902" spans="1:17" hidden="1" x14ac:dyDescent="0.3">
      <c r="A902" t="s">
        <v>1951</v>
      </c>
      <c r="B902" t="s">
        <v>1952</v>
      </c>
      <c r="C902" t="s">
        <v>3142</v>
      </c>
      <c r="D902" t="s">
        <v>373</v>
      </c>
      <c r="E902">
        <v>3559.0311600250002</v>
      </c>
      <c r="F902">
        <v>323.95</v>
      </c>
      <c r="G902">
        <v>20.981845924985699</v>
      </c>
      <c r="H902">
        <v>10.5812557661844</v>
      </c>
      <c r="I902">
        <v>42.870815943461999</v>
      </c>
      <c r="J902">
        <v>1.5381862687204799</v>
      </c>
      <c r="K902">
        <v>286.74879462536302</v>
      </c>
      <c r="L902">
        <v>248.91778358620601</v>
      </c>
      <c r="M902">
        <v>75.094017310972305</v>
      </c>
      <c r="N902">
        <v>0.417214190230492</v>
      </c>
      <c r="O902">
        <v>1.8675721561969501</v>
      </c>
      <c r="P902">
        <v>80.977653631284895</v>
      </c>
      <c r="Q902">
        <v>7.3282072861025005E-2</v>
      </c>
    </row>
    <row r="903" spans="1:17" hidden="1" x14ac:dyDescent="0.3">
      <c r="A903" t="s">
        <v>1953</v>
      </c>
      <c r="B903" t="s">
        <v>1954</v>
      </c>
      <c r="C903" t="s">
        <v>3142</v>
      </c>
      <c r="D903" t="s">
        <v>51</v>
      </c>
      <c r="E903">
        <v>3551.7228126750001</v>
      </c>
      <c r="F903">
        <v>325.89999999999998</v>
      </c>
      <c r="G903">
        <v>142.669912940188</v>
      </c>
      <c r="H903">
        <v>15.2279534580417</v>
      </c>
      <c r="I903">
        <v>22.109946378244601</v>
      </c>
      <c r="J903">
        <v>1.94994817824402</v>
      </c>
      <c r="K903">
        <v>321.94883039411297</v>
      </c>
      <c r="L903">
        <v>290.92298483949702</v>
      </c>
      <c r="M903">
        <v>57.829831668600299</v>
      </c>
      <c r="N903">
        <v>0.85885992938308597</v>
      </c>
      <c r="O903">
        <v>19.668610003068402</v>
      </c>
      <c r="P903">
        <v>201.20147874306801</v>
      </c>
      <c r="Q903">
        <v>0.152146599711695</v>
      </c>
    </row>
    <row r="904" spans="1:17" hidden="1" x14ac:dyDescent="0.3">
      <c r="A904" t="s">
        <v>1955</v>
      </c>
      <c r="B904" t="s">
        <v>1956</v>
      </c>
      <c r="C904" t="s">
        <v>3142</v>
      </c>
      <c r="D904" t="s">
        <v>1624</v>
      </c>
      <c r="E904">
        <v>3550.335</v>
      </c>
      <c r="F904">
        <v>319.85000000000002</v>
      </c>
      <c r="G904">
        <v>-39.251519946390502</v>
      </c>
      <c r="H904">
        <v>-3.7252593946149801</v>
      </c>
      <c r="I904">
        <v>-5.7017257426841503</v>
      </c>
      <c r="J904">
        <v>-4.2669162922098796</v>
      </c>
      <c r="K904">
        <v>336.12712757605499</v>
      </c>
      <c r="L904">
        <v>342.10142979084202</v>
      </c>
      <c r="M904">
        <v>37.156512321795198</v>
      </c>
      <c r="N904">
        <v>0.45114716885693101</v>
      </c>
      <c r="O904">
        <v>26.918868219477801</v>
      </c>
      <c r="P904">
        <v>10.1411845730027</v>
      </c>
      <c r="Q904">
        <v>-4.9425212317657001E-2</v>
      </c>
    </row>
    <row r="905" spans="1:17" x14ac:dyDescent="0.3">
      <c r="A905" t="s">
        <v>1957</v>
      </c>
      <c r="B905" t="s">
        <v>1958</v>
      </c>
      <c r="C905" t="s">
        <v>3143</v>
      </c>
      <c r="D905" t="s">
        <v>460</v>
      </c>
      <c r="E905">
        <v>3535.6426925400001</v>
      </c>
      <c r="F905">
        <v>22.93</v>
      </c>
      <c r="G905">
        <v>-42.884601262408403</v>
      </c>
      <c r="H905">
        <v>4.1686955917999802</v>
      </c>
      <c r="I905">
        <v>-8.6389987694346893</v>
      </c>
      <c r="J905">
        <v>-4.7982320740961404</v>
      </c>
      <c r="K905">
        <v>22.844266173135502</v>
      </c>
      <c r="L905">
        <v>23.580415050293301</v>
      </c>
      <c r="M905">
        <v>53.439610313341802</v>
      </c>
      <c r="N905">
        <v>0.27696618706128301</v>
      </c>
      <c r="O905">
        <v>96.903619712167398</v>
      </c>
      <c r="P905">
        <v>37.305389221556801</v>
      </c>
    </row>
    <row r="906" spans="1:17" hidden="1" x14ac:dyDescent="0.3">
      <c r="A906" t="s">
        <v>1959</v>
      </c>
      <c r="B906" t="s">
        <v>1960</v>
      </c>
      <c r="C906" t="s">
        <v>3142</v>
      </c>
      <c r="D906" t="s">
        <v>134</v>
      </c>
      <c r="E906">
        <v>3533.8599492399999</v>
      </c>
      <c r="F906">
        <v>273.2</v>
      </c>
      <c r="G906">
        <v>241.070710524383</v>
      </c>
      <c r="H906">
        <v>4.6857322379061399</v>
      </c>
      <c r="I906">
        <v>100.64312888201501</v>
      </c>
      <c r="J906">
        <v>-5.2925147900975302</v>
      </c>
      <c r="K906">
        <v>271.68807972169998</v>
      </c>
      <c r="L906">
        <v>209.63131748307401</v>
      </c>
      <c r="M906">
        <v>47.239231764611702</v>
      </c>
      <c r="N906">
        <v>0.49167285873155703</v>
      </c>
      <c r="O906">
        <v>26.024890190336698</v>
      </c>
      <c r="P906">
        <v>281.83088749126398</v>
      </c>
      <c r="Q906">
        <v>0.169200168630952</v>
      </c>
    </row>
    <row r="907" spans="1:17" hidden="1" x14ac:dyDescent="0.3">
      <c r="A907" t="s">
        <v>1961</v>
      </c>
      <c r="B907" t="s">
        <v>1962</v>
      </c>
      <c r="C907" t="s">
        <v>3142</v>
      </c>
      <c r="D907" t="s">
        <v>565</v>
      </c>
      <c r="E907">
        <v>3531.6076499199999</v>
      </c>
      <c r="F907">
        <v>778.4</v>
      </c>
      <c r="G907">
        <v>20.063305234502099</v>
      </c>
      <c r="H907">
        <v>27.833678051614601</v>
      </c>
      <c r="I907">
        <v>64.603394729412997</v>
      </c>
      <c r="J907">
        <v>1.06071234530481</v>
      </c>
      <c r="K907">
        <v>588.71388177136703</v>
      </c>
      <c r="L907">
        <v>525.90290962826998</v>
      </c>
      <c r="M907">
        <v>77.557028331292798</v>
      </c>
      <c r="N907">
        <v>2.0419731038304398</v>
      </c>
      <c r="O907">
        <v>1.3617677286742</v>
      </c>
      <c r="P907">
        <v>90.039062499999901</v>
      </c>
      <c r="Q907">
        <v>5.2995880988873E-2</v>
      </c>
    </row>
    <row r="908" spans="1:17" x14ac:dyDescent="0.3">
      <c r="A908" t="s">
        <v>1963</v>
      </c>
      <c r="B908" t="s">
        <v>1964</v>
      </c>
      <c r="C908" t="s">
        <v>3141</v>
      </c>
      <c r="D908" t="s">
        <v>280</v>
      </c>
      <c r="E908">
        <v>3529.3184964000002</v>
      </c>
      <c r="F908">
        <v>344.7</v>
      </c>
      <c r="G908">
        <v>50.2090562930128</v>
      </c>
      <c r="H908">
        <v>9.8802788805215602</v>
      </c>
      <c r="I908">
        <v>29.706948141912999</v>
      </c>
      <c r="J908">
        <v>-2.50085024549182</v>
      </c>
      <c r="K908">
        <v>318.30624266216</v>
      </c>
      <c r="L908">
        <v>293.55556765553303</v>
      </c>
      <c r="M908">
        <v>72.9748299517654</v>
      </c>
      <c r="N908">
        <v>1.1563591505400299</v>
      </c>
      <c r="O908">
        <v>5.2654482158398697</v>
      </c>
      <c r="P908">
        <v>77.314814814814795</v>
      </c>
      <c r="Q908">
        <v>3.3690962145395999E-2</v>
      </c>
    </row>
    <row r="909" spans="1:17" hidden="1" x14ac:dyDescent="0.3">
      <c r="A909" t="s">
        <v>1965</v>
      </c>
      <c r="B909" t="s">
        <v>1966</v>
      </c>
      <c r="C909" t="s">
        <v>3142</v>
      </c>
      <c r="D909" t="s">
        <v>414</v>
      </c>
      <c r="E909">
        <v>3523.1906100189999</v>
      </c>
      <c r="F909">
        <v>94.73</v>
      </c>
      <c r="G909">
        <v>-55.1184274131896</v>
      </c>
      <c r="H909">
        <v>-8.3575138864255507</v>
      </c>
      <c r="I909">
        <v>-27.229987615154698</v>
      </c>
      <c r="J909">
        <v>-6.8629078979587703</v>
      </c>
      <c r="K909">
        <v>106.92650591557</v>
      </c>
      <c r="L909">
        <v>119.256776344572</v>
      </c>
      <c r="M909">
        <v>25.027879551837302</v>
      </c>
      <c r="N909">
        <v>0.87950838837045697</v>
      </c>
      <c r="O909">
        <v>62.1450438087195</v>
      </c>
      <c r="P909">
        <v>1.8602150537634301</v>
      </c>
    </row>
    <row r="910" spans="1:17" hidden="1" x14ac:dyDescent="0.3">
      <c r="A910" t="s">
        <v>1967</v>
      </c>
      <c r="B910" t="s">
        <v>1968</v>
      </c>
      <c r="C910" t="s">
        <v>3142</v>
      </c>
      <c r="D910" t="s">
        <v>1677</v>
      </c>
      <c r="E910">
        <v>3514.0892977099902</v>
      </c>
      <c r="F910">
        <v>2071.9</v>
      </c>
      <c r="G910">
        <v>-5.8184756908063804</v>
      </c>
      <c r="H910">
        <v>0.32329379331359898</v>
      </c>
      <c r="I910">
        <v>21.3975729731104</v>
      </c>
      <c r="J910">
        <v>-2.93495519844886</v>
      </c>
      <c r="K910">
        <v>2106.8018695893002</v>
      </c>
      <c r="L910">
        <v>1944.9531184620801</v>
      </c>
      <c r="M910">
        <v>47.202784517940401</v>
      </c>
      <c r="N910">
        <v>0.42426490469338701</v>
      </c>
      <c r="O910">
        <v>19.1659829142333</v>
      </c>
      <c r="P910">
        <v>46.315454962748397</v>
      </c>
      <c r="Q910">
        <v>0.10686314299977601</v>
      </c>
    </row>
    <row r="911" spans="1:17" hidden="1" x14ac:dyDescent="0.3">
      <c r="A911" t="s">
        <v>1969</v>
      </c>
      <c r="B911" t="s">
        <v>1970</v>
      </c>
      <c r="C911" t="s">
        <v>3142</v>
      </c>
      <c r="D911" t="s">
        <v>280</v>
      </c>
      <c r="E911">
        <v>3506.7656394649998</v>
      </c>
      <c r="F911">
        <v>2895.65</v>
      </c>
      <c r="G911">
        <v>6.1659566160959596</v>
      </c>
      <c r="H911">
        <v>-1.2581756443552601</v>
      </c>
      <c r="I911">
        <v>41.918793099514403</v>
      </c>
      <c r="J911">
        <v>-1.2828897869558</v>
      </c>
      <c r="K911">
        <v>3058.8136936636201</v>
      </c>
      <c r="L911">
        <v>2684.9614074654901</v>
      </c>
      <c r="M911">
        <v>40.390272830483802</v>
      </c>
      <c r="N911">
        <v>0.39924769440956598</v>
      </c>
      <c r="O911">
        <v>28.967589315006901</v>
      </c>
      <c r="P911">
        <v>91.936499519437902</v>
      </c>
      <c r="Q911">
        <v>0.108012146401259</v>
      </c>
    </row>
    <row r="912" spans="1:17" hidden="1" x14ac:dyDescent="0.3">
      <c r="A912" t="s">
        <v>1971</v>
      </c>
      <c r="B912" t="s">
        <v>1972</v>
      </c>
      <c r="C912" t="s">
        <v>3142</v>
      </c>
      <c r="D912" t="s">
        <v>208</v>
      </c>
      <c r="E912">
        <v>3495.1271124</v>
      </c>
      <c r="F912">
        <v>512.79999999999995</v>
      </c>
      <c r="G912">
        <v>7.6231993810687504</v>
      </c>
      <c r="H912">
        <v>-0.19554540976495599</v>
      </c>
      <c r="I912">
        <v>-1.12002515489893</v>
      </c>
      <c r="J912">
        <v>-3.5747374308286202</v>
      </c>
      <c r="K912">
        <v>526.48333889126798</v>
      </c>
      <c r="L912">
        <v>501.77723446446799</v>
      </c>
      <c r="M912">
        <v>52.874411823032901</v>
      </c>
      <c r="N912">
        <v>0.87003132974011699</v>
      </c>
      <c r="O912">
        <v>18.945007800311998</v>
      </c>
      <c r="P912">
        <v>41.462068965517197</v>
      </c>
      <c r="Q912">
        <v>0.13330237857011101</v>
      </c>
    </row>
    <row r="913" spans="1:17" hidden="1" x14ac:dyDescent="0.3">
      <c r="A913" t="s">
        <v>1973</v>
      </c>
      <c r="B913" t="s">
        <v>1974</v>
      </c>
      <c r="C913" t="s">
        <v>3142</v>
      </c>
      <c r="D913" t="s">
        <v>21</v>
      </c>
      <c r="E913">
        <v>3485.7163159000002</v>
      </c>
      <c r="F913">
        <v>878.15</v>
      </c>
      <c r="G913">
        <v>108.057191734875</v>
      </c>
      <c r="H913">
        <v>19.890811741198899</v>
      </c>
      <c r="I913">
        <v>67.525177253503003</v>
      </c>
      <c r="J913">
        <v>7.3207203158381304</v>
      </c>
      <c r="K913">
        <v>760.95347223222404</v>
      </c>
      <c r="L913">
        <v>657.57961292804498</v>
      </c>
      <c r="M913">
        <v>74.376422132165104</v>
      </c>
      <c r="N913">
        <v>1.12990690332856</v>
      </c>
      <c r="O913">
        <v>1.6341171781586199</v>
      </c>
      <c r="P913">
        <v>148.76770538243599</v>
      </c>
      <c r="Q913">
        <v>9.4395134275577997E-2</v>
      </c>
    </row>
    <row r="914" spans="1:17" hidden="1" x14ac:dyDescent="0.3">
      <c r="A914" t="s">
        <v>1975</v>
      </c>
      <c r="B914" t="s">
        <v>1976</v>
      </c>
      <c r="C914" t="s">
        <v>3142</v>
      </c>
      <c r="D914" t="s">
        <v>211</v>
      </c>
      <c r="E914">
        <v>3483.06452059499</v>
      </c>
      <c r="F914">
        <v>3194.95</v>
      </c>
      <c r="G914">
        <v>102.15306151424799</v>
      </c>
      <c r="H914">
        <v>21.199208470799402</v>
      </c>
      <c r="I914">
        <v>120.689057615153</v>
      </c>
      <c r="J914">
        <v>-10.3789150965783</v>
      </c>
      <c r="K914">
        <v>2842.7605073506402</v>
      </c>
      <c r="L914">
        <v>2102.5793567297601</v>
      </c>
      <c r="M914">
        <v>52.923031791609901</v>
      </c>
      <c r="N914">
        <v>1.36454813186216</v>
      </c>
      <c r="O914">
        <v>13.804597881031</v>
      </c>
      <c r="P914">
        <v>182.751449179167</v>
      </c>
      <c r="Q914">
        <v>0.179418946836751</v>
      </c>
    </row>
    <row r="915" spans="1:17" hidden="1" x14ac:dyDescent="0.3">
      <c r="A915" t="s">
        <v>1977</v>
      </c>
      <c r="B915" t="s">
        <v>1978</v>
      </c>
      <c r="C915" t="s">
        <v>3142</v>
      </c>
      <c r="D915" t="s">
        <v>48</v>
      </c>
      <c r="E915">
        <v>3472.8884158000001</v>
      </c>
      <c r="F915">
        <v>22.21</v>
      </c>
      <c r="G915">
        <v>-4.2492728453364199</v>
      </c>
      <c r="H915">
        <v>-9.8517384880891701</v>
      </c>
      <c r="I915">
        <v>18.4602746421854</v>
      </c>
      <c r="J915">
        <v>-7.6753710341994603</v>
      </c>
      <c r="K915">
        <v>25.391012111519998</v>
      </c>
      <c r="L915">
        <v>22.559914068417601</v>
      </c>
      <c r="M915">
        <v>29.145096759367199</v>
      </c>
      <c r="N915">
        <v>0.34989350925537399</v>
      </c>
      <c r="O915">
        <v>50.607834308869798</v>
      </c>
      <c r="P915">
        <v>48.620393916729</v>
      </c>
      <c r="Q915">
        <v>0.10072731901304401</v>
      </c>
    </row>
    <row r="916" spans="1:17" x14ac:dyDescent="0.3">
      <c r="A916" t="s">
        <v>1979</v>
      </c>
      <c r="B916" t="s">
        <v>1980</v>
      </c>
      <c r="C916" t="s">
        <v>3136</v>
      </c>
      <c r="D916" t="s">
        <v>117</v>
      </c>
      <c r="E916">
        <v>3449.6830665000002</v>
      </c>
      <c r="F916">
        <v>774.5</v>
      </c>
      <c r="G916">
        <v>40.688277813743703</v>
      </c>
      <c r="H916">
        <v>4.7471323830481502</v>
      </c>
      <c r="I916">
        <v>-16.377296467405198</v>
      </c>
      <c r="J916">
        <v>-1.0602143969190101</v>
      </c>
      <c r="K916">
        <v>800.63101513194397</v>
      </c>
      <c r="L916">
        <v>782.78341136899905</v>
      </c>
      <c r="M916">
        <v>55.430637447649403</v>
      </c>
      <c r="N916">
        <v>0.46719461333816198</v>
      </c>
      <c r="O916">
        <v>39.8321497740477</v>
      </c>
      <c r="P916">
        <v>81.254388017785999</v>
      </c>
      <c r="Q916">
        <v>9.7352305892936003E-2</v>
      </c>
    </row>
    <row r="917" spans="1:17" hidden="1" x14ac:dyDescent="0.3">
      <c r="A917" t="s">
        <v>1981</v>
      </c>
      <c r="B917" t="s">
        <v>1982</v>
      </c>
      <c r="C917" t="s">
        <v>3142</v>
      </c>
      <c r="D917" t="s">
        <v>232</v>
      </c>
      <c r="E917">
        <v>3445.8630447400001</v>
      </c>
      <c r="F917">
        <v>535.9</v>
      </c>
      <c r="G917">
        <v>126.81360557004901</v>
      </c>
      <c r="H917">
        <v>5.9127312342259701</v>
      </c>
      <c r="I917">
        <v>22.3724925696858</v>
      </c>
      <c r="J917">
        <v>5.0329820738033098</v>
      </c>
      <c r="K917">
        <v>528.32317659654495</v>
      </c>
      <c r="L917">
        <v>466.809580833643</v>
      </c>
      <c r="M917">
        <v>64.438991346514499</v>
      </c>
      <c r="N917">
        <v>1.2599215975799301</v>
      </c>
      <c r="O917">
        <v>29.5017727187908</v>
      </c>
      <c r="P917">
        <v>169.90682447746099</v>
      </c>
      <c r="Q917">
        <v>0.191651696356679</v>
      </c>
    </row>
    <row r="918" spans="1:17" hidden="1" x14ac:dyDescent="0.3">
      <c r="A918" t="s">
        <v>1983</v>
      </c>
      <c r="B918" t="s">
        <v>1984</v>
      </c>
      <c r="C918" t="s">
        <v>3142</v>
      </c>
      <c r="D918" t="s">
        <v>971</v>
      </c>
      <c r="E918">
        <v>3442.3987499999998</v>
      </c>
      <c r="F918">
        <v>425.25</v>
      </c>
      <c r="G918">
        <v>-31.6320677669821</v>
      </c>
      <c r="H918">
        <v>-6.5401355716311498</v>
      </c>
      <c r="I918">
        <v>7.7233923152043298</v>
      </c>
      <c r="J918">
        <v>-1.79431333519505</v>
      </c>
      <c r="K918">
        <v>456.00955822593198</v>
      </c>
      <c r="L918">
        <v>433.45305146228401</v>
      </c>
      <c r="M918">
        <v>49.531359273935003</v>
      </c>
      <c r="N918">
        <v>0.29359334071976501</v>
      </c>
      <c r="O918">
        <v>37.566137566137499</v>
      </c>
      <c r="P918">
        <v>25.795000739535499</v>
      </c>
      <c r="Q918">
        <v>4.5784790166639999E-3</v>
      </c>
    </row>
    <row r="919" spans="1:17" hidden="1" x14ac:dyDescent="0.3">
      <c r="A919" t="s">
        <v>1985</v>
      </c>
      <c r="B919" t="s">
        <v>1986</v>
      </c>
      <c r="C919" t="s">
        <v>3142</v>
      </c>
      <c r="D919" t="s">
        <v>54</v>
      </c>
      <c r="E919">
        <v>3433.9610093249998</v>
      </c>
      <c r="F919">
        <v>252.35</v>
      </c>
      <c r="G919">
        <v>20.262956761033401</v>
      </c>
      <c r="H919">
        <v>-6.6116187746046604</v>
      </c>
      <c r="I919">
        <v>8.1277151591712897</v>
      </c>
      <c r="J919">
        <v>-4.6358505870918796</v>
      </c>
      <c r="K919">
        <v>270.824737986721</v>
      </c>
      <c r="L919">
        <v>247.32634520009299</v>
      </c>
      <c r="M919">
        <v>34.025449276008104</v>
      </c>
      <c r="N919">
        <v>0.35741135912293898</v>
      </c>
      <c r="O919">
        <v>35.922330097087297</v>
      </c>
      <c r="P919">
        <v>57.71875</v>
      </c>
      <c r="Q919">
        <v>2.9215891996779999E-3</v>
      </c>
    </row>
    <row r="920" spans="1:17" hidden="1" x14ac:dyDescent="0.3">
      <c r="A920" t="s">
        <v>1987</v>
      </c>
      <c r="B920" t="s">
        <v>1988</v>
      </c>
      <c r="C920" t="s">
        <v>3142</v>
      </c>
      <c r="D920" t="s">
        <v>465</v>
      </c>
      <c r="E920">
        <v>3433.5362432699999</v>
      </c>
      <c r="F920">
        <v>169.05</v>
      </c>
      <c r="G920">
        <v>28.6166442880875</v>
      </c>
      <c r="H920">
        <v>-2.07414923224633</v>
      </c>
      <c r="I920">
        <v>29.741840862657099</v>
      </c>
      <c r="J920">
        <v>-1.0380806235732001</v>
      </c>
      <c r="K920">
        <v>179.033090461847</v>
      </c>
      <c r="L920">
        <v>156.49880183481599</v>
      </c>
      <c r="M920">
        <v>44.6826627213728</v>
      </c>
      <c r="N920">
        <v>0.37268831122303497</v>
      </c>
      <c r="O920">
        <v>24.726412304052001</v>
      </c>
      <c r="P920">
        <v>73.118279569892394</v>
      </c>
      <c r="Q920">
        <v>0.112258790266987</v>
      </c>
    </row>
    <row r="921" spans="1:17" hidden="1" x14ac:dyDescent="0.3">
      <c r="A921" t="s">
        <v>1989</v>
      </c>
      <c r="B921" t="s">
        <v>1990</v>
      </c>
      <c r="C921" t="s">
        <v>3142</v>
      </c>
      <c r="D921" t="s">
        <v>80</v>
      </c>
      <c r="E921">
        <v>3428.6087892</v>
      </c>
      <c r="F921">
        <v>2787.65</v>
      </c>
      <c r="G921">
        <v>-34.128755348760599</v>
      </c>
      <c r="H921">
        <v>8.1127775415792502</v>
      </c>
      <c r="I921">
        <v>6.4155854910669898</v>
      </c>
      <c r="J921">
        <v>-7.3749550530928003</v>
      </c>
      <c r="K921">
        <v>2806.88175518552</v>
      </c>
      <c r="L921">
        <v>2780.8008101335099</v>
      </c>
      <c r="M921">
        <v>58.1245663552235</v>
      </c>
      <c r="N921">
        <v>0.664720628906869</v>
      </c>
      <c r="O921">
        <v>36.862590353882297</v>
      </c>
      <c r="P921">
        <v>33.249683324968302</v>
      </c>
      <c r="Q921">
        <v>0.123707156549911</v>
      </c>
    </row>
    <row r="922" spans="1:17" hidden="1" x14ac:dyDescent="0.3">
      <c r="A922" t="s">
        <v>1991</v>
      </c>
      <c r="B922" t="s">
        <v>1992</v>
      </c>
      <c r="C922" t="s">
        <v>3142</v>
      </c>
      <c r="D922" t="s">
        <v>261</v>
      </c>
      <c r="E922">
        <v>3421.2195940000001</v>
      </c>
      <c r="F922">
        <v>2292.1999999999998</v>
      </c>
      <c r="G922">
        <v>54.428843732877397</v>
      </c>
      <c r="H922">
        <v>61.593555044709198</v>
      </c>
      <c r="I922">
        <v>71.641148108241495</v>
      </c>
      <c r="J922">
        <v>-0.77188308327430799</v>
      </c>
      <c r="K922">
        <v>1738.85266171998</v>
      </c>
      <c r="L922">
        <v>1492.6987978908501</v>
      </c>
      <c r="M922">
        <v>82.202035014582094</v>
      </c>
      <c r="N922">
        <v>1.7183244981860299</v>
      </c>
      <c r="O922">
        <v>7.1197975743826998</v>
      </c>
      <c r="P922">
        <v>93.434599156118097</v>
      </c>
      <c r="Q922">
        <v>9.5125623778634996E-2</v>
      </c>
    </row>
    <row r="923" spans="1:17" hidden="1" x14ac:dyDescent="0.3">
      <c r="A923" t="s">
        <v>1993</v>
      </c>
      <c r="B923" t="s">
        <v>1994</v>
      </c>
      <c r="C923" t="s">
        <v>3142</v>
      </c>
      <c r="D923" t="s">
        <v>48</v>
      </c>
      <c r="E923">
        <v>3394.737225375</v>
      </c>
      <c r="F923">
        <v>401.25</v>
      </c>
      <c r="G923">
        <v>28.9965807162381</v>
      </c>
      <c r="H923">
        <v>13.4869695824374</v>
      </c>
      <c r="I923">
        <v>22.539166846919901</v>
      </c>
      <c r="J923">
        <v>3.32407005961764</v>
      </c>
      <c r="K923">
        <v>368.189627022889</v>
      </c>
      <c r="L923">
        <v>326.88845836356302</v>
      </c>
      <c r="M923">
        <v>74.824088972938</v>
      </c>
      <c r="N923">
        <v>0.67216371049592005</v>
      </c>
      <c r="O923">
        <v>3.42679127725855</v>
      </c>
      <c r="P923">
        <v>90.980485483103294</v>
      </c>
      <c r="Q923">
        <v>8.9289984605045003E-2</v>
      </c>
    </row>
    <row r="924" spans="1:17" x14ac:dyDescent="0.3">
      <c r="A924" t="s">
        <v>1995</v>
      </c>
      <c r="B924" t="s">
        <v>1996</v>
      </c>
      <c r="C924" t="s">
        <v>3136</v>
      </c>
      <c r="D924" t="s">
        <v>117</v>
      </c>
      <c r="E924">
        <v>3387.3192784500002</v>
      </c>
      <c r="F924">
        <v>1668.95</v>
      </c>
      <c r="G924">
        <v>2.2981133191943002</v>
      </c>
      <c r="H924">
        <v>-8.8908956513108492</v>
      </c>
      <c r="I924">
        <v>-27.385333002933599</v>
      </c>
      <c r="J924">
        <v>0.79995627406697101</v>
      </c>
      <c r="K924">
        <v>1908.44206725707</v>
      </c>
      <c r="L924">
        <v>1909.7662834641601</v>
      </c>
      <c r="M924">
        <v>34.483004975441098</v>
      </c>
      <c r="N924">
        <v>1.60010139115433</v>
      </c>
      <c r="O924">
        <v>46.8198567961892</v>
      </c>
      <c r="P924">
        <v>29.355913811812101</v>
      </c>
      <c r="Q924">
        <v>0.22106368087310299</v>
      </c>
    </row>
    <row r="925" spans="1:17" hidden="1" x14ac:dyDescent="0.3">
      <c r="A925" t="s">
        <v>1997</v>
      </c>
      <c r="B925" t="s">
        <v>1998</v>
      </c>
      <c r="C925" t="s">
        <v>3142</v>
      </c>
      <c r="D925" t="s">
        <v>981</v>
      </c>
      <c r="E925">
        <v>3386.2824999999998</v>
      </c>
      <c r="F925">
        <v>632.95000000000005</v>
      </c>
      <c r="G925">
        <v>489.37010715212801</v>
      </c>
      <c r="H925">
        <v>-1.45200535808537</v>
      </c>
      <c r="I925">
        <v>8.1915161612609602</v>
      </c>
      <c r="J925">
        <v>-3.49156869345647</v>
      </c>
      <c r="K925">
        <v>640.89004986053806</v>
      </c>
      <c r="L925">
        <v>554.67120045550905</v>
      </c>
      <c r="M925">
        <v>47.646390145691903</v>
      </c>
      <c r="N925">
        <v>0.147709244857745</v>
      </c>
      <c r="O925">
        <v>25.2310609052847</v>
      </c>
      <c r="P925">
        <v>539.08521809369904</v>
      </c>
      <c r="Q925">
        <v>0.17471285877644899</v>
      </c>
    </row>
    <row r="926" spans="1:17" x14ac:dyDescent="0.3">
      <c r="A926" t="s">
        <v>1999</v>
      </c>
      <c r="B926" t="s">
        <v>2000</v>
      </c>
      <c r="C926" t="s">
        <v>3129</v>
      </c>
      <c r="D926" t="s">
        <v>225</v>
      </c>
      <c r="E926">
        <v>3380.6056414499999</v>
      </c>
      <c r="F926">
        <v>400.5</v>
      </c>
      <c r="G926">
        <v>-36.139261653263503</v>
      </c>
      <c r="H926">
        <v>-4.2142848650553901</v>
      </c>
      <c r="I926">
        <v>-24.448258957244398</v>
      </c>
      <c r="J926">
        <v>-1.70399840888304</v>
      </c>
      <c r="K926">
        <v>432.02211884761698</v>
      </c>
      <c r="L926">
        <v>475.71307201193002</v>
      </c>
      <c r="M926">
        <v>41.936874546291897</v>
      </c>
      <c r="N926">
        <v>0.84164814161454105</v>
      </c>
      <c r="O926">
        <v>74.531835205992493</v>
      </c>
      <c r="P926">
        <v>4.7469595919968404</v>
      </c>
    </row>
    <row r="927" spans="1:17" hidden="1" x14ac:dyDescent="0.3">
      <c r="A927" t="s">
        <v>2001</v>
      </c>
      <c r="B927" t="s">
        <v>2002</v>
      </c>
      <c r="C927" t="s">
        <v>3142</v>
      </c>
      <c r="D927" t="s">
        <v>80</v>
      </c>
      <c r="E927">
        <v>3377.9297088599901</v>
      </c>
      <c r="F927">
        <v>316.3</v>
      </c>
      <c r="G927">
        <v>56.0943175580692</v>
      </c>
      <c r="H927">
        <v>-8.8061105898817509</v>
      </c>
      <c r="I927">
        <v>80.833084441241397</v>
      </c>
      <c r="J927">
        <v>-3.4611688164835299</v>
      </c>
      <c r="K927">
        <v>331.171277407015</v>
      </c>
      <c r="L927">
        <v>256.167114937625</v>
      </c>
      <c r="M927">
        <v>39.066815836284903</v>
      </c>
      <c r="N927">
        <v>0.36440757951456099</v>
      </c>
      <c r="O927">
        <v>28.106228264306001</v>
      </c>
      <c r="P927">
        <v>120.34134447927499</v>
      </c>
      <c r="Q927">
        <v>6.2850721261121997E-2</v>
      </c>
    </row>
    <row r="928" spans="1:17" hidden="1" x14ac:dyDescent="0.3">
      <c r="A928" t="s">
        <v>2003</v>
      </c>
      <c r="B928" t="s">
        <v>2004</v>
      </c>
      <c r="C928" t="s">
        <v>3142</v>
      </c>
      <c r="D928" t="s">
        <v>280</v>
      </c>
      <c r="E928">
        <v>3369.4015951749998</v>
      </c>
      <c r="F928">
        <v>491.45</v>
      </c>
      <c r="G928">
        <v>30.991856110692499</v>
      </c>
      <c r="H928">
        <v>-2.14421225658745</v>
      </c>
      <c r="I928">
        <v>-7.6279688793642801</v>
      </c>
      <c r="J928">
        <v>-1.31873070157727</v>
      </c>
      <c r="K928">
        <v>527.96403707335401</v>
      </c>
      <c r="L928">
        <v>512.176650027699</v>
      </c>
      <c r="M928">
        <v>44.717701404622403</v>
      </c>
      <c r="N928">
        <v>0.74193680234221504</v>
      </c>
      <c r="O928">
        <v>33.279072133482501</v>
      </c>
      <c r="P928">
        <v>53.578124999999901</v>
      </c>
      <c r="Q928">
        <v>7.7089703369652998E-2</v>
      </c>
    </row>
    <row r="929" spans="1:17" hidden="1" x14ac:dyDescent="0.3">
      <c r="A929" t="s">
        <v>2005</v>
      </c>
      <c r="B929" t="s">
        <v>2006</v>
      </c>
      <c r="C929" t="s">
        <v>3142</v>
      </c>
      <c r="D929" t="s">
        <v>247</v>
      </c>
      <c r="E929">
        <v>3366.6746869650001</v>
      </c>
      <c r="F929">
        <v>2228.65</v>
      </c>
      <c r="G929">
        <v>67.203352421102394</v>
      </c>
      <c r="H929">
        <v>39.762698317833603</v>
      </c>
      <c r="I929">
        <v>39.407399517964599</v>
      </c>
      <c r="J929">
        <v>1.37059836361422</v>
      </c>
      <c r="K929">
        <v>1781.5258176468501</v>
      </c>
      <c r="L929">
        <v>1591.50262850128</v>
      </c>
      <c r="M929">
        <v>87.696237840467603</v>
      </c>
      <c r="N929">
        <v>3.4408321925507699</v>
      </c>
      <c r="O929">
        <v>2.5284364974311702</v>
      </c>
      <c r="P929">
        <v>96.703442188879094</v>
      </c>
      <c r="Q929">
        <v>7.1960361161509001E-2</v>
      </c>
    </row>
    <row r="930" spans="1:17" hidden="1" x14ac:dyDescent="0.3">
      <c r="A930" t="s">
        <v>2007</v>
      </c>
      <c r="B930" t="s">
        <v>2008</v>
      </c>
      <c r="C930" t="s">
        <v>3142</v>
      </c>
      <c r="D930" t="s">
        <v>51</v>
      </c>
      <c r="E930">
        <v>3356.7584843999998</v>
      </c>
      <c r="F930">
        <v>2029.6</v>
      </c>
      <c r="G930">
        <v>21.949602773509199</v>
      </c>
      <c r="H930">
        <v>-15.672120460097799</v>
      </c>
      <c r="I930">
        <v>33.333845083005201</v>
      </c>
      <c r="J930">
        <v>-7.9454757546520502</v>
      </c>
      <c r="K930">
        <v>2331.1131582184098</v>
      </c>
      <c r="L930">
        <v>1955.2319234640599</v>
      </c>
      <c r="M930">
        <v>24.400641433440899</v>
      </c>
      <c r="N930">
        <v>0.51337542396525904</v>
      </c>
      <c r="O930">
        <v>46.578143476547098</v>
      </c>
      <c r="P930">
        <v>57.089783281733702</v>
      </c>
      <c r="Q930">
        <v>0.13238140808717999</v>
      </c>
    </row>
    <row r="931" spans="1:17" hidden="1" x14ac:dyDescent="0.3">
      <c r="A931" t="s">
        <v>2009</v>
      </c>
      <c r="B931" t="s">
        <v>2010</v>
      </c>
      <c r="C931" t="s">
        <v>3142</v>
      </c>
      <c r="D931" t="s">
        <v>501</v>
      </c>
      <c r="E931">
        <v>3352.2117803279998</v>
      </c>
      <c r="F931">
        <v>120.14</v>
      </c>
      <c r="G931">
        <v>68.554181990093895</v>
      </c>
      <c r="H931">
        <v>-5.3360087475967104</v>
      </c>
      <c r="I931">
        <v>26.524629599807302</v>
      </c>
      <c r="J931">
        <v>1.14487385717907</v>
      </c>
      <c r="K931">
        <v>124.556897154488</v>
      </c>
      <c r="L931">
        <v>104.051204160887</v>
      </c>
      <c r="M931">
        <v>52.366222113308503</v>
      </c>
      <c r="N931">
        <v>0.18644510226883501</v>
      </c>
      <c r="O931">
        <v>32.652133820282998</v>
      </c>
      <c r="P931">
        <v>118.025656991193</v>
      </c>
      <c r="Q931">
        <v>5.6225995980687997E-2</v>
      </c>
    </row>
    <row r="932" spans="1:17" hidden="1" x14ac:dyDescent="0.3">
      <c r="A932" t="s">
        <v>2011</v>
      </c>
      <c r="B932" t="s">
        <v>2012</v>
      </c>
      <c r="C932" t="s">
        <v>3142</v>
      </c>
      <c r="D932" t="s">
        <v>220</v>
      </c>
      <c r="E932">
        <v>3338.3758725600001</v>
      </c>
      <c r="F932">
        <v>186.92</v>
      </c>
      <c r="G932">
        <v>62.522337181954299</v>
      </c>
      <c r="H932">
        <v>8.5363112628567794</v>
      </c>
      <c r="I932">
        <v>29.5702351869088</v>
      </c>
      <c r="J932">
        <v>0.70993669100561896</v>
      </c>
      <c r="K932">
        <v>172.548315819837</v>
      </c>
      <c r="L932">
        <v>148.36480265819</v>
      </c>
      <c r="M932">
        <v>62.346567421030201</v>
      </c>
      <c r="N932">
        <v>0.58260383964158702</v>
      </c>
      <c r="O932">
        <v>3.1992296169484198</v>
      </c>
      <c r="P932">
        <v>88.808080808080803</v>
      </c>
      <c r="Q932">
        <v>0.17719458883214301</v>
      </c>
    </row>
    <row r="933" spans="1:17" hidden="1" x14ac:dyDescent="0.3">
      <c r="A933" t="s">
        <v>2013</v>
      </c>
      <c r="B933" t="s">
        <v>2014</v>
      </c>
      <c r="C933" t="s">
        <v>3138</v>
      </c>
      <c r="D933" t="s">
        <v>220</v>
      </c>
      <c r="E933">
        <v>3328.4248633540001</v>
      </c>
      <c r="F933">
        <v>155.99</v>
      </c>
      <c r="G933">
        <v>-45.592428335324399</v>
      </c>
      <c r="H933">
        <v>1.8319434517529201</v>
      </c>
      <c r="I933">
        <v>-19.326605345893199</v>
      </c>
      <c r="J933">
        <v>0.88873323017487005</v>
      </c>
      <c r="K933">
        <v>157.02099874101</v>
      </c>
      <c r="M933">
        <v>66.180143807831996</v>
      </c>
      <c r="N933">
        <v>2.9523758127331101</v>
      </c>
      <c r="O933">
        <v>50.650682736072802</v>
      </c>
      <c r="P933">
        <v>13.0362318840579</v>
      </c>
    </row>
    <row r="934" spans="1:17" hidden="1" x14ac:dyDescent="0.3">
      <c r="A934" t="s">
        <v>2015</v>
      </c>
      <c r="B934" t="s">
        <v>2016</v>
      </c>
      <c r="C934" t="s">
        <v>3142</v>
      </c>
      <c r="D934" t="s">
        <v>51</v>
      </c>
      <c r="E934">
        <v>3315.3101813080002</v>
      </c>
      <c r="F934">
        <v>129.11000000000001</v>
      </c>
      <c r="G934">
        <v>30.034385874420199</v>
      </c>
      <c r="H934">
        <v>5.7104907413957804</v>
      </c>
      <c r="I934">
        <v>21.937362551814601</v>
      </c>
      <c r="J934">
        <v>-2.1601039424736199</v>
      </c>
      <c r="K934">
        <v>132.91486116444401</v>
      </c>
      <c r="L934">
        <v>121.77449012906899</v>
      </c>
      <c r="M934">
        <v>53.3929052706603</v>
      </c>
      <c r="N934">
        <v>0.61740049696405697</v>
      </c>
      <c r="O934">
        <v>30.896135078615099</v>
      </c>
      <c r="P934">
        <v>65.313700384122896</v>
      </c>
      <c r="Q934">
        <v>1.5521983079912999E-2</v>
      </c>
    </row>
    <row r="935" spans="1:17" hidden="1" x14ac:dyDescent="0.3">
      <c r="A935" t="s">
        <v>2017</v>
      </c>
      <c r="B935" t="s">
        <v>2018</v>
      </c>
      <c r="C935" t="s">
        <v>3142</v>
      </c>
      <c r="D935" t="s">
        <v>48</v>
      </c>
      <c r="E935">
        <v>3311.8198914750001</v>
      </c>
      <c r="F935">
        <v>593.65</v>
      </c>
      <c r="G935">
        <v>-36.776150369781398</v>
      </c>
      <c r="H935">
        <v>-5.0814604895110396</v>
      </c>
      <c r="I935">
        <v>-14.804870132016999</v>
      </c>
      <c r="J935">
        <v>-5.2752538730833001</v>
      </c>
      <c r="K935">
        <v>652.27891009773805</v>
      </c>
      <c r="M935">
        <v>35.573139476274299</v>
      </c>
      <c r="N935">
        <v>0.73432518362350296</v>
      </c>
      <c r="O935">
        <v>51.1412448412364</v>
      </c>
      <c r="P935">
        <v>7.9363636363636303</v>
      </c>
    </row>
    <row r="936" spans="1:17" x14ac:dyDescent="0.3">
      <c r="A936" t="s">
        <v>2019</v>
      </c>
      <c r="B936" t="s">
        <v>2020</v>
      </c>
      <c r="C936" t="s">
        <v>3144</v>
      </c>
      <c r="D936" t="s">
        <v>2021</v>
      </c>
      <c r="E936">
        <v>3280.0036384999999</v>
      </c>
      <c r="F936">
        <v>18.53</v>
      </c>
      <c r="G936">
        <v>-30.5980891343373</v>
      </c>
      <c r="H936">
        <v>1.1054906844365999</v>
      </c>
      <c r="I936">
        <v>-17.151958383660102</v>
      </c>
      <c r="J936">
        <v>-2.70994941027188</v>
      </c>
      <c r="K936">
        <v>19.566805506370901</v>
      </c>
      <c r="L936">
        <v>20.628040686281501</v>
      </c>
      <c r="M936">
        <v>48.0506621649849</v>
      </c>
      <c r="N936">
        <v>0.49464971123607399</v>
      </c>
      <c r="O936">
        <v>50.8364813815434</v>
      </c>
      <c r="P936">
        <v>3.63534675615213</v>
      </c>
      <c r="Q936">
        <v>-4.6359196566359E-2</v>
      </c>
    </row>
    <row r="937" spans="1:17" x14ac:dyDescent="0.3">
      <c r="A937" t="s">
        <v>2022</v>
      </c>
      <c r="B937" t="s">
        <v>2023</v>
      </c>
      <c r="C937" t="s">
        <v>3126</v>
      </c>
      <c r="D937" t="s">
        <v>21</v>
      </c>
      <c r="E937">
        <v>3264.2076574799999</v>
      </c>
      <c r="F937">
        <v>552.29999999999995</v>
      </c>
      <c r="G937">
        <v>-31.2377625227554</v>
      </c>
      <c r="H937">
        <v>-4.0598519762284404</v>
      </c>
      <c r="I937">
        <v>-6.2872364676193504</v>
      </c>
      <c r="J937">
        <v>0.35178137379391899</v>
      </c>
      <c r="K937">
        <v>576.98815227264004</v>
      </c>
      <c r="L937">
        <v>593.96481205783095</v>
      </c>
      <c r="M937">
        <v>54.291943553821497</v>
      </c>
      <c r="N937">
        <v>0.21774141342105999</v>
      </c>
      <c r="O937">
        <v>43.309795401050103</v>
      </c>
      <c r="P937">
        <v>22.733333333333299</v>
      </c>
      <c r="Q937">
        <v>6.2297824870915001E-2</v>
      </c>
    </row>
    <row r="938" spans="1:17" hidden="1" x14ac:dyDescent="0.3">
      <c r="A938" t="s">
        <v>2024</v>
      </c>
      <c r="B938" t="s">
        <v>2025</v>
      </c>
      <c r="C938" t="s">
        <v>3142</v>
      </c>
      <c r="D938" t="s">
        <v>498</v>
      </c>
      <c r="E938">
        <v>3260.9697524399999</v>
      </c>
      <c r="F938">
        <v>586.20000000000005</v>
      </c>
      <c r="G938">
        <v>78.929497479756904</v>
      </c>
      <c r="H938">
        <v>58.894956382349697</v>
      </c>
      <c r="I938">
        <v>80.410263335455397</v>
      </c>
      <c r="J938">
        <v>15.149619123892601</v>
      </c>
      <c r="K938">
        <v>421.530479073827</v>
      </c>
      <c r="L938">
        <v>370.24713405969999</v>
      </c>
      <c r="M938">
        <v>79.796287301952205</v>
      </c>
      <c r="N938">
        <v>2.7905886427082298</v>
      </c>
      <c r="O938">
        <v>4.13681337427498</v>
      </c>
      <c r="P938">
        <v>109.17038358608301</v>
      </c>
      <c r="Q938">
        <v>2.2063839571099E-2</v>
      </c>
    </row>
    <row r="939" spans="1:17" hidden="1" x14ac:dyDescent="0.3">
      <c r="A939" t="s">
        <v>2026</v>
      </c>
      <c r="B939" t="s">
        <v>2027</v>
      </c>
      <c r="C939" t="s">
        <v>3142</v>
      </c>
      <c r="D939" t="s">
        <v>2028</v>
      </c>
      <c r="E939">
        <v>3247.04</v>
      </c>
      <c r="F939">
        <v>507.35</v>
      </c>
      <c r="G939">
        <v>64.710936931194894</v>
      </c>
      <c r="H939">
        <v>16.667481410158398</v>
      </c>
      <c r="I939">
        <v>73.569382004346906</v>
      </c>
      <c r="J939">
        <v>-2.4788806733492401</v>
      </c>
      <c r="K939">
        <v>461.29642520404298</v>
      </c>
      <c r="L939">
        <v>364.84449539462997</v>
      </c>
      <c r="M939">
        <v>61.1757882996598</v>
      </c>
      <c r="N939">
        <v>0.44690714158199302</v>
      </c>
      <c r="O939">
        <v>5.4498866660096503</v>
      </c>
      <c r="P939">
        <v>123.452983924245</v>
      </c>
      <c r="Q939">
        <v>0.197459165776803</v>
      </c>
    </row>
    <row r="940" spans="1:17" hidden="1" x14ac:dyDescent="0.3">
      <c r="A940" t="s">
        <v>2029</v>
      </c>
      <c r="B940" t="s">
        <v>2030</v>
      </c>
      <c r="C940" t="s">
        <v>3142</v>
      </c>
      <c r="D940" t="s">
        <v>123</v>
      </c>
      <c r="E940">
        <v>3245.9502193650001</v>
      </c>
      <c r="F940">
        <v>268.64999999999998</v>
      </c>
      <c r="G940">
        <v>-4.6677041587844901</v>
      </c>
      <c r="H940">
        <v>-15.6352678536773</v>
      </c>
      <c r="I940">
        <v>-1.8640420610617301</v>
      </c>
      <c r="J940">
        <v>-7.3187774163601702</v>
      </c>
      <c r="K940">
        <v>323.28940286887303</v>
      </c>
      <c r="M940">
        <v>28.405691384557102</v>
      </c>
      <c r="N940">
        <v>1.3081306602729601</v>
      </c>
      <c r="O940">
        <v>97.282709845523897</v>
      </c>
      <c r="P940">
        <v>58.589138134592602</v>
      </c>
    </row>
    <row r="941" spans="1:17" x14ac:dyDescent="0.3">
      <c r="A941" t="s">
        <v>2031</v>
      </c>
      <c r="B941" t="s">
        <v>2032</v>
      </c>
      <c r="C941" t="s">
        <v>3132</v>
      </c>
      <c r="D941" t="s">
        <v>208</v>
      </c>
      <c r="E941">
        <v>3229.9193671500002</v>
      </c>
      <c r="F941">
        <v>205.82</v>
      </c>
      <c r="G941">
        <v>-48.746262137355401</v>
      </c>
      <c r="H941">
        <v>6.6678332750422999</v>
      </c>
      <c r="I941">
        <v>-10.5202679568556</v>
      </c>
      <c r="J941">
        <v>0.17000200345373501</v>
      </c>
      <c r="K941">
        <v>209.333506009822</v>
      </c>
      <c r="L941">
        <v>221.803694739044</v>
      </c>
      <c r="M941">
        <v>51.1099914031441</v>
      </c>
      <c r="N941">
        <v>0.53171350708999598</v>
      </c>
      <c r="O941">
        <v>40.656884656495897</v>
      </c>
      <c r="P941">
        <v>8.9859676992321802</v>
      </c>
      <c r="Q941">
        <v>2.5060399306859999E-3</v>
      </c>
    </row>
    <row r="942" spans="1:17" x14ac:dyDescent="0.3">
      <c r="A942" t="s">
        <v>2033</v>
      </c>
      <c r="B942" t="s">
        <v>2034</v>
      </c>
      <c r="C942" t="s">
        <v>3136</v>
      </c>
      <c r="D942" t="s">
        <v>117</v>
      </c>
      <c r="E942">
        <v>3227.563326</v>
      </c>
      <c r="F942">
        <v>560.29999999999995</v>
      </c>
      <c r="G942">
        <v>-18.398802930075899</v>
      </c>
      <c r="H942">
        <v>-8.5259463481313507</v>
      </c>
      <c r="I942">
        <v>7.4598960257773497</v>
      </c>
      <c r="J942">
        <v>-8.1152669013742393</v>
      </c>
      <c r="K942">
        <v>616.66561463493895</v>
      </c>
      <c r="L942">
        <v>590.46921681015294</v>
      </c>
      <c r="M942">
        <v>28.0543968839652</v>
      </c>
      <c r="N942">
        <v>0.68109116303776196</v>
      </c>
      <c r="O942">
        <v>30.251650901302799</v>
      </c>
      <c r="P942">
        <v>21.8043478260869</v>
      </c>
      <c r="Q942">
        <v>8.4671898925105002E-2</v>
      </c>
    </row>
    <row r="943" spans="1:17" hidden="1" x14ac:dyDescent="0.3">
      <c r="A943" t="s">
        <v>2035</v>
      </c>
      <c r="B943" t="s">
        <v>2036</v>
      </c>
      <c r="C943" t="s">
        <v>3142</v>
      </c>
      <c r="D943" t="s">
        <v>250</v>
      </c>
      <c r="E943">
        <v>3224.13283555</v>
      </c>
      <c r="F943">
        <v>1020.15</v>
      </c>
      <c r="G943">
        <v>37.583286997305201</v>
      </c>
      <c r="H943">
        <v>23.597888933669299</v>
      </c>
      <c r="I943">
        <v>69.382946206923705</v>
      </c>
      <c r="J943">
        <v>5.5888003011691696</v>
      </c>
      <c r="K943">
        <v>865.31382031333101</v>
      </c>
      <c r="L943">
        <v>736.91342249630497</v>
      </c>
      <c r="M943">
        <v>70.909545564784494</v>
      </c>
      <c r="N943">
        <v>1.3198340853919599</v>
      </c>
      <c r="O943">
        <v>1.6027054844875701</v>
      </c>
      <c r="P943">
        <v>93.191932582141803</v>
      </c>
      <c r="Q943">
        <v>2.6488656169575998E-2</v>
      </c>
    </row>
    <row r="944" spans="1:17" hidden="1" x14ac:dyDescent="0.3">
      <c r="A944" t="s">
        <v>2037</v>
      </c>
      <c r="B944" t="s">
        <v>2038</v>
      </c>
      <c r="C944" t="s">
        <v>3142</v>
      </c>
      <c r="D944" t="s">
        <v>21</v>
      </c>
      <c r="E944">
        <v>3213.4050489900001</v>
      </c>
      <c r="F944">
        <v>596.15</v>
      </c>
      <c r="G944">
        <v>46.462708019838303</v>
      </c>
      <c r="H944">
        <v>-4.31461435469169</v>
      </c>
      <c r="I944">
        <v>31.435743945377901</v>
      </c>
      <c r="J944">
        <v>-3.5093080877557798</v>
      </c>
      <c r="K944">
        <v>627.82087466287601</v>
      </c>
      <c r="L944">
        <v>553.71773446850102</v>
      </c>
      <c r="M944">
        <v>50.216309624385701</v>
      </c>
      <c r="N944">
        <v>0.318797486678562</v>
      </c>
      <c r="O944">
        <v>38.387989599932901</v>
      </c>
      <c r="P944">
        <v>74.134657514239805</v>
      </c>
      <c r="Q944">
        <v>9.7047143616026996E-2</v>
      </c>
    </row>
    <row r="945" spans="1:17" hidden="1" x14ac:dyDescent="0.3">
      <c r="A945" t="s">
        <v>2039</v>
      </c>
      <c r="B945" t="s">
        <v>2040</v>
      </c>
      <c r="C945" t="s">
        <v>3142</v>
      </c>
      <c r="D945" t="s">
        <v>232</v>
      </c>
      <c r="E945">
        <v>3200.416491</v>
      </c>
      <c r="F945">
        <v>241.24</v>
      </c>
      <c r="G945">
        <v>124.164259095486</v>
      </c>
      <c r="H945">
        <v>21.528780320950599</v>
      </c>
      <c r="I945">
        <v>131.235743337538</v>
      </c>
      <c r="J945">
        <v>1.55728377277769</v>
      </c>
      <c r="K945">
        <v>226.71839137082199</v>
      </c>
      <c r="L945">
        <v>185.36960653066501</v>
      </c>
      <c r="M945">
        <v>68.2535271911851</v>
      </c>
      <c r="N945">
        <v>1.7170081073738701</v>
      </c>
      <c r="O945">
        <v>27.673685955894499</v>
      </c>
      <c r="P945">
        <v>186.50831353919199</v>
      </c>
      <c r="Q945">
        <v>0.17822453926648599</v>
      </c>
    </row>
    <row r="946" spans="1:17" hidden="1" x14ac:dyDescent="0.3">
      <c r="A946" t="s">
        <v>2041</v>
      </c>
      <c r="B946" t="s">
        <v>2042</v>
      </c>
      <c r="C946" t="s">
        <v>3142</v>
      </c>
      <c r="D946" t="s">
        <v>501</v>
      </c>
      <c r="E946">
        <v>3184.72947342</v>
      </c>
      <c r="F946">
        <v>405.9</v>
      </c>
      <c r="G946">
        <v>42.722573907867499</v>
      </c>
      <c r="H946">
        <v>0.83076741421520695</v>
      </c>
      <c r="I946">
        <v>43.264039035267103</v>
      </c>
      <c r="J946">
        <v>-6.2262882791782896</v>
      </c>
      <c r="K946">
        <v>411.40862559508201</v>
      </c>
      <c r="L946">
        <v>341.20691370573797</v>
      </c>
      <c r="M946">
        <v>42.403056052675701</v>
      </c>
      <c r="N946">
        <v>0.53616080556151502</v>
      </c>
      <c r="O946">
        <v>22.936683912293599</v>
      </c>
      <c r="P946">
        <v>91.937581274382296</v>
      </c>
      <c r="Q946">
        <v>0.14609101809831901</v>
      </c>
    </row>
    <row r="947" spans="1:17" x14ac:dyDescent="0.3">
      <c r="A947" t="s">
        <v>2043</v>
      </c>
      <c r="B947" t="s">
        <v>2044</v>
      </c>
      <c r="C947" t="s">
        <v>3139</v>
      </c>
      <c r="D947" t="s">
        <v>460</v>
      </c>
      <c r="E947">
        <v>3184.1983593</v>
      </c>
      <c r="F947">
        <v>829.65</v>
      </c>
      <c r="G947">
        <v>-63.2822239830043</v>
      </c>
      <c r="H947">
        <v>-17.601502434915002</v>
      </c>
      <c r="I947">
        <v>-25.639020265992599</v>
      </c>
      <c r="J947">
        <v>-7.5253583250272298</v>
      </c>
      <c r="K947">
        <v>978.00838551482695</v>
      </c>
      <c r="L947">
        <v>1116.97852773823</v>
      </c>
      <c r="M947">
        <v>26.610767618396402</v>
      </c>
      <c r="N947">
        <v>2.0474445179557699</v>
      </c>
      <c r="O947">
        <v>74.501295727113799</v>
      </c>
      <c r="P947">
        <v>3.6026473526473399</v>
      </c>
      <c r="Q947">
        <v>-0.18764075052561799</v>
      </c>
    </row>
    <row r="948" spans="1:17" hidden="1" x14ac:dyDescent="0.3">
      <c r="A948" t="s">
        <v>2045</v>
      </c>
      <c r="B948" t="s">
        <v>2046</v>
      </c>
      <c r="C948" t="s">
        <v>3142</v>
      </c>
      <c r="D948" t="s">
        <v>1308</v>
      </c>
      <c r="E948">
        <v>3181.04884128</v>
      </c>
      <c r="F948">
        <v>216.2</v>
      </c>
      <c r="K948">
        <v>198.53034696656701</v>
      </c>
      <c r="L948">
        <v>172.215069946667</v>
      </c>
      <c r="M948">
        <v>81.1750791682543</v>
      </c>
      <c r="N948">
        <v>1</v>
      </c>
      <c r="Q948">
        <v>0.14788253940821999</v>
      </c>
    </row>
    <row r="949" spans="1:17" hidden="1" x14ac:dyDescent="0.3">
      <c r="A949" t="s">
        <v>2047</v>
      </c>
      <c r="B949" t="s">
        <v>2048</v>
      </c>
      <c r="C949" t="s">
        <v>3142</v>
      </c>
      <c r="D949" t="s">
        <v>261</v>
      </c>
      <c r="E949">
        <v>3177.23</v>
      </c>
      <c r="F949">
        <v>15886.15</v>
      </c>
      <c r="G949">
        <v>-10.678478219919</v>
      </c>
      <c r="H949">
        <v>5.9610101457905902</v>
      </c>
      <c r="I949">
        <v>7.2748802274043998</v>
      </c>
      <c r="J949">
        <v>3.6568138222990401</v>
      </c>
      <c r="K949">
        <v>15189.154127427601</v>
      </c>
      <c r="L949">
        <v>14369.3657745084</v>
      </c>
      <c r="M949">
        <v>59.946895931628902</v>
      </c>
      <c r="N949">
        <v>0.97546660488561698</v>
      </c>
      <c r="O949">
        <v>7.0117681124753197</v>
      </c>
      <c r="P949">
        <v>52.736756081145998</v>
      </c>
      <c r="Q949">
        <v>0.133970375921105</v>
      </c>
    </row>
    <row r="950" spans="1:17" hidden="1" x14ac:dyDescent="0.3">
      <c r="A950" t="s">
        <v>2049</v>
      </c>
      <c r="B950" t="s">
        <v>2050</v>
      </c>
      <c r="C950" t="s">
        <v>3142</v>
      </c>
      <c r="D950" t="s">
        <v>247</v>
      </c>
      <c r="E950">
        <v>3158.6787840000002</v>
      </c>
      <c r="F950">
        <v>144.80000000000001</v>
      </c>
      <c r="G950">
        <v>72.8813844878879</v>
      </c>
      <c r="H950">
        <v>9.6382063605453308</v>
      </c>
      <c r="I950">
        <v>89.157144624579701</v>
      </c>
      <c r="J950">
        <v>-6.57050116452338</v>
      </c>
      <c r="K950">
        <v>157.237960168043</v>
      </c>
      <c r="L950">
        <v>143.51344965979399</v>
      </c>
      <c r="M950">
        <v>49.723634937998099</v>
      </c>
      <c r="N950">
        <v>0.31180817766607899</v>
      </c>
      <c r="O950">
        <v>80.248618784530294</v>
      </c>
      <c r="P950">
        <v>214.236111111111</v>
      </c>
      <c r="Q950">
        <v>0.201842029313786</v>
      </c>
    </row>
    <row r="951" spans="1:17" hidden="1" x14ac:dyDescent="0.3">
      <c r="A951" t="s">
        <v>2051</v>
      </c>
      <c r="B951" t="s">
        <v>2052</v>
      </c>
      <c r="C951" t="s">
        <v>3142</v>
      </c>
      <c r="D951" t="s">
        <v>232</v>
      </c>
      <c r="E951">
        <v>3154.563864575</v>
      </c>
      <c r="F951">
        <v>176.57</v>
      </c>
      <c r="G951">
        <v>29.6805036891848</v>
      </c>
      <c r="H951">
        <v>-4.7355305301682202</v>
      </c>
      <c r="I951">
        <v>28.4257857113253</v>
      </c>
      <c r="J951">
        <v>-0.88591259645518605</v>
      </c>
      <c r="K951">
        <v>184.92191255653699</v>
      </c>
      <c r="L951">
        <v>161.66898221231301</v>
      </c>
      <c r="M951">
        <v>45.054867133074403</v>
      </c>
      <c r="N951">
        <v>0.31560763903566702</v>
      </c>
      <c r="O951">
        <v>25.1628249419493</v>
      </c>
      <c r="P951">
        <v>70.516658619024597</v>
      </c>
      <c r="Q951">
        <v>0.13596019456128899</v>
      </c>
    </row>
    <row r="952" spans="1:17" hidden="1" x14ac:dyDescent="0.3">
      <c r="A952" t="s">
        <v>2053</v>
      </c>
      <c r="B952" t="s">
        <v>2054</v>
      </c>
      <c r="C952" t="s">
        <v>3142</v>
      </c>
      <c r="D952" t="s">
        <v>117</v>
      </c>
      <c r="E952">
        <v>3150.42672107</v>
      </c>
      <c r="F952">
        <v>962.3</v>
      </c>
      <c r="G952">
        <v>-16.679350274363301</v>
      </c>
      <c r="H952">
        <v>0.87104661412073503</v>
      </c>
      <c r="I952">
        <v>1.9735523137572899</v>
      </c>
      <c r="J952">
        <v>-3.4520640643527001</v>
      </c>
      <c r="K952">
        <v>1004.118859442</v>
      </c>
      <c r="L952">
        <v>958.83368136038303</v>
      </c>
      <c r="M952">
        <v>52.060144268263201</v>
      </c>
      <c r="N952">
        <v>0.73535432591383798</v>
      </c>
      <c r="O952">
        <v>38.210537254494398</v>
      </c>
      <c r="P952">
        <v>33.6527777777777</v>
      </c>
      <c r="Q952">
        <v>0.12921236728747801</v>
      </c>
    </row>
    <row r="953" spans="1:17" x14ac:dyDescent="0.3">
      <c r="A953" t="s">
        <v>2055</v>
      </c>
      <c r="B953" t="s">
        <v>2056</v>
      </c>
      <c r="C953" t="s">
        <v>3127</v>
      </c>
      <c r="D953" t="s">
        <v>2057</v>
      </c>
      <c r="E953">
        <v>3150.1207355799902</v>
      </c>
      <c r="F953">
        <v>188.02</v>
      </c>
      <c r="G953">
        <v>-51.920943518089302</v>
      </c>
      <c r="H953">
        <v>-8.3311663247976302</v>
      </c>
      <c r="I953">
        <v>-20.4284630207612</v>
      </c>
      <c r="J953">
        <v>-1.5860359057687099</v>
      </c>
      <c r="K953">
        <v>207.80617610090101</v>
      </c>
      <c r="L953">
        <v>224.05932747794699</v>
      </c>
      <c r="M953">
        <v>38.136505287842397</v>
      </c>
      <c r="N953">
        <v>1.0979718039886499</v>
      </c>
      <c r="O953">
        <v>49.452185937666201</v>
      </c>
      <c r="P953">
        <v>4.2181697245163798</v>
      </c>
    </row>
    <row r="954" spans="1:17" x14ac:dyDescent="0.3">
      <c r="A954" t="s">
        <v>2058</v>
      </c>
      <c r="B954" t="s">
        <v>2059</v>
      </c>
      <c r="C954" t="s">
        <v>3141</v>
      </c>
      <c r="D954" t="s">
        <v>280</v>
      </c>
      <c r="E954">
        <v>3121.1828053200002</v>
      </c>
      <c r="F954">
        <v>125.42</v>
      </c>
      <c r="G954">
        <v>8.3219406126805993</v>
      </c>
      <c r="H954">
        <v>-3.4707190208760701</v>
      </c>
      <c r="I954">
        <v>27.1892275621769</v>
      </c>
      <c r="J954">
        <v>-1.5382673981452299</v>
      </c>
      <c r="K954">
        <v>137.19384663877099</v>
      </c>
      <c r="L954">
        <v>128.173187179622</v>
      </c>
      <c r="M954">
        <v>48.815986048566899</v>
      </c>
      <c r="N954">
        <v>0.44735865666612901</v>
      </c>
      <c r="O954">
        <v>41.125817254026401</v>
      </c>
      <c r="P954">
        <v>53.700980392156801</v>
      </c>
      <c r="Q954">
        <v>1.6774611178112998E-2</v>
      </c>
    </row>
    <row r="955" spans="1:17" hidden="1" x14ac:dyDescent="0.3">
      <c r="A955" t="s">
        <v>2060</v>
      </c>
      <c r="B955" t="s">
        <v>2061</v>
      </c>
      <c r="C955" t="s">
        <v>3142</v>
      </c>
      <c r="D955" t="s">
        <v>208</v>
      </c>
      <c r="E955">
        <v>3118.4805814799902</v>
      </c>
      <c r="F955">
        <v>518.1</v>
      </c>
      <c r="G955">
        <v>-15.668284451795101</v>
      </c>
      <c r="H955">
        <v>6.6432722032864397</v>
      </c>
      <c r="I955">
        <v>-7.7642763464585904</v>
      </c>
      <c r="J955">
        <v>-1.2647140443485601</v>
      </c>
      <c r="K955">
        <v>534.92082822669397</v>
      </c>
      <c r="L955">
        <v>533.56043136213702</v>
      </c>
      <c r="M955">
        <v>53.9688569148162</v>
      </c>
      <c r="N955">
        <v>1.03371217468106</v>
      </c>
      <c r="O955">
        <v>34.626519976838402</v>
      </c>
      <c r="P955">
        <v>20.069524913093801</v>
      </c>
      <c r="Q955">
        <v>7.6796485862603001E-2</v>
      </c>
    </row>
    <row r="956" spans="1:17" hidden="1" x14ac:dyDescent="0.3">
      <c r="A956" t="s">
        <v>2062</v>
      </c>
      <c r="B956" t="s">
        <v>2063</v>
      </c>
      <c r="C956" t="s">
        <v>3142</v>
      </c>
      <c r="D956" t="s">
        <v>134</v>
      </c>
      <c r="E956">
        <v>3108.2285784400001</v>
      </c>
      <c r="F956">
        <v>309.2</v>
      </c>
      <c r="G956">
        <v>-0.78175725987513101</v>
      </c>
      <c r="H956">
        <v>0.37182073686948403</v>
      </c>
      <c r="I956">
        <v>-20.770458657332799</v>
      </c>
      <c r="J956">
        <v>-5.2610060457584202</v>
      </c>
      <c r="K956">
        <v>317.06745228841498</v>
      </c>
      <c r="L956">
        <v>325.63357603891501</v>
      </c>
      <c r="M956">
        <v>54.247523069148201</v>
      </c>
      <c r="N956">
        <v>0.64770504234794202</v>
      </c>
      <c r="O956">
        <v>51.681759379042603</v>
      </c>
      <c r="P956">
        <v>26.721311475409799</v>
      </c>
      <c r="Q956">
        <v>5.7052983391380999E-2</v>
      </c>
    </row>
    <row r="957" spans="1:17" hidden="1" x14ac:dyDescent="0.3">
      <c r="A957" t="s">
        <v>2064</v>
      </c>
      <c r="B957" t="s">
        <v>2065</v>
      </c>
      <c r="C957" t="s">
        <v>3142</v>
      </c>
      <c r="D957" t="s">
        <v>69</v>
      </c>
      <c r="E957">
        <v>3096.94410552</v>
      </c>
      <c r="F957">
        <v>240.22</v>
      </c>
      <c r="G957">
        <v>30.295034829798499</v>
      </c>
      <c r="H957">
        <v>12.439098996950699</v>
      </c>
      <c r="I957">
        <v>26.635228049033302</v>
      </c>
      <c r="J957">
        <v>-1.5814742691421899</v>
      </c>
      <c r="K957">
        <v>229.37820294290799</v>
      </c>
      <c r="L957">
        <v>212.63673873961301</v>
      </c>
      <c r="M957">
        <v>66.740718225065706</v>
      </c>
      <c r="N957">
        <v>0.76604984094158501</v>
      </c>
      <c r="O957">
        <v>17.3049704437598</v>
      </c>
      <c r="P957">
        <v>71.402069211558995</v>
      </c>
      <c r="Q957">
        <v>6.1930078338426002E-2</v>
      </c>
    </row>
    <row r="958" spans="1:17" x14ac:dyDescent="0.3">
      <c r="A958" t="s">
        <v>2066</v>
      </c>
      <c r="B958" t="s">
        <v>2067</v>
      </c>
      <c r="C958" t="s">
        <v>3137</v>
      </c>
      <c r="D958" t="s">
        <v>117</v>
      </c>
      <c r="E958">
        <v>3095.7222270000002</v>
      </c>
      <c r="F958">
        <v>1063.4000000000001</v>
      </c>
      <c r="G958">
        <v>-24.425064650420499</v>
      </c>
      <c r="H958">
        <v>7.3667705273560902</v>
      </c>
      <c r="I958">
        <v>-18.6173078037219</v>
      </c>
      <c r="J958">
        <v>-4.3094967928663399</v>
      </c>
      <c r="K958">
        <v>1075.71717407097</v>
      </c>
      <c r="L958">
        <v>1106.59125939152</v>
      </c>
      <c r="M958">
        <v>49.613943468110598</v>
      </c>
      <c r="N958">
        <v>0.829717785373567</v>
      </c>
      <c r="O958">
        <v>27.797630242617998</v>
      </c>
      <c r="P958">
        <v>11.350785340314101</v>
      </c>
      <c r="Q958">
        <v>-7.5942014005779997E-3</v>
      </c>
    </row>
    <row r="959" spans="1:17" hidden="1" x14ac:dyDescent="0.3">
      <c r="A959" t="s">
        <v>2068</v>
      </c>
      <c r="B959" t="s">
        <v>2069</v>
      </c>
      <c r="C959" t="s">
        <v>3142</v>
      </c>
      <c r="D959" t="s">
        <v>261</v>
      </c>
      <c r="E959">
        <v>3094.4481006799901</v>
      </c>
      <c r="F959">
        <v>3050.8</v>
      </c>
      <c r="G959">
        <v>0.86838369719268005</v>
      </c>
      <c r="H959">
        <v>-16.873460985247402</v>
      </c>
      <c r="I959">
        <v>14.514833677554799</v>
      </c>
      <c r="J959">
        <v>-2.2640510482009599</v>
      </c>
      <c r="K959">
        <v>3625.2957243729602</v>
      </c>
      <c r="L959">
        <v>3341.0635991406598</v>
      </c>
      <c r="M959">
        <v>26.756946447490702</v>
      </c>
      <c r="N959">
        <v>0.41046319889602001</v>
      </c>
      <c r="O959">
        <v>47.5022944801363</v>
      </c>
      <c r="P959">
        <v>41.502782931354297</v>
      </c>
      <c r="Q959">
        <v>7.9026256156069993E-2</v>
      </c>
    </row>
    <row r="960" spans="1:17" hidden="1" x14ac:dyDescent="0.3">
      <c r="A960" t="s">
        <v>2070</v>
      </c>
      <c r="B960" t="s">
        <v>2071</v>
      </c>
      <c r="C960" t="s">
        <v>3142</v>
      </c>
      <c r="D960" t="s">
        <v>2072</v>
      </c>
      <c r="E960">
        <v>3068.0069773599998</v>
      </c>
      <c r="F960">
        <v>642.20000000000005</v>
      </c>
      <c r="G960">
        <v>69.760880037470997</v>
      </c>
      <c r="H960">
        <v>-11.3044219838721</v>
      </c>
      <c r="I960">
        <v>56.966159246402803</v>
      </c>
      <c r="J960">
        <v>4.31046840977685</v>
      </c>
      <c r="K960">
        <v>685.52104558905796</v>
      </c>
      <c r="L960">
        <v>535.93037828494596</v>
      </c>
      <c r="M960">
        <v>55.707602591741299</v>
      </c>
      <c r="N960">
        <v>0.63411549837891901</v>
      </c>
      <c r="O960">
        <v>31.890376829648002</v>
      </c>
      <c r="P960">
        <v>151.05551211884199</v>
      </c>
    </row>
    <row r="961" spans="1:17" hidden="1" x14ac:dyDescent="0.3">
      <c r="A961" t="s">
        <v>2073</v>
      </c>
      <c r="B961" t="s">
        <v>2074</v>
      </c>
      <c r="C961" t="s">
        <v>3142</v>
      </c>
      <c r="D961" t="s">
        <v>134</v>
      </c>
      <c r="E961">
        <v>3055.6415056000001</v>
      </c>
      <c r="F961">
        <v>65.599999999999994</v>
      </c>
      <c r="G961">
        <v>23.921486832606899</v>
      </c>
      <c r="H961">
        <v>7.2527531037311697</v>
      </c>
      <c r="I961">
        <v>-12.0092707036059</v>
      </c>
      <c r="J961">
        <v>-0.18403387395718299</v>
      </c>
      <c r="K961">
        <v>68.121526964478306</v>
      </c>
      <c r="M961">
        <v>58.647833899854803</v>
      </c>
      <c r="N961">
        <v>0.627222349200941</v>
      </c>
      <c r="O961">
        <v>65.472560975609696</v>
      </c>
      <c r="P961">
        <v>82.2222222222222</v>
      </c>
    </row>
    <row r="962" spans="1:17" hidden="1" x14ac:dyDescent="0.3">
      <c r="A962" t="s">
        <v>2075</v>
      </c>
      <c r="B962" t="s">
        <v>2076</v>
      </c>
      <c r="C962" t="s">
        <v>3142</v>
      </c>
      <c r="D962" t="s">
        <v>27</v>
      </c>
      <c r="E962">
        <v>3055.5</v>
      </c>
      <c r="F962">
        <v>48.5</v>
      </c>
      <c r="G962">
        <v>48.043108454228602</v>
      </c>
      <c r="H962">
        <v>0.36842318156814402</v>
      </c>
      <c r="I962">
        <v>22.578284109115302</v>
      </c>
      <c r="J962">
        <v>3.90532804503342</v>
      </c>
      <c r="K962">
        <v>50.0301544156532</v>
      </c>
      <c r="L962">
        <v>47.591823581139103</v>
      </c>
      <c r="M962">
        <v>61.966591482484702</v>
      </c>
      <c r="N962">
        <v>0.77890633791089703</v>
      </c>
      <c r="O962">
        <v>110.16494845360801</v>
      </c>
      <c r="P962">
        <v>76.684881602914402</v>
      </c>
      <c r="Q962">
        <v>8.6418942625868994E-2</v>
      </c>
    </row>
    <row r="963" spans="1:17" x14ac:dyDescent="0.3">
      <c r="A963" t="s">
        <v>2077</v>
      </c>
      <c r="B963" t="s">
        <v>2078</v>
      </c>
      <c r="C963" t="s">
        <v>3138</v>
      </c>
      <c r="D963" t="s">
        <v>1409</v>
      </c>
      <c r="E963">
        <v>3033.8465290099998</v>
      </c>
      <c r="F963">
        <v>113.3</v>
      </c>
      <c r="G963">
        <v>-38.3152543878968</v>
      </c>
      <c r="H963">
        <v>-0.145545409764953</v>
      </c>
      <c r="I963">
        <v>-8.1785564102581496</v>
      </c>
      <c r="J963">
        <v>-5.13520253713311</v>
      </c>
      <c r="K963">
        <v>120.237566557528</v>
      </c>
      <c r="L963">
        <v>131.04225978001099</v>
      </c>
      <c r="M963">
        <v>39.571333723315497</v>
      </c>
      <c r="N963">
        <v>0.489291459894379</v>
      </c>
      <c r="O963">
        <v>41.0414827890556</v>
      </c>
      <c r="P963">
        <v>8.47295356629966</v>
      </c>
      <c r="Q963">
        <v>-0.10893704217561601</v>
      </c>
    </row>
    <row r="964" spans="1:17" hidden="1" x14ac:dyDescent="0.3">
      <c r="A964" t="s">
        <v>2079</v>
      </c>
      <c r="B964" t="s">
        <v>2080</v>
      </c>
      <c r="C964" t="s">
        <v>3142</v>
      </c>
      <c r="D964" t="s">
        <v>1677</v>
      </c>
      <c r="E964">
        <v>3031.505432424</v>
      </c>
      <c r="F964">
        <v>137.04</v>
      </c>
      <c r="G964">
        <v>-22.6703147401244</v>
      </c>
      <c r="H964">
        <v>-0.50013162083972895</v>
      </c>
      <c r="I964">
        <v>-16.7483977355975</v>
      </c>
      <c r="J964">
        <v>-2.24235178437899</v>
      </c>
      <c r="K964">
        <v>142.47304634935401</v>
      </c>
      <c r="L964">
        <v>147.476931267217</v>
      </c>
      <c r="M964">
        <v>45.232727495434702</v>
      </c>
      <c r="N964">
        <v>0.49326060257917798</v>
      </c>
      <c r="O964">
        <v>30.684471687098601</v>
      </c>
      <c r="P964">
        <v>6.2325581395348699</v>
      </c>
      <c r="Q964">
        <v>1.8368124455984999E-2</v>
      </c>
    </row>
    <row r="965" spans="1:17" hidden="1" x14ac:dyDescent="0.3">
      <c r="A965" t="s">
        <v>2081</v>
      </c>
      <c r="B965" t="s">
        <v>2082</v>
      </c>
      <c r="C965" t="s">
        <v>3142</v>
      </c>
      <c r="D965" t="s">
        <v>134</v>
      </c>
      <c r="E965">
        <v>3028.9614809999998</v>
      </c>
      <c r="F965">
        <v>591.5</v>
      </c>
      <c r="G965">
        <v>5.2650248420033803</v>
      </c>
      <c r="H965">
        <v>2.0005261848421898</v>
      </c>
      <c r="I965">
        <v>36.746195326940999</v>
      </c>
      <c r="J965">
        <v>0.37081693990084802</v>
      </c>
      <c r="K965">
        <v>598.57396626060904</v>
      </c>
      <c r="L965">
        <v>543.87235637505</v>
      </c>
      <c r="M965">
        <v>56.900349226100701</v>
      </c>
      <c r="N965">
        <v>0.367631081119836</v>
      </c>
      <c r="O965">
        <v>24.5815722738799</v>
      </c>
      <c r="P965">
        <v>75.155463429079006</v>
      </c>
      <c r="Q965">
        <v>0.19085386648633501</v>
      </c>
    </row>
    <row r="966" spans="1:17" hidden="1" x14ac:dyDescent="0.3">
      <c r="A966" t="s">
        <v>2083</v>
      </c>
      <c r="B966" t="s">
        <v>2084</v>
      </c>
      <c r="C966" t="s">
        <v>3142</v>
      </c>
      <c r="D966" t="s">
        <v>69</v>
      </c>
      <c r="E966">
        <v>3028.0056599999998</v>
      </c>
      <c r="F966">
        <v>976.65</v>
      </c>
      <c r="G966">
        <v>62.699343192852602</v>
      </c>
      <c r="H966">
        <v>0.71885368320556498</v>
      </c>
      <c r="I966">
        <v>69.840950235784703</v>
      </c>
      <c r="J966">
        <v>-10.579580390260601</v>
      </c>
      <c r="K966">
        <v>1013.85113665424</v>
      </c>
      <c r="L966">
        <v>802.55231567134899</v>
      </c>
      <c r="M966">
        <v>32.698746608332598</v>
      </c>
      <c r="N966">
        <v>1.0346122044499999</v>
      </c>
      <c r="O966">
        <v>20.278503046127</v>
      </c>
      <c r="P966">
        <v>131.900747952036</v>
      </c>
      <c r="Q966">
        <v>4.4390802808566998E-2</v>
      </c>
    </row>
    <row r="967" spans="1:17" hidden="1" x14ac:dyDescent="0.3">
      <c r="A967" t="s">
        <v>2085</v>
      </c>
      <c r="B967" t="s">
        <v>2086</v>
      </c>
      <c r="C967" t="s">
        <v>3142</v>
      </c>
      <c r="D967" t="s">
        <v>2028</v>
      </c>
      <c r="E967">
        <v>3023.9223750000001</v>
      </c>
      <c r="F967">
        <v>1189.3499999999999</v>
      </c>
      <c r="G967">
        <v>6.7346164436493003</v>
      </c>
      <c r="H967">
        <v>-8.2793127708760696</v>
      </c>
      <c r="I967">
        <v>0.466383563950649</v>
      </c>
      <c r="J967">
        <v>-4.08528196909859</v>
      </c>
      <c r="K967">
        <v>1319.6322495100601</v>
      </c>
      <c r="L967">
        <v>1257.3953662286999</v>
      </c>
      <c r="M967">
        <v>42.839423317048002</v>
      </c>
      <c r="N967">
        <v>0.77558150567320305</v>
      </c>
      <c r="O967">
        <v>40.408626560726397</v>
      </c>
      <c r="P967">
        <v>33.320255576728997</v>
      </c>
      <c r="Q967">
        <v>1.7445276776837E-2</v>
      </c>
    </row>
    <row r="968" spans="1:17" hidden="1" x14ac:dyDescent="0.3">
      <c r="A968" t="s">
        <v>2087</v>
      </c>
      <c r="B968" t="s">
        <v>2088</v>
      </c>
      <c r="C968" t="s">
        <v>3142</v>
      </c>
      <c r="D968" t="s">
        <v>117</v>
      </c>
      <c r="E968">
        <v>3021.6478694470002</v>
      </c>
      <c r="F968">
        <v>168.73</v>
      </c>
      <c r="G968">
        <v>-9.4397286609614497</v>
      </c>
      <c r="H968">
        <v>11.2752051421114</v>
      </c>
      <c r="I968">
        <v>-3.0053448838913002</v>
      </c>
      <c r="J968">
        <v>-4.10868108182017</v>
      </c>
      <c r="K968">
        <v>172.69093657374501</v>
      </c>
      <c r="L968">
        <v>172.837871073983</v>
      </c>
      <c r="M968">
        <v>54.4767422031846</v>
      </c>
      <c r="N968">
        <v>0.58650051637247202</v>
      </c>
      <c r="O968">
        <v>40.461091684940399</v>
      </c>
      <c r="P968">
        <v>31.666016387046401</v>
      </c>
      <c r="Q968">
        <v>0.100738964049446</v>
      </c>
    </row>
    <row r="969" spans="1:17" hidden="1" x14ac:dyDescent="0.3">
      <c r="A969" t="s">
        <v>2089</v>
      </c>
      <c r="B969" t="s">
        <v>2090</v>
      </c>
      <c r="C969" t="s">
        <v>3142</v>
      </c>
      <c r="D969" t="s">
        <v>64</v>
      </c>
      <c r="E969">
        <v>3010.8061483279998</v>
      </c>
      <c r="F969">
        <v>199.06</v>
      </c>
      <c r="G969">
        <v>2.19784628243583</v>
      </c>
      <c r="H969">
        <v>-4.6280850923046302</v>
      </c>
      <c r="I969">
        <v>2.0067632112632499</v>
      </c>
      <c r="J969">
        <v>-3.3459333035906802</v>
      </c>
      <c r="K969">
        <v>211.17129833996</v>
      </c>
      <c r="L969">
        <v>205.65572045628599</v>
      </c>
      <c r="M969">
        <v>53.591382518919303</v>
      </c>
      <c r="N969">
        <v>0.74575574301112102</v>
      </c>
      <c r="O969">
        <v>35.587260122575998</v>
      </c>
      <c r="P969">
        <v>31.4795244385733</v>
      </c>
      <c r="Q969">
        <v>0.10042105716963901</v>
      </c>
    </row>
    <row r="970" spans="1:17" x14ac:dyDescent="0.3">
      <c r="A970" t="s">
        <v>2091</v>
      </c>
      <c r="B970" t="s">
        <v>2092</v>
      </c>
      <c r="C970" t="s">
        <v>3125</v>
      </c>
      <c r="D970" t="s">
        <v>280</v>
      </c>
      <c r="E970">
        <v>2980.7284954000002</v>
      </c>
      <c r="F970">
        <v>1753.9</v>
      </c>
      <c r="G970">
        <v>10.8911259149742</v>
      </c>
      <c r="H970">
        <v>-4.8631960304128503</v>
      </c>
      <c r="I970">
        <v>-11.5308504536928</v>
      </c>
      <c r="J970">
        <v>-4.1850674351925603</v>
      </c>
      <c r="K970">
        <v>2001.7073772254801</v>
      </c>
      <c r="L970">
        <v>1962.71377430034</v>
      </c>
      <c r="M970">
        <v>38.190296701633997</v>
      </c>
      <c r="N970">
        <v>0.97378519604093605</v>
      </c>
      <c r="O970">
        <v>59.644221449341401</v>
      </c>
      <c r="P970">
        <v>37.971994965386997</v>
      </c>
      <c r="Q970">
        <v>-1.1672252594562E-2</v>
      </c>
    </row>
    <row r="971" spans="1:17" hidden="1" x14ac:dyDescent="0.3">
      <c r="A971" t="s">
        <v>2093</v>
      </c>
      <c r="B971" t="s">
        <v>2094</v>
      </c>
      <c r="C971" t="s">
        <v>3142</v>
      </c>
      <c r="D971" t="s">
        <v>24</v>
      </c>
      <c r="E971">
        <v>2971.58272442</v>
      </c>
      <c r="F971">
        <v>357.1</v>
      </c>
      <c r="G971">
        <v>-4.5280467717938704</v>
      </c>
      <c r="H971">
        <v>-6.24222353118535</v>
      </c>
      <c r="I971">
        <v>23.503647876169101</v>
      </c>
      <c r="J971">
        <v>-1.46670833848463</v>
      </c>
      <c r="K971">
        <v>371.742557933147</v>
      </c>
      <c r="L971">
        <v>342.76006569997497</v>
      </c>
      <c r="M971">
        <v>54.251042264824903</v>
      </c>
      <c r="N971">
        <v>0.32790309306261001</v>
      </c>
      <c r="O971">
        <v>30.775693083169902</v>
      </c>
      <c r="P971">
        <v>43.183640737770602</v>
      </c>
      <c r="Q971">
        <v>-2.3624042651688E-2</v>
      </c>
    </row>
    <row r="972" spans="1:17" hidden="1" x14ac:dyDescent="0.3">
      <c r="A972" t="s">
        <v>2095</v>
      </c>
      <c r="B972" t="s">
        <v>2096</v>
      </c>
      <c r="C972" t="s">
        <v>3142</v>
      </c>
      <c r="D972" t="s">
        <v>208</v>
      </c>
      <c r="E972">
        <v>2970.20706045</v>
      </c>
      <c r="F972">
        <v>312.7</v>
      </c>
      <c r="G972">
        <v>6.9610224434088499</v>
      </c>
      <c r="H972">
        <v>10.8087066491484</v>
      </c>
      <c r="I972">
        <v>60.015923632939099</v>
      </c>
      <c r="J972">
        <v>-5.9927347909834596</v>
      </c>
      <c r="K972">
        <v>280.85172583435002</v>
      </c>
      <c r="L972">
        <v>238.72558350932999</v>
      </c>
      <c r="M972">
        <v>62.089460916978702</v>
      </c>
      <c r="N972">
        <v>0.49162900034358298</v>
      </c>
      <c r="O972">
        <v>9.3700031979533094</v>
      </c>
      <c r="P972">
        <v>81.117868520127402</v>
      </c>
      <c r="Q972">
        <v>7.2302223776050001E-2</v>
      </c>
    </row>
    <row r="973" spans="1:17" hidden="1" x14ac:dyDescent="0.3">
      <c r="A973" t="s">
        <v>2097</v>
      </c>
      <c r="B973" t="s">
        <v>2098</v>
      </c>
      <c r="C973" t="s">
        <v>3142</v>
      </c>
      <c r="D973" t="s">
        <v>705</v>
      </c>
      <c r="E973">
        <v>2954.270698925</v>
      </c>
      <c r="F973">
        <v>635.04999999999995</v>
      </c>
      <c r="G973">
        <v>-58.9551824900567</v>
      </c>
      <c r="H973">
        <v>-17.772705903592101</v>
      </c>
      <c r="I973">
        <v>-27.6700683078403</v>
      </c>
      <c r="J973">
        <v>-12.276236007710899</v>
      </c>
      <c r="K973">
        <v>759.91337887781003</v>
      </c>
      <c r="L973">
        <v>841.38812783624201</v>
      </c>
      <c r="M973">
        <v>31.7873680432456</v>
      </c>
      <c r="N973">
        <v>1.4900524732370399</v>
      </c>
      <c r="O973">
        <v>63.766632548618198</v>
      </c>
      <c r="P973">
        <v>7.1000927565561804</v>
      </c>
      <c r="Q973">
        <v>-0.115412200349129</v>
      </c>
    </row>
    <row r="974" spans="1:17" hidden="1" x14ac:dyDescent="0.3">
      <c r="A974" t="s">
        <v>2099</v>
      </c>
      <c r="B974" t="s">
        <v>2100</v>
      </c>
      <c r="C974" t="s">
        <v>3142</v>
      </c>
      <c r="D974" t="s">
        <v>280</v>
      </c>
      <c r="E974">
        <v>2954.2587572000002</v>
      </c>
      <c r="F974">
        <v>284.7</v>
      </c>
      <c r="G974">
        <v>19.987196121268699</v>
      </c>
      <c r="H974">
        <v>-1.6139618577089601</v>
      </c>
      <c r="I974">
        <v>-11.32551591903</v>
      </c>
      <c r="J974">
        <v>0.165960068377318</v>
      </c>
      <c r="K974">
        <v>302.47701516067599</v>
      </c>
      <c r="L974">
        <v>293.70688353333202</v>
      </c>
      <c r="M974">
        <v>52.962557066650497</v>
      </c>
      <c r="N974">
        <v>0.73531067763407498</v>
      </c>
      <c r="O974">
        <v>61.046715841236399</v>
      </c>
      <c r="P974">
        <v>77.9375</v>
      </c>
      <c r="Q974">
        <v>0.196168029709861</v>
      </c>
    </row>
    <row r="975" spans="1:17" hidden="1" x14ac:dyDescent="0.3">
      <c r="A975" t="s">
        <v>2101</v>
      </c>
      <c r="B975" t="s">
        <v>2102</v>
      </c>
      <c r="C975" t="s">
        <v>3142</v>
      </c>
      <c r="D975" t="s">
        <v>163</v>
      </c>
      <c r="E975">
        <v>2954.2184999999999</v>
      </c>
      <c r="F975">
        <v>2781.75</v>
      </c>
      <c r="G975">
        <v>349.30438575003399</v>
      </c>
      <c r="H975">
        <v>21.862349461636502</v>
      </c>
      <c r="I975">
        <v>59.757773497693599</v>
      </c>
      <c r="J975">
        <v>-6.5361511537338997</v>
      </c>
      <c r="K975">
        <v>2293.1289398410599</v>
      </c>
      <c r="L975">
        <v>1754.44889848651</v>
      </c>
      <c r="M975">
        <v>69.235902121127495</v>
      </c>
      <c r="N975">
        <v>1.56060748241303</v>
      </c>
      <c r="O975">
        <v>2.81297744225756</v>
      </c>
      <c r="P975">
        <v>405.17570144374798</v>
      </c>
      <c r="Q975">
        <v>0.18920787042019099</v>
      </c>
    </row>
    <row r="976" spans="1:17" hidden="1" x14ac:dyDescent="0.3">
      <c r="A976" t="s">
        <v>2103</v>
      </c>
      <c r="B976" t="s">
        <v>2104</v>
      </c>
      <c r="C976" t="s">
        <v>3142</v>
      </c>
      <c r="D976" t="s">
        <v>558</v>
      </c>
      <c r="E976">
        <v>2931.5724390700002</v>
      </c>
      <c r="F976">
        <v>278.14999999999998</v>
      </c>
      <c r="G976">
        <v>-60.461803643497802</v>
      </c>
      <c r="H976">
        <v>1.0873420264273499</v>
      </c>
      <c r="I976">
        <v>-12.7505865110143</v>
      </c>
      <c r="J976">
        <v>0.25471720397762199</v>
      </c>
      <c r="K976">
        <v>284.42960865462101</v>
      </c>
      <c r="L976">
        <v>300.50186659846702</v>
      </c>
      <c r="M976">
        <v>60.619572011316201</v>
      </c>
      <c r="N976">
        <v>1.0854088405132001</v>
      </c>
      <c r="O976">
        <v>84.936185511414706</v>
      </c>
      <c r="P976">
        <v>13.0231613165379</v>
      </c>
    </row>
    <row r="977" spans="1:17" hidden="1" x14ac:dyDescent="0.3">
      <c r="A977" t="s">
        <v>2105</v>
      </c>
      <c r="B977" t="s">
        <v>2106</v>
      </c>
      <c r="C977" t="s">
        <v>3142</v>
      </c>
      <c r="D977" t="s">
        <v>1566</v>
      </c>
      <c r="E977">
        <v>2928.8754490179999</v>
      </c>
      <c r="F977">
        <v>216.22</v>
      </c>
      <c r="G977">
        <v>42.731801466895597</v>
      </c>
      <c r="H977">
        <v>25.694133784708701</v>
      </c>
      <c r="I977">
        <v>100.435743617654</v>
      </c>
      <c r="J977">
        <v>-1.02337015119774</v>
      </c>
      <c r="K977">
        <v>171.27144446959801</v>
      </c>
      <c r="L977">
        <v>140.146896065005</v>
      </c>
      <c r="M977">
        <v>81.649150178910702</v>
      </c>
      <c r="N977">
        <v>1.1336821468829199</v>
      </c>
      <c r="O977">
        <v>1.23947830912958</v>
      </c>
      <c r="P977">
        <v>138.785201546107</v>
      </c>
      <c r="Q977">
        <v>8.3094379951960007E-2</v>
      </c>
    </row>
    <row r="978" spans="1:17" hidden="1" x14ac:dyDescent="0.3">
      <c r="A978" t="s">
        <v>2107</v>
      </c>
      <c r="B978" t="s">
        <v>2108</v>
      </c>
      <c r="C978" t="s">
        <v>3142</v>
      </c>
      <c r="D978" t="s">
        <v>440</v>
      </c>
      <c r="E978">
        <v>2918.6115352000002</v>
      </c>
      <c r="F978">
        <v>514.6</v>
      </c>
      <c r="G978">
        <v>-3.8738959466764298</v>
      </c>
      <c r="H978">
        <v>4.6954095948264101</v>
      </c>
      <c r="I978">
        <v>-14.0922624392839</v>
      </c>
      <c r="J978">
        <v>-3.4625682660333701</v>
      </c>
      <c r="K978">
        <v>514.15126985696395</v>
      </c>
      <c r="L978">
        <v>510.29394355191403</v>
      </c>
      <c r="M978">
        <v>54.852964965336</v>
      </c>
      <c r="N978">
        <v>0.47265591676808999</v>
      </c>
      <c r="O978">
        <v>28.2452390205985</v>
      </c>
      <c r="P978">
        <v>23.095323525893999</v>
      </c>
      <c r="Q978">
        <v>2.4578662623569998E-3</v>
      </c>
    </row>
    <row r="979" spans="1:17" hidden="1" x14ac:dyDescent="0.3">
      <c r="A979" t="s">
        <v>2109</v>
      </c>
      <c r="B979" t="s">
        <v>2110</v>
      </c>
      <c r="C979" t="s">
        <v>3142</v>
      </c>
      <c r="D979" t="s">
        <v>2111</v>
      </c>
      <c r="E979">
        <v>2918.25</v>
      </c>
      <c r="F979">
        <v>587</v>
      </c>
      <c r="G979">
        <v>154.93950485062399</v>
      </c>
      <c r="H979">
        <v>3.0796950340100699</v>
      </c>
      <c r="I979">
        <v>-3.2102675968435898E-2</v>
      </c>
      <c r="J979">
        <v>0.326021638013343</v>
      </c>
      <c r="K979">
        <v>578.60125528148296</v>
      </c>
      <c r="M979">
        <v>47.037423206895603</v>
      </c>
      <c r="N979">
        <v>0.62225660863958698</v>
      </c>
      <c r="O979">
        <v>30.979557069846599</v>
      </c>
      <c r="P979">
        <v>193.5</v>
      </c>
    </row>
    <row r="980" spans="1:17" hidden="1" x14ac:dyDescent="0.3">
      <c r="A980" t="s">
        <v>2112</v>
      </c>
      <c r="B980" t="s">
        <v>2113</v>
      </c>
      <c r="C980" t="s">
        <v>3142</v>
      </c>
      <c r="D980" t="s">
        <v>51</v>
      </c>
      <c r="E980">
        <v>2907.4099552500002</v>
      </c>
      <c r="F980">
        <v>315.5</v>
      </c>
      <c r="G980">
        <v>-34.037754398496801</v>
      </c>
      <c r="H980">
        <v>5.9127564046295902</v>
      </c>
      <c r="I980">
        <v>-6.1606150307819396</v>
      </c>
      <c r="J980">
        <v>1.3469188475893701</v>
      </c>
      <c r="K980">
        <v>325.29274311526501</v>
      </c>
      <c r="L980">
        <v>337.11539183679002</v>
      </c>
      <c r="M980">
        <v>54.154972006069102</v>
      </c>
      <c r="N980">
        <v>0.84379292826143604</v>
      </c>
      <c r="O980">
        <v>31.5372424722662</v>
      </c>
      <c r="P980">
        <v>10.0837404047452</v>
      </c>
      <c r="Q980">
        <v>-7.5437832568009996E-2</v>
      </c>
    </row>
    <row r="981" spans="1:17" hidden="1" x14ac:dyDescent="0.3">
      <c r="A981" t="s">
        <v>2114</v>
      </c>
      <c r="B981" t="s">
        <v>2115</v>
      </c>
      <c r="C981" t="s">
        <v>3142</v>
      </c>
      <c r="D981" t="s">
        <v>54</v>
      </c>
      <c r="E981">
        <v>2907.2264921400001</v>
      </c>
      <c r="F981">
        <v>464.7</v>
      </c>
      <c r="G981">
        <v>-0.588988812724487</v>
      </c>
      <c r="H981">
        <v>-3.7438976563442901</v>
      </c>
      <c r="I981">
        <v>-11.8514062787602</v>
      </c>
      <c r="J981">
        <v>1.4478029291675401</v>
      </c>
      <c r="K981">
        <v>488.463151029166</v>
      </c>
      <c r="L981">
        <v>480.08583283719798</v>
      </c>
      <c r="M981">
        <v>49.494996133726502</v>
      </c>
      <c r="N981">
        <v>0.98973149362431001</v>
      </c>
      <c r="O981">
        <v>28.039595437916901</v>
      </c>
      <c r="P981">
        <v>26.793997271487001</v>
      </c>
      <c r="Q981">
        <v>4.0581829647532E-2</v>
      </c>
    </row>
    <row r="982" spans="1:17" hidden="1" x14ac:dyDescent="0.3">
      <c r="A982" t="s">
        <v>2116</v>
      </c>
      <c r="B982" t="s">
        <v>2117</v>
      </c>
      <c r="C982" t="s">
        <v>3142</v>
      </c>
      <c r="D982" t="s">
        <v>1566</v>
      </c>
      <c r="E982">
        <v>2906.855</v>
      </c>
      <c r="F982">
        <v>184</v>
      </c>
      <c r="G982">
        <v>149.30523342131701</v>
      </c>
      <c r="H982">
        <v>7.4425782510859699</v>
      </c>
      <c r="I982">
        <v>82.076584576173502</v>
      </c>
      <c r="J982">
        <v>2.4014464045830599</v>
      </c>
      <c r="K982">
        <v>163.90495355251301</v>
      </c>
      <c r="L982">
        <v>121.149373025684</v>
      </c>
      <c r="M982">
        <v>66.493308883608407</v>
      </c>
      <c r="N982">
        <v>0.29298622107252997</v>
      </c>
      <c r="O982">
        <v>12.907608695652099</v>
      </c>
      <c r="P982">
        <v>253.77811959238599</v>
      </c>
      <c r="Q982">
        <v>0.206893574689578</v>
      </c>
    </row>
    <row r="983" spans="1:17" x14ac:dyDescent="0.3">
      <c r="A983" t="s">
        <v>2118</v>
      </c>
      <c r="B983" t="s">
        <v>2119</v>
      </c>
      <c r="C983" t="s">
        <v>3129</v>
      </c>
      <c r="D983" t="s">
        <v>197</v>
      </c>
      <c r="E983">
        <v>2897.0221498139999</v>
      </c>
      <c r="F983">
        <v>211.38</v>
      </c>
      <c r="G983">
        <v>-29.3761171069875</v>
      </c>
      <c r="H983">
        <v>-6.2104328049943298</v>
      </c>
      <c r="I983">
        <v>-17.020488404363999</v>
      </c>
      <c r="J983">
        <v>-3.7426467162189101</v>
      </c>
      <c r="K983">
        <v>228.98684101587401</v>
      </c>
      <c r="L983">
        <v>239.13430663454</v>
      </c>
      <c r="M983">
        <v>47.294594209242497</v>
      </c>
      <c r="N983">
        <v>1.1553157714917199</v>
      </c>
      <c r="O983">
        <v>36.696943892515797</v>
      </c>
      <c r="P983">
        <v>5.8222778473091301</v>
      </c>
      <c r="Q983">
        <v>-1.446365239056E-2</v>
      </c>
    </row>
    <row r="984" spans="1:17" hidden="1" x14ac:dyDescent="0.3">
      <c r="A984" t="s">
        <v>2120</v>
      </c>
      <c r="B984" t="s">
        <v>2121</v>
      </c>
      <c r="C984" t="s">
        <v>3142</v>
      </c>
      <c r="D984" t="s">
        <v>48</v>
      </c>
      <c r="E984">
        <v>2891.7952152299999</v>
      </c>
      <c r="F984">
        <v>807.05</v>
      </c>
      <c r="G984">
        <v>-17.0357276823622</v>
      </c>
      <c r="H984">
        <v>2.2792020649825102</v>
      </c>
      <c r="I984">
        <v>-22.184733759906798</v>
      </c>
      <c r="J984">
        <v>3.0733794463849202</v>
      </c>
      <c r="K984">
        <v>831.67796678790398</v>
      </c>
      <c r="L984">
        <v>871.11173909062904</v>
      </c>
      <c r="M984">
        <v>31.333917345349299</v>
      </c>
      <c r="N984">
        <v>0.891368659924759</v>
      </c>
      <c r="O984">
        <v>70.497490861780506</v>
      </c>
      <c r="P984">
        <v>13.845394272817</v>
      </c>
    </row>
    <row r="985" spans="1:17" hidden="1" x14ac:dyDescent="0.3">
      <c r="A985" t="s">
        <v>2122</v>
      </c>
      <c r="B985" t="s">
        <v>2123</v>
      </c>
      <c r="C985" t="s">
        <v>3142</v>
      </c>
      <c r="D985" t="s">
        <v>123</v>
      </c>
      <c r="E985">
        <v>2889.8900612399998</v>
      </c>
      <c r="F985">
        <v>94.29</v>
      </c>
      <c r="G985">
        <v>-45.525883860770001</v>
      </c>
      <c r="H985">
        <v>-8.3374588131396798</v>
      </c>
      <c r="I985">
        <v>-20.6730724896798</v>
      </c>
      <c r="J985">
        <v>-1.03976245229748</v>
      </c>
      <c r="K985">
        <v>99.657554575267298</v>
      </c>
      <c r="L985">
        <v>102.096304347445</v>
      </c>
      <c r="M985">
        <v>44.1442853765367</v>
      </c>
      <c r="N985">
        <v>0.61322053049415304</v>
      </c>
      <c r="O985">
        <v>56.485311273729899</v>
      </c>
      <c r="P985">
        <v>7.1599045346062198</v>
      </c>
      <c r="Q985">
        <v>0.18446853890741099</v>
      </c>
    </row>
    <row r="986" spans="1:17" hidden="1" x14ac:dyDescent="0.3">
      <c r="A986" t="s">
        <v>2124</v>
      </c>
      <c r="B986" t="s">
        <v>2125</v>
      </c>
      <c r="C986" t="s">
        <v>3142</v>
      </c>
      <c r="D986" t="s">
        <v>211</v>
      </c>
      <c r="E986">
        <v>2868.24613383</v>
      </c>
      <c r="F986">
        <v>6570.55</v>
      </c>
      <c r="G986">
        <v>81.9919499014986</v>
      </c>
      <c r="H986">
        <v>-5.3828825336692399</v>
      </c>
      <c r="I986">
        <v>38.946263584021999</v>
      </c>
      <c r="J986">
        <v>-9.7870780836573203</v>
      </c>
      <c r="K986">
        <v>6580.6483117529197</v>
      </c>
      <c r="L986">
        <v>5442.0458032136003</v>
      </c>
      <c r="M986">
        <v>43.010435577169801</v>
      </c>
      <c r="N986">
        <v>2.3443774015247798</v>
      </c>
      <c r="O986">
        <v>25.277944768702699</v>
      </c>
      <c r="P986">
        <v>113.319156534584</v>
      </c>
      <c r="Q986">
        <v>0.13269775659330699</v>
      </c>
    </row>
    <row r="987" spans="1:17" hidden="1" x14ac:dyDescent="0.3">
      <c r="A987" t="s">
        <v>2126</v>
      </c>
      <c r="B987" t="s">
        <v>2127</v>
      </c>
      <c r="C987" t="s">
        <v>3142</v>
      </c>
      <c r="D987" t="s">
        <v>247</v>
      </c>
      <c r="E987">
        <v>2858.9894033400001</v>
      </c>
      <c r="F987">
        <v>1067.8499999999999</v>
      </c>
      <c r="G987">
        <v>-48.335224289659202</v>
      </c>
      <c r="H987">
        <v>-11.044410239253899</v>
      </c>
      <c r="I987">
        <v>-20.101926150807699</v>
      </c>
      <c r="J987">
        <v>-8.6136194875091707</v>
      </c>
      <c r="K987">
        <v>1203.69447673335</v>
      </c>
      <c r="L987">
        <v>1274.57974068622</v>
      </c>
      <c r="M987">
        <v>26.4114359744061</v>
      </c>
      <c r="N987">
        <v>0.93002964608410099</v>
      </c>
      <c r="O987">
        <v>70.712178676780397</v>
      </c>
      <c r="P987">
        <v>2.5496974935177201</v>
      </c>
      <c r="Q987">
        <v>6.9840749463367005E-2</v>
      </c>
    </row>
    <row r="988" spans="1:17" hidden="1" x14ac:dyDescent="0.3">
      <c r="A988" t="s">
        <v>2128</v>
      </c>
      <c r="B988" t="s">
        <v>2129</v>
      </c>
      <c r="C988" t="s">
        <v>3142</v>
      </c>
      <c r="D988" t="s">
        <v>2130</v>
      </c>
      <c r="E988">
        <v>2835.8065750000001</v>
      </c>
      <c r="F988">
        <v>245.45</v>
      </c>
      <c r="G988">
        <v>3.4833644997477999</v>
      </c>
      <c r="H988">
        <v>-3.9012619959163302</v>
      </c>
      <c r="I988">
        <v>-11.6889656278634</v>
      </c>
      <c r="J988">
        <v>-2.0937422546161502</v>
      </c>
      <c r="K988">
        <v>254.18376987271401</v>
      </c>
      <c r="L988">
        <v>244.43566658619699</v>
      </c>
      <c r="M988">
        <v>55.250492172822298</v>
      </c>
      <c r="N988">
        <v>0.86919119379885301</v>
      </c>
      <c r="O988">
        <v>34.446934202485203</v>
      </c>
      <c r="P988">
        <v>126.74364896073899</v>
      </c>
    </row>
    <row r="989" spans="1:17" hidden="1" x14ac:dyDescent="0.3">
      <c r="A989" t="s">
        <v>2131</v>
      </c>
      <c r="B989" t="s">
        <v>2132</v>
      </c>
      <c r="C989" t="s">
        <v>3142</v>
      </c>
      <c r="D989" t="s">
        <v>280</v>
      </c>
      <c r="E989">
        <v>2813.712777061</v>
      </c>
      <c r="F989">
        <v>95.33</v>
      </c>
      <c r="G989">
        <v>61.2762068076349</v>
      </c>
      <c r="H989">
        <v>5.0639575142116504</v>
      </c>
      <c r="I989">
        <v>78.290100520826499</v>
      </c>
      <c r="J989">
        <v>-5.2967248294220797</v>
      </c>
      <c r="K989">
        <v>96.174126968634795</v>
      </c>
      <c r="L989">
        <v>76.745233660504198</v>
      </c>
      <c r="M989">
        <v>39.2477319131184</v>
      </c>
      <c r="N989">
        <v>0.38256513406967502</v>
      </c>
      <c r="O989">
        <v>18.535613133326301</v>
      </c>
      <c r="P989">
        <v>107.46463547334</v>
      </c>
      <c r="Q989">
        <v>8.3513263598401999E-2</v>
      </c>
    </row>
    <row r="990" spans="1:17" hidden="1" x14ac:dyDescent="0.3">
      <c r="A990" t="s">
        <v>2133</v>
      </c>
      <c r="B990" t="s">
        <v>2134</v>
      </c>
      <c r="C990" t="s">
        <v>3142</v>
      </c>
      <c r="D990" t="s">
        <v>498</v>
      </c>
      <c r="E990">
        <v>2810.265486065</v>
      </c>
      <c r="F990">
        <v>4400.3500000000004</v>
      </c>
      <c r="G990">
        <v>3.8565143551827301</v>
      </c>
      <c r="H990">
        <v>3.4117609041539998</v>
      </c>
      <c r="I990">
        <v>13.2785367614597</v>
      </c>
      <c r="J990">
        <v>-1.9041896734285</v>
      </c>
      <c r="K990">
        <v>4530.2178791558099</v>
      </c>
      <c r="L990">
        <v>4186.3933607928802</v>
      </c>
      <c r="M990">
        <v>44.668766623642398</v>
      </c>
      <c r="N990">
        <v>0.77422546887921795</v>
      </c>
      <c r="O990">
        <v>23.308373197586501</v>
      </c>
      <c r="P990">
        <v>54.287267053522903</v>
      </c>
      <c r="Q990">
        <v>0.12904889331664801</v>
      </c>
    </row>
    <row r="991" spans="1:17" x14ac:dyDescent="0.3">
      <c r="A991" t="s">
        <v>2135</v>
      </c>
      <c r="B991" t="s">
        <v>2136</v>
      </c>
      <c r="C991" t="s">
        <v>3139</v>
      </c>
      <c r="D991" t="s">
        <v>460</v>
      </c>
      <c r="E991">
        <v>2804.9197751299998</v>
      </c>
      <c r="F991">
        <v>389.3</v>
      </c>
      <c r="G991">
        <v>-13.6700447992057</v>
      </c>
      <c r="H991">
        <v>-5.4984211554658096</v>
      </c>
      <c r="I991">
        <v>-16.832273821937299</v>
      </c>
      <c r="J991">
        <v>-3.3082278162240399</v>
      </c>
      <c r="K991">
        <v>436.83551463583802</v>
      </c>
      <c r="L991">
        <v>451.932518740906</v>
      </c>
      <c r="M991">
        <v>33.202226548392098</v>
      </c>
      <c r="N991">
        <v>0.94228089859970299</v>
      </c>
      <c r="O991">
        <v>42.486514256357502</v>
      </c>
      <c r="P991">
        <v>9.3539325842696606</v>
      </c>
      <c r="Q991">
        <v>-0.11320377551929001</v>
      </c>
    </row>
    <row r="992" spans="1:17" hidden="1" x14ac:dyDescent="0.3">
      <c r="A992" t="s">
        <v>2137</v>
      </c>
      <c r="B992" t="s">
        <v>2138</v>
      </c>
      <c r="C992" t="s">
        <v>3142</v>
      </c>
      <c r="D992" t="s">
        <v>2139</v>
      </c>
      <c r="E992">
        <v>2795.8663999999999</v>
      </c>
      <c r="F992">
        <v>28.4</v>
      </c>
      <c r="G992">
        <v>153.485054504576</v>
      </c>
      <c r="H992">
        <v>3.01193553688565</v>
      </c>
      <c r="I992">
        <v>44.359485002025203</v>
      </c>
      <c r="J992">
        <v>-3.74238852747128</v>
      </c>
      <c r="K992">
        <v>27.653875009985398</v>
      </c>
      <c r="L992">
        <v>20.987485040399498</v>
      </c>
      <c r="M992">
        <v>46.119901520856303</v>
      </c>
      <c r="N992">
        <v>0.121663958667167</v>
      </c>
      <c r="O992">
        <v>19.014084507042199</v>
      </c>
      <c r="P992">
        <v>219.63984243106299</v>
      </c>
    </row>
    <row r="993" spans="1:17" hidden="1" x14ac:dyDescent="0.3">
      <c r="A993" t="s">
        <v>2140</v>
      </c>
      <c r="B993" t="s">
        <v>2141</v>
      </c>
      <c r="C993" t="s">
        <v>3142</v>
      </c>
      <c r="D993" t="s">
        <v>417</v>
      </c>
      <c r="E993">
        <v>2792.3729939999998</v>
      </c>
      <c r="F993">
        <v>3646.8</v>
      </c>
      <c r="G993">
        <v>-49.7765807094557</v>
      </c>
      <c r="H993">
        <v>-0.13431780672507901</v>
      </c>
      <c r="I993">
        <v>-18.079193633247399</v>
      </c>
      <c r="J993">
        <v>-1.61939684296506</v>
      </c>
      <c r="K993">
        <v>3900.6811052420098</v>
      </c>
      <c r="L993">
        <v>4083.7837199611799</v>
      </c>
      <c r="M993">
        <v>48.378529665409602</v>
      </c>
      <c r="N993">
        <v>0.88062264445485094</v>
      </c>
      <c r="O993">
        <v>39.7663705166173</v>
      </c>
      <c r="P993">
        <v>5.1087316799008402</v>
      </c>
      <c r="Q993">
        <v>4.6314759911238998E-2</v>
      </c>
    </row>
    <row r="994" spans="1:17" hidden="1" x14ac:dyDescent="0.3">
      <c r="A994" t="s">
        <v>2142</v>
      </c>
      <c r="B994" t="s">
        <v>2143</v>
      </c>
      <c r="C994" t="s">
        <v>3142</v>
      </c>
      <c r="D994" t="s">
        <v>393</v>
      </c>
      <c r="E994">
        <v>2790.7360128750001</v>
      </c>
      <c r="F994">
        <v>1870.15</v>
      </c>
      <c r="G994">
        <v>-37.516829796292498</v>
      </c>
      <c r="H994">
        <v>2.70800414242284</v>
      </c>
      <c r="I994">
        <v>-4.1037667933324897</v>
      </c>
      <c r="J994">
        <v>-0.60663536802512097</v>
      </c>
      <c r="K994">
        <v>1893.1223685119</v>
      </c>
      <c r="L994">
        <v>1942.4761683300601</v>
      </c>
      <c r="M994">
        <v>49.251856623139403</v>
      </c>
      <c r="N994">
        <v>0.49157446043533898</v>
      </c>
      <c r="O994">
        <v>24.856294949602901</v>
      </c>
      <c r="P994">
        <v>10.6597633136094</v>
      </c>
      <c r="Q994">
        <v>-7.0383264852689004E-2</v>
      </c>
    </row>
    <row r="995" spans="1:17" hidden="1" x14ac:dyDescent="0.3">
      <c r="A995" t="s">
        <v>2144</v>
      </c>
      <c r="B995" t="s">
        <v>2145</v>
      </c>
      <c r="C995" t="s">
        <v>3142</v>
      </c>
      <c r="D995" t="s">
        <v>232</v>
      </c>
      <c r="E995">
        <v>2780.7041732500002</v>
      </c>
      <c r="F995">
        <v>1781.75</v>
      </c>
      <c r="G995">
        <v>42.307882971103901</v>
      </c>
      <c r="H995">
        <v>14.8808434791239</v>
      </c>
      <c r="I995">
        <v>2.83748692371022</v>
      </c>
      <c r="J995">
        <v>9.2598133695476896</v>
      </c>
      <c r="K995">
        <v>1728.3791519030301</v>
      </c>
      <c r="L995">
        <v>1630.04333826776</v>
      </c>
      <c r="M995">
        <v>56.500339711135197</v>
      </c>
      <c r="N995">
        <v>2.04024242424242</v>
      </c>
      <c r="O995">
        <v>41.433983443244003</v>
      </c>
      <c r="P995">
        <v>69.046489563567306</v>
      </c>
      <c r="Q995">
        <v>0.29162374829302701</v>
      </c>
    </row>
    <row r="996" spans="1:17" hidden="1" x14ac:dyDescent="0.3">
      <c r="A996" t="s">
        <v>2146</v>
      </c>
      <c r="B996" t="s">
        <v>2147</v>
      </c>
      <c r="C996" t="s">
        <v>3142</v>
      </c>
      <c r="D996" t="s">
        <v>21</v>
      </c>
      <c r="E996">
        <v>2780.0147462499999</v>
      </c>
      <c r="F996">
        <v>219.1</v>
      </c>
      <c r="G996">
        <v>-45.138115777652203</v>
      </c>
      <c r="H996">
        <v>-2.7837223073545601</v>
      </c>
      <c r="I996">
        <v>-1.96293881813</v>
      </c>
      <c r="J996">
        <v>-5.3126891362992801</v>
      </c>
      <c r="K996">
        <v>231.316449112328</v>
      </c>
      <c r="L996">
        <v>232.874803344584</v>
      </c>
      <c r="M996">
        <v>51.951297006207099</v>
      </c>
      <c r="N996">
        <v>0.231814899492786</v>
      </c>
      <c r="O996">
        <v>45.823824737562703</v>
      </c>
      <c r="P996">
        <v>30.447725648963999</v>
      </c>
      <c r="Q996">
        <v>0.106883226672064</v>
      </c>
    </row>
    <row r="997" spans="1:17" hidden="1" x14ac:dyDescent="0.3">
      <c r="A997" t="s">
        <v>2148</v>
      </c>
      <c r="B997" t="s">
        <v>2149</v>
      </c>
      <c r="C997" t="s">
        <v>3142</v>
      </c>
      <c r="D997" t="s">
        <v>373</v>
      </c>
      <c r="E997">
        <v>2779.9659099999999</v>
      </c>
      <c r="F997">
        <v>10833.85</v>
      </c>
      <c r="G997">
        <v>-53.940712773161898</v>
      </c>
      <c r="H997">
        <v>-10.349495980262001</v>
      </c>
      <c r="I997">
        <v>-2.0081967494958501</v>
      </c>
      <c r="J997">
        <v>-5.2182686493341999</v>
      </c>
      <c r="K997">
        <v>12044.0652889833</v>
      </c>
      <c r="L997">
        <v>12221.509422396801</v>
      </c>
      <c r="M997">
        <v>31.254539832216999</v>
      </c>
      <c r="N997">
        <v>0.76335093967071899</v>
      </c>
      <c r="O997">
        <v>48.589836484721403</v>
      </c>
      <c r="P997">
        <v>19.053296703296699</v>
      </c>
      <c r="Q997">
        <v>-3.6925300402006998E-2</v>
      </c>
    </row>
    <row r="998" spans="1:17" x14ac:dyDescent="0.3">
      <c r="A998" t="s">
        <v>2150</v>
      </c>
      <c r="B998" t="s">
        <v>2151</v>
      </c>
      <c r="C998" t="s">
        <v>3129</v>
      </c>
      <c r="D998" t="s">
        <v>553</v>
      </c>
      <c r="E998">
        <v>2777.7436409000002</v>
      </c>
      <c r="F998">
        <v>382.15</v>
      </c>
      <c r="G998">
        <v>-9.7086432975231407</v>
      </c>
      <c r="H998">
        <v>0.30010880681949598</v>
      </c>
      <c r="I998">
        <v>9.4214230193742505</v>
      </c>
      <c r="J998">
        <v>1.48125922374242</v>
      </c>
      <c r="K998">
        <v>405.452045281241</v>
      </c>
      <c r="L998">
        <v>392.931048038987</v>
      </c>
      <c r="M998">
        <v>50.101585786598697</v>
      </c>
      <c r="N998">
        <v>0.42057547537186601</v>
      </c>
      <c r="O998">
        <v>32.147062671725699</v>
      </c>
      <c r="P998">
        <v>29.520420267751199</v>
      </c>
      <c r="Q998">
        <v>-5.7148371416799997E-3</v>
      </c>
    </row>
    <row r="999" spans="1:17" hidden="1" x14ac:dyDescent="0.3">
      <c r="A999" t="s">
        <v>2152</v>
      </c>
      <c r="B999" t="s">
        <v>2153</v>
      </c>
      <c r="C999" t="s">
        <v>3142</v>
      </c>
      <c r="D999" t="s">
        <v>117</v>
      </c>
      <c r="E999">
        <v>2773.1930857399998</v>
      </c>
      <c r="F999">
        <v>16.059999999999999</v>
      </c>
      <c r="G999">
        <v>37.376798579997903</v>
      </c>
      <c r="H999">
        <v>-2.8896884678320598</v>
      </c>
      <c r="I999">
        <v>-28.363674724872801</v>
      </c>
      <c r="J999">
        <v>-4.5216789145636698</v>
      </c>
      <c r="K999">
        <v>17.8347430429193</v>
      </c>
      <c r="L999">
        <v>18.1428675967259</v>
      </c>
      <c r="M999">
        <v>36.571329021169497</v>
      </c>
      <c r="N999">
        <v>0.40543886807046697</v>
      </c>
      <c r="O999">
        <v>111.39476961394701</v>
      </c>
      <c r="P999">
        <v>62.550607287449303</v>
      </c>
      <c r="Q999">
        <v>0.103666128163261</v>
      </c>
    </row>
    <row r="1000" spans="1:17" x14ac:dyDescent="0.3">
      <c r="A1000" t="s">
        <v>2154</v>
      </c>
      <c r="B1000" t="s">
        <v>2155</v>
      </c>
      <c r="C1000" t="s">
        <v>3140</v>
      </c>
      <c r="D1000" t="s">
        <v>134</v>
      </c>
      <c r="E1000">
        <v>2772.6408403199998</v>
      </c>
      <c r="F1000">
        <v>364.8</v>
      </c>
      <c r="G1000">
        <v>-53.997023807835703</v>
      </c>
      <c r="H1000">
        <v>0.72846744606608504</v>
      </c>
      <c r="I1000">
        <v>-29.326667466625999</v>
      </c>
      <c r="J1000">
        <v>0.88346623398330903</v>
      </c>
      <c r="K1000">
        <v>378.91606187746697</v>
      </c>
      <c r="L1000">
        <v>418.40916404575103</v>
      </c>
      <c r="M1000">
        <v>52.886688363446602</v>
      </c>
      <c r="N1000">
        <v>0.69385847993775995</v>
      </c>
      <c r="O1000">
        <v>60.361842105263101</v>
      </c>
      <c r="P1000">
        <v>5.7391304347826004</v>
      </c>
      <c r="Q1000">
        <v>1.3164768280602999E-2</v>
      </c>
    </row>
    <row r="1001" spans="1:17" hidden="1" x14ac:dyDescent="0.3">
      <c r="A1001" t="s">
        <v>2156</v>
      </c>
      <c r="B1001" t="s">
        <v>2157</v>
      </c>
      <c r="C1001" t="s">
        <v>3142</v>
      </c>
      <c r="D1001" t="s">
        <v>1308</v>
      </c>
      <c r="E1001">
        <v>2761.8038815949999</v>
      </c>
      <c r="F1001">
        <v>3042.05</v>
      </c>
      <c r="G1001">
        <v>9.6374212915246105</v>
      </c>
      <c r="H1001">
        <v>0.97023753733660201</v>
      </c>
      <c r="I1001">
        <v>38.864972933631499</v>
      </c>
      <c r="J1001">
        <v>-5.1172519616436603</v>
      </c>
      <c r="K1001">
        <v>3182.2351095081599</v>
      </c>
      <c r="L1001">
        <v>2772.5377610840501</v>
      </c>
      <c r="M1001">
        <v>30.855112747661</v>
      </c>
      <c r="N1001">
        <v>0.85342993049579097</v>
      </c>
      <c r="O1001">
        <v>20.689995233477401</v>
      </c>
      <c r="P1001">
        <v>50.970223325062001</v>
      </c>
      <c r="Q1001">
        <v>0.186450675307924</v>
      </c>
    </row>
    <row r="1002" spans="1:17" hidden="1" x14ac:dyDescent="0.3">
      <c r="A1002" t="s">
        <v>2158</v>
      </c>
      <c r="B1002" t="s">
        <v>2159</v>
      </c>
      <c r="C1002" t="s">
        <v>3142</v>
      </c>
      <c r="D1002" t="s">
        <v>69</v>
      </c>
      <c r="E1002">
        <v>2760.0205835679999</v>
      </c>
      <c r="F1002">
        <v>211.16</v>
      </c>
      <c r="G1002">
        <v>-40.855292837236199</v>
      </c>
      <c r="H1002">
        <v>3.8489060952154199</v>
      </c>
      <c r="I1002">
        <v>-7.3129519032230901</v>
      </c>
      <c r="J1002">
        <v>-0.31728178264570001</v>
      </c>
      <c r="K1002">
        <v>221.105527120901</v>
      </c>
      <c r="L1002">
        <v>230.06427319192801</v>
      </c>
      <c r="M1002">
        <v>41.019635326805997</v>
      </c>
      <c r="N1002">
        <v>0.78614783160769197</v>
      </c>
      <c r="O1002">
        <v>44.4402348929721</v>
      </c>
      <c r="P1002">
        <v>8.8453608247422704</v>
      </c>
      <c r="Q1002">
        <v>-5.6570290793933997E-2</v>
      </c>
    </row>
    <row r="1003" spans="1:17" hidden="1" x14ac:dyDescent="0.3">
      <c r="A1003" t="s">
        <v>2160</v>
      </c>
      <c r="B1003" t="s">
        <v>2161</v>
      </c>
      <c r="C1003" t="s">
        <v>3142</v>
      </c>
      <c r="D1003" t="s">
        <v>2162</v>
      </c>
      <c r="E1003">
        <v>2757.3796317599999</v>
      </c>
      <c r="F1003">
        <v>553.95000000000005</v>
      </c>
      <c r="G1003">
        <v>50.957905697858202</v>
      </c>
      <c r="H1003">
        <v>6.5122584351356601</v>
      </c>
      <c r="I1003">
        <v>27.6098243823924</v>
      </c>
      <c r="J1003">
        <v>-5.5350472576299996</v>
      </c>
      <c r="K1003">
        <v>523.69457501777697</v>
      </c>
      <c r="L1003">
        <v>462.15969081818702</v>
      </c>
      <c r="M1003">
        <v>54.7869784636395</v>
      </c>
      <c r="N1003">
        <v>0.50047586143637401</v>
      </c>
      <c r="O1003">
        <v>11.923458795920199</v>
      </c>
      <c r="P1003">
        <v>82.7614648630814</v>
      </c>
      <c r="Q1003">
        <v>0.295318168690205</v>
      </c>
    </row>
    <row r="1004" spans="1:17" x14ac:dyDescent="0.3">
      <c r="A1004" t="s">
        <v>2163</v>
      </c>
      <c r="B1004" t="s">
        <v>2164</v>
      </c>
      <c r="C1004" t="s">
        <v>3132</v>
      </c>
      <c r="D1004" t="s">
        <v>261</v>
      </c>
      <c r="E1004">
        <v>2745.817258</v>
      </c>
      <c r="F1004">
        <v>283.3</v>
      </c>
      <c r="G1004">
        <v>-11.702875000313</v>
      </c>
      <c r="H1004">
        <v>14.876195754128901</v>
      </c>
      <c r="I1004">
        <v>-20.122935487820001</v>
      </c>
      <c r="J1004">
        <v>-0.48147582905858699</v>
      </c>
      <c r="K1004">
        <v>284.774891510918</v>
      </c>
      <c r="L1004">
        <v>297.55101933864802</v>
      </c>
      <c r="M1004">
        <v>56.352234497791798</v>
      </c>
      <c r="N1004">
        <v>0.67845499196338099</v>
      </c>
      <c r="O1004">
        <v>41.740204729968198</v>
      </c>
      <c r="P1004">
        <v>16.7765869744435</v>
      </c>
      <c r="Q1004">
        <v>5.0564278620514998E-2</v>
      </c>
    </row>
    <row r="1005" spans="1:17" x14ac:dyDescent="0.3">
      <c r="A1005" t="s">
        <v>2165</v>
      </c>
      <c r="B1005" t="s">
        <v>2166</v>
      </c>
      <c r="C1005" t="s">
        <v>3136</v>
      </c>
      <c r="D1005" t="s">
        <v>406</v>
      </c>
      <c r="E1005">
        <v>2724.11384</v>
      </c>
      <c r="F1005">
        <v>314.64999999999998</v>
      </c>
      <c r="G1005">
        <v>-42.402210969336501</v>
      </c>
      <c r="H1005">
        <v>-18.085927275354901</v>
      </c>
      <c r="I1005">
        <v>-49.839892523639897</v>
      </c>
      <c r="J1005">
        <v>-0.15496538298291199</v>
      </c>
      <c r="K1005">
        <v>393.58366409183799</v>
      </c>
      <c r="L1005">
        <v>448.36331078520999</v>
      </c>
      <c r="M1005">
        <v>26.931603352239101</v>
      </c>
      <c r="N1005">
        <v>1.15606269314532</v>
      </c>
      <c r="O1005">
        <v>137.55760368663499</v>
      </c>
      <c r="P1005">
        <v>4.1887417218543002</v>
      </c>
      <c r="Q1005">
        <v>0.112397415527171</v>
      </c>
    </row>
    <row r="1006" spans="1:17" hidden="1" x14ac:dyDescent="0.3">
      <c r="A1006" t="s">
        <v>2167</v>
      </c>
      <c r="B1006" t="s">
        <v>2168</v>
      </c>
      <c r="C1006" t="s">
        <v>3142</v>
      </c>
      <c r="D1006" t="s">
        <v>51</v>
      </c>
      <c r="E1006">
        <v>2722.5467496000001</v>
      </c>
      <c r="F1006">
        <v>295.8</v>
      </c>
      <c r="G1006">
        <v>58.905504016248599</v>
      </c>
      <c r="H1006">
        <v>10.8455991182216</v>
      </c>
      <c r="I1006">
        <v>34.766307430128002</v>
      </c>
      <c r="J1006">
        <v>0.254490660316397</v>
      </c>
      <c r="K1006">
        <v>271.196156669294</v>
      </c>
      <c r="L1006">
        <v>239.85817934114101</v>
      </c>
      <c r="M1006">
        <v>75.428596705486001</v>
      </c>
      <c r="N1006">
        <v>1.7142844085868101</v>
      </c>
      <c r="O1006">
        <v>7.1670047329276398</v>
      </c>
      <c r="P1006">
        <v>89.554629926305594</v>
      </c>
      <c r="Q1006">
        <v>0.12626390479213101</v>
      </c>
    </row>
    <row r="1007" spans="1:17" hidden="1" x14ac:dyDescent="0.3">
      <c r="A1007" t="s">
        <v>2169</v>
      </c>
      <c r="B1007" t="s">
        <v>2170</v>
      </c>
      <c r="C1007" t="s">
        <v>3142</v>
      </c>
      <c r="D1007" t="s">
        <v>139</v>
      </c>
      <c r="E1007">
        <v>2718.1430737199998</v>
      </c>
      <c r="F1007">
        <v>42.32</v>
      </c>
      <c r="G1007">
        <v>8.9116837377804998</v>
      </c>
      <c r="H1007">
        <v>0.68639237653524898</v>
      </c>
      <c r="I1007">
        <v>-2.17054142663341</v>
      </c>
      <c r="J1007">
        <v>0.29208823574259202</v>
      </c>
      <c r="K1007">
        <v>45.3968128961342</v>
      </c>
      <c r="L1007">
        <v>45.143050312610001</v>
      </c>
      <c r="M1007">
        <v>53.149164831641997</v>
      </c>
      <c r="N1007">
        <v>0.49995985627512901</v>
      </c>
      <c r="O1007">
        <v>60.562381852551901</v>
      </c>
      <c r="P1007">
        <v>32.664576802507803</v>
      </c>
      <c r="Q1007">
        <v>8.5521133207552003E-2</v>
      </c>
    </row>
    <row r="1008" spans="1:17" hidden="1" x14ac:dyDescent="0.3">
      <c r="A1008" t="s">
        <v>2171</v>
      </c>
      <c r="B1008" t="s">
        <v>2172</v>
      </c>
      <c r="C1008" t="s">
        <v>3142</v>
      </c>
      <c r="D1008" t="s">
        <v>406</v>
      </c>
      <c r="E1008">
        <v>2712.4130484900002</v>
      </c>
      <c r="F1008">
        <v>405.15</v>
      </c>
      <c r="G1008">
        <v>29.372464002480299</v>
      </c>
      <c r="H1008">
        <v>13.4481666302493</v>
      </c>
      <c r="I1008">
        <v>33.741127696925901</v>
      </c>
      <c r="J1008">
        <v>0.23717325109671999</v>
      </c>
      <c r="K1008">
        <v>384.68198055220603</v>
      </c>
      <c r="L1008">
        <v>345.50170387562201</v>
      </c>
      <c r="M1008">
        <v>53.841572318541601</v>
      </c>
      <c r="N1008">
        <v>0.48657289179515301</v>
      </c>
      <c r="O1008">
        <v>8.2562014068863405</v>
      </c>
      <c r="P1008">
        <v>65.705521472392604</v>
      </c>
    </row>
    <row r="1009" spans="1:17" hidden="1" x14ac:dyDescent="0.3">
      <c r="A1009" t="s">
        <v>2173</v>
      </c>
      <c r="B1009" t="s">
        <v>2174</v>
      </c>
      <c r="C1009" t="s">
        <v>3142</v>
      </c>
      <c r="D1009" t="s">
        <v>211</v>
      </c>
      <c r="E1009">
        <v>2712.0692159999999</v>
      </c>
      <c r="F1009">
        <v>720</v>
      </c>
      <c r="G1009">
        <v>18.540062070324101</v>
      </c>
      <c r="H1009">
        <v>12.342078144659</v>
      </c>
      <c r="I1009">
        <v>22.4735585252877</v>
      </c>
      <c r="J1009">
        <v>-5.7089891447963996</v>
      </c>
      <c r="K1009">
        <v>678.97459833467099</v>
      </c>
      <c r="L1009">
        <v>610.02455850846798</v>
      </c>
      <c r="M1009">
        <v>50.462228199421602</v>
      </c>
      <c r="N1009">
        <v>0.72487936871467595</v>
      </c>
      <c r="O1009">
        <v>15.1388888888888</v>
      </c>
      <c r="P1009">
        <v>46.044624746450303</v>
      </c>
      <c r="Q1009">
        <v>7.2857364241186995E-2</v>
      </c>
    </row>
    <row r="1010" spans="1:17" hidden="1" x14ac:dyDescent="0.3">
      <c r="A1010" t="s">
        <v>2175</v>
      </c>
      <c r="B1010" t="s">
        <v>2176</v>
      </c>
      <c r="C1010" t="s">
        <v>3142</v>
      </c>
      <c r="D1010" t="s">
        <v>48</v>
      </c>
      <c r="E1010">
        <v>2711.95618014</v>
      </c>
      <c r="F1010">
        <v>403.4</v>
      </c>
      <c r="G1010">
        <v>57.221236760470703</v>
      </c>
      <c r="H1010">
        <v>23.7402184791239</v>
      </c>
      <c r="I1010">
        <v>12.8397236349855</v>
      </c>
      <c r="J1010">
        <v>-4.5618872590481203</v>
      </c>
      <c r="K1010">
        <v>388.42669761212898</v>
      </c>
      <c r="L1010">
        <v>363.36261669010503</v>
      </c>
      <c r="M1010">
        <v>62.616676305093101</v>
      </c>
      <c r="N1010">
        <v>1.1906009991990201</v>
      </c>
      <c r="O1010">
        <v>60.138820029747102</v>
      </c>
      <c r="P1010">
        <v>88.021440223723999</v>
      </c>
      <c r="Q1010">
        <v>5.0376753830334998E-2</v>
      </c>
    </row>
    <row r="1011" spans="1:17" hidden="1" x14ac:dyDescent="0.3">
      <c r="A1011" t="s">
        <v>2177</v>
      </c>
      <c r="B1011" t="s">
        <v>2178</v>
      </c>
      <c r="C1011" t="s">
        <v>3142</v>
      </c>
      <c r="D1011" t="s">
        <v>802</v>
      </c>
      <c r="E1011">
        <v>2708.9688601799999</v>
      </c>
      <c r="F1011">
        <v>660.6</v>
      </c>
      <c r="G1011">
        <v>-22.739210008812702</v>
      </c>
      <c r="H1011">
        <v>-0.19343463637758601</v>
      </c>
      <c r="I1011">
        <v>-12.406733191042401</v>
      </c>
      <c r="J1011">
        <v>-0.99836397966766</v>
      </c>
      <c r="K1011">
        <v>682.101529439047</v>
      </c>
      <c r="L1011">
        <v>696.591336280365</v>
      </c>
      <c r="M1011">
        <v>53.190033133982602</v>
      </c>
      <c r="N1011">
        <v>0.60359447961238599</v>
      </c>
      <c r="O1011">
        <v>32.092037541628798</v>
      </c>
      <c r="P1011">
        <v>17.712045616535899</v>
      </c>
      <c r="Q1011">
        <v>-6.1605182729192E-2</v>
      </c>
    </row>
    <row r="1012" spans="1:17" hidden="1" x14ac:dyDescent="0.3">
      <c r="A1012" t="s">
        <v>2179</v>
      </c>
      <c r="B1012" t="s">
        <v>2180</v>
      </c>
      <c r="C1012" t="s">
        <v>3142</v>
      </c>
      <c r="D1012" t="s">
        <v>148</v>
      </c>
      <c r="E1012">
        <v>2706.3498824379999</v>
      </c>
      <c r="F1012">
        <v>283.31</v>
      </c>
      <c r="G1012">
        <v>-45.615479825776603</v>
      </c>
      <c r="H1012">
        <v>-6.9319938117557296</v>
      </c>
      <c r="I1012">
        <v>-25.629355423557101</v>
      </c>
      <c r="J1012">
        <v>-0.56603257665881801</v>
      </c>
      <c r="K1012">
        <v>280.35865608184503</v>
      </c>
      <c r="L1012">
        <v>318.31207274355501</v>
      </c>
      <c r="M1012">
        <v>71.644339958139497</v>
      </c>
      <c r="N1012">
        <v>0.77974589613023104</v>
      </c>
      <c r="O1012">
        <v>70.555222194768902</v>
      </c>
      <c r="P1012">
        <v>41.336991768520797</v>
      </c>
      <c r="Q1012">
        <v>0.100628146661943</v>
      </c>
    </row>
    <row r="1013" spans="1:17" hidden="1" x14ac:dyDescent="0.3">
      <c r="A1013" t="s">
        <v>2181</v>
      </c>
      <c r="B1013" t="s">
        <v>2182</v>
      </c>
      <c r="C1013" t="s">
        <v>3142</v>
      </c>
      <c r="D1013" t="s">
        <v>393</v>
      </c>
      <c r="E1013">
        <v>2696.8601764650002</v>
      </c>
      <c r="F1013">
        <v>1216.1500000000001</v>
      </c>
      <c r="G1013">
        <v>11.115308443264301</v>
      </c>
      <c r="H1013">
        <v>18.300949051185601</v>
      </c>
      <c r="I1013">
        <v>16.364964649256301</v>
      </c>
      <c r="J1013">
        <v>7.5701720730801902</v>
      </c>
      <c r="K1013">
        <v>1120.1638164005899</v>
      </c>
      <c r="L1013">
        <v>1076.49901286511</v>
      </c>
      <c r="M1013">
        <v>77.666527988389603</v>
      </c>
      <c r="N1013">
        <v>1.25914589703784</v>
      </c>
      <c r="O1013">
        <v>6.7138099740985799</v>
      </c>
      <c r="P1013">
        <v>41.412790697674403</v>
      </c>
      <c r="Q1013">
        <v>7.1770719037937997E-2</v>
      </c>
    </row>
    <row r="1014" spans="1:17" hidden="1" x14ac:dyDescent="0.3">
      <c r="A1014" t="s">
        <v>2183</v>
      </c>
      <c r="B1014" t="s">
        <v>2184</v>
      </c>
      <c r="C1014" t="s">
        <v>3142</v>
      </c>
      <c r="D1014" t="s">
        <v>21</v>
      </c>
      <c r="E1014">
        <v>2672.0943606299902</v>
      </c>
      <c r="F1014">
        <v>579.9</v>
      </c>
      <c r="G1014">
        <v>6.8228045742787504</v>
      </c>
      <c r="H1014">
        <v>25.149865218254298</v>
      </c>
      <c r="I1014">
        <v>47.921248427153998</v>
      </c>
      <c r="J1014">
        <v>-4.6145018706617602</v>
      </c>
      <c r="K1014">
        <v>503.75979362517802</v>
      </c>
      <c r="L1014">
        <v>419.709309278803</v>
      </c>
      <c r="M1014">
        <v>55.518745092078099</v>
      </c>
      <c r="N1014">
        <v>0.92896458660303005</v>
      </c>
      <c r="O1014">
        <v>19.115364718054799</v>
      </c>
      <c r="P1014">
        <v>84.3000158906721</v>
      </c>
      <c r="Q1014">
        <v>0.13021637080783899</v>
      </c>
    </row>
    <row r="1015" spans="1:17" hidden="1" x14ac:dyDescent="0.3">
      <c r="A1015" t="s">
        <v>2185</v>
      </c>
      <c r="B1015" t="s">
        <v>2186</v>
      </c>
      <c r="C1015" t="s">
        <v>3142</v>
      </c>
      <c r="D1015" t="s">
        <v>40</v>
      </c>
      <c r="E1015">
        <v>2667.8694999999998</v>
      </c>
      <c r="F1015">
        <v>79.459999999999994</v>
      </c>
      <c r="G1015">
        <v>56.114059730047998</v>
      </c>
      <c r="H1015">
        <v>97.768343479123899</v>
      </c>
      <c r="I1015">
        <v>56.033854986975697</v>
      </c>
      <c r="J1015">
        <v>12.846638072249201</v>
      </c>
      <c r="K1015">
        <v>51.506951518399397</v>
      </c>
      <c r="L1015">
        <v>46.853814723441303</v>
      </c>
      <c r="M1015">
        <v>95.941686468430902</v>
      </c>
      <c r="N1015">
        <v>3.8709865120041602</v>
      </c>
      <c r="O1015">
        <v>1.6612131890259401</v>
      </c>
      <c r="P1015">
        <v>119.502762430939</v>
      </c>
      <c r="Q1015">
        <v>0.127328262296729</v>
      </c>
    </row>
    <row r="1016" spans="1:17" hidden="1" x14ac:dyDescent="0.3">
      <c r="A1016" t="s">
        <v>2187</v>
      </c>
      <c r="B1016" t="s">
        <v>2188</v>
      </c>
      <c r="C1016" t="s">
        <v>3142</v>
      </c>
      <c r="D1016" t="s">
        <v>208</v>
      </c>
      <c r="E1016">
        <v>2659.3298006250002</v>
      </c>
      <c r="F1016">
        <v>1759.75</v>
      </c>
      <c r="G1016">
        <v>-46.019636754200697</v>
      </c>
      <c r="H1016">
        <v>-2.1147172587661398</v>
      </c>
      <c r="I1016">
        <v>-18.040207498455398</v>
      </c>
      <c r="J1016">
        <v>-2.0851462646896399</v>
      </c>
      <c r="K1016">
        <v>1834.50481892075</v>
      </c>
      <c r="L1016">
        <v>1949.1678661716501</v>
      </c>
      <c r="M1016">
        <v>45.005451666662303</v>
      </c>
      <c r="N1016">
        <v>0.55454796909838</v>
      </c>
      <c r="O1016">
        <v>36.2551498792442</v>
      </c>
      <c r="P1016">
        <v>2.3110465116279002</v>
      </c>
      <c r="Q1016">
        <v>1.9043391367837E-2</v>
      </c>
    </row>
    <row r="1017" spans="1:17" hidden="1" x14ac:dyDescent="0.3">
      <c r="A1017" t="s">
        <v>2189</v>
      </c>
      <c r="B1017" t="s">
        <v>2190</v>
      </c>
      <c r="C1017" t="s">
        <v>3142</v>
      </c>
      <c r="D1017" t="s">
        <v>21</v>
      </c>
      <c r="E1017">
        <v>2652.88551233</v>
      </c>
      <c r="F1017">
        <v>1521.05</v>
      </c>
      <c r="G1017">
        <v>280.65392775965199</v>
      </c>
      <c r="H1017">
        <v>39.866018029953999</v>
      </c>
      <c r="I1017">
        <v>197.65398144868101</v>
      </c>
      <c r="J1017">
        <v>3.2015290970497801</v>
      </c>
      <c r="K1017">
        <v>1093.81421308785</v>
      </c>
      <c r="L1017">
        <v>738.44645659154401</v>
      </c>
      <c r="M1017">
        <v>81.631161188748294</v>
      </c>
      <c r="N1017">
        <v>1.16418175898795</v>
      </c>
      <c r="O1017">
        <v>4.4410111436179003</v>
      </c>
      <c r="P1017">
        <v>356.771771771771</v>
      </c>
      <c r="Q1017">
        <v>0.184850192018881</v>
      </c>
    </row>
    <row r="1018" spans="1:17" hidden="1" x14ac:dyDescent="0.3">
      <c r="A1018" t="s">
        <v>2191</v>
      </c>
      <c r="B1018" t="s">
        <v>2192</v>
      </c>
      <c r="C1018" t="s">
        <v>3142</v>
      </c>
      <c r="D1018" t="s">
        <v>297</v>
      </c>
      <c r="E1018">
        <v>2651.0533360290001</v>
      </c>
      <c r="F1018">
        <v>2.0699999999999998</v>
      </c>
      <c r="G1018">
        <v>69.201409612529702</v>
      </c>
      <c r="H1018">
        <v>2.4943638872871801</v>
      </c>
      <c r="I1018">
        <v>28.1583334750188</v>
      </c>
      <c r="J1018">
        <v>-7.61366946480672</v>
      </c>
      <c r="K1018">
        <v>2.2146972767199702</v>
      </c>
      <c r="L1018">
        <v>2.1610093442118599</v>
      </c>
      <c r="M1018">
        <v>49.951797608954102</v>
      </c>
      <c r="N1018">
        <v>0.75366661964602499</v>
      </c>
      <c r="O1018">
        <v>109.178743961352</v>
      </c>
      <c r="P1018">
        <v>106.99999999999901</v>
      </c>
      <c r="Q1018">
        <v>4.7947288915440998E-2</v>
      </c>
    </row>
    <row r="1019" spans="1:17" hidden="1" x14ac:dyDescent="0.3">
      <c r="A1019" t="s">
        <v>2193</v>
      </c>
      <c r="B1019" t="s">
        <v>2194</v>
      </c>
      <c r="C1019" t="s">
        <v>3142</v>
      </c>
      <c r="D1019" t="s">
        <v>117</v>
      </c>
      <c r="E1019">
        <v>2646.1606436789998</v>
      </c>
      <c r="F1019">
        <v>196.09</v>
      </c>
      <c r="G1019">
        <v>34.739130318789798</v>
      </c>
      <c r="H1019">
        <v>5.7137182560424398</v>
      </c>
      <c r="I1019">
        <v>30.5475546971354</v>
      </c>
      <c r="J1019">
        <v>2.0336753958362399</v>
      </c>
      <c r="K1019">
        <v>186.41791593601499</v>
      </c>
      <c r="L1019">
        <v>163.47770375070601</v>
      </c>
      <c r="M1019">
        <v>56.334721016334001</v>
      </c>
      <c r="N1019">
        <v>0.88687391359762902</v>
      </c>
      <c r="O1019">
        <v>9.6435310316691201</v>
      </c>
      <c r="P1019">
        <v>84.295112781954799</v>
      </c>
      <c r="Q1019">
        <v>0.18806137243854401</v>
      </c>
    </row>
    <row r="1020" spans="1:17" hidden="1" x14ac:dyDescent="0.3">
      <c r="A1020" t="s">
        <v>2195</v>
      </c>
      <c r="B1020" t="s">
        <v>2196</v>
      </c>
      <c r="C1020" t="s">
        <v>3142</v>
      </c>
      <c r="D1020" t="s">
        <v>134</v>
      </c>
      <c r="E1020">
        <v>2645.3352150159999</v>
      </c>
      <c r="F1020">
        <v>142.47999999999999</v>
      </c>
      <c r="G1020">
        <v>-37.535252977261898</v>
      </c>
      <c r="H1020">
        <v>4.8970195102058103</v>
      </c>
      <c r="I1020">
        <v>-19.486279354300901</v>
      </c>
      <c r="J1020">
        <v>3.5987967180713798</v>
      </c>
      <c r="M1020">
        <v>60.980959141671299</v>
      </c>
      <c r="O1020">
        <v>33.352049410443499</v>
      </c>
      <c r="P1020">
        <v>11.182208349590301</v>
      </c>
    </row>
    <row r="1021" spans="1:17" hidden="1" x14ac:dyDescent="0.3">
      <c r="A1021" t="s">
        <v>2197</v>
      </c>
      <c r="B1021" t="s">
        <v>2198</v>
      </c>
      <c r="C1021" t="s">
        <v>3142</v>
      </c>
      <c r="D1021" t="s">
        <v>1690</v>
      </c>
      <c r="E1021">
        <v>2644.090741</v>
      </c>
      <c r="F1021">
        <v>65.33</v>
      </c>
      <c r="G1021">
        <v>1.00272110534841</v>
      </c>
      <c r="H1021">
        <v>-3.0869595511791101</v>
      </c>
      <c r="I1021">
        <v>-1.41106269385468</v>
      </c>
      <c r="J1021">
        <v>-2.7216612161905398</v>
      </c>
      <c r="K1021">
        <v>65.774511694275006</v>
      </c>
      <c r="L1021">
        <v>62.163705857418798</v>
      </c>
      <c r="M1021">
        <v>53.860821394049402</v>
      </c>
      <c r="N1021">
        <v>1.08379339284118</v>
      </c>
      <c r="O1021">
        <v>8.3728761671513894</v>
      </c>
      <c r="P1021">
        <v>24.5567206863679</v>
      </c>
      <c r="Q1021">
        <v>-2.7484158448541001E-2</v>
      </c>
    </row>
    <row r="1022" spans="1:17" hidden="1" x14ac:dyDescent="0.3">
      <c r="A1022" t="s">
        <v>2199</v>
      </c>
      <c r="B1022" t="s">
        <v>2200</v>
      </c>
      <c r="C1022" t="s">
        <v>3142</v>
      </c>
      <c r="D1022" t="s">
        <v>120</v>
      </c>
      <c r="E1022">
        <v>2636.67573975</v>
      </c>
      <c r="F1022">
        <v>3668.25</v>
      </c>
      <c r="G1022">
        <v>27.344703627383399</v>
      </c>
      <c r="H1022">
        <v>-1.76443386739693</v>
      </c>
      <c r="I1022">
        <v>-24.089285661117501</v>
      </c>
      <c r="J1022">
        <v>-2.4559286511390699</v>
      </c>
      <c r="K1022">
        <v>3868.24947405584</v>
      </c>
      <c r="L1022">
        <v>3858.56376337248</v>
      </c>
      <c r="M1022">
        <v>44.167759738843799</v>
      </c>
      <c r="N1022">
        <v>0.43010656138021203</v>
      </c>
      <c r="O1022">
        <v>40.203094118448803</v>
      </c>
      <c r="P1022">
        <v>71.959966247890506</v>
      </c>
      <c r="Q1022">
        <v>0.13468639113023501</v>
      </c>
    </row>
    <row r="1023" spans="1:17" x14ac:dyDescent="0.3">
      <c r="A1023" t="s">
        <v>2201</v>
      </c>
      <c r="B1023" t="s">
        <v>2202</v>
      </c>
      <c r="C1023" t="s">
        <v>3132</v>
      </c>
      <c r="D1023" t="s">
        <v>947</v>
      </c>
      <c r="E1023">
        <v>2634.4322034000002</v>
      </c>
      <c r="F1023">
        <v>637.4</v>
      </c>
      <c r="G1023">
        <v>-37.7422077244928</v>
      </c>
      <c r="H1023">
        <v>4.0391320835830404</v>
      </c>
      <c r="I1023">
        <v>-10.3337565521856</v>
      </c>
      <c r="J1023">
        <v>-6.8917868343726096E-2</v>
      </c>
      <c r="K1023">
        <v>625.35265777782001</v>
      </c>
      <c r="L1023">
        <v>662.35689458240597</v>
      </c>
      <c r="M1023">
        <v>56.804901175732098</v>
      </c>
      <c r="N1023">
        <v>0.440857397300986</v>
      </c>
      <c r="O1023">
        <v>41.983056165672998</v>
      </c>
      <c r="P1023">
        <v>17.775314116777501</v>
      </c>
    </row>
    <row r="1024" spans="1:17" x14ac:dyDescent="0.3">
      <c r="A1024" t="s">
        <v>2203</v>
      </c>
      <c r="B1024" t="s">
        <v>2204</v>
      </c>
      <c r="C1024" t="s">
        <v>3127</v>
      </c>
      <c r="D1024" t="s">
        <v>54</v>
      </c>
      <c r="E1024">
        <v>2627.9510821200001</v>
      </c>
      <c r="F1024">
        <v>368.55</v>
      </c>
      <c r="G1024">
        <v>-83.454872089041501</v>
      </c>
      <c r="H1024">
        <v>-19.331381795601299</v>
      </c>
      <c r="I1024">
        <v>-57.576094099181397</v>
      </c>
      <c r="J1024">
        <v>-3.7246501537216301</v>
      </c>
      <c r="K1024">
        <v>466.60822523557101</v>
      </c>
      <c r="L1024">
        <v>651.24839050090804</v>
      </c>
      <c r="M1024">
        <v>31.6822298587817</v>
      </c>
      <c r="N1024">
        <v>0.77244632622405096</v>
      </c>
      <c r="O1024">
        <v>237.32193732193701</v>
      </c>
      <c r="P1024">
        <v>1.7672235261632001</v>
      </c>
      <c r="Q1024">
        <v>-3.0690595908230998E-2</v>
      </c>
    </row>
    <row r="1025" spans="1:17" hidden="1" x14ac:dyDescent="0.3">
      <c r="A1025" t="s">
        <v>2205</v>
      </c>
      <c r="B1025" t="s">
        <v>2206</v>
      </c>
      <c r="C1025" t="s">
        <v>3142</v>
      </c>
      <c r="D1025" t="s">
        <v>139</v>
      </c>
      <c r="E1025">
        <v>2621.1960250000002</v>
      </c>
      <c r="F1025">
        <v>468.95</v>
      </c>
      <c r="G1025">
        <v>-27.801897803044099</v>
      </c>
      <c r="H1025">
        <v>3.6573742620817602</v>
      </c>
      <c r="I1025">
        <v>-1.0124579320034299</v>
      </c>
      <c r="J1025">
        <v>1.8441354965527399</v>
      </c>
      <c r="K1025">
        <v>453.96621376720498</v>
      </c>
      <c r="L1025">
        <v>449.69231485011301</v>
      </c>
      <c r="M1025">
        <v>63.810590854242299</v>
      </c>
      <c r="N1025">
        <v>0.38017323713374601</v>
      </c>
      <c r="O1025">
        <v>22.827593560080999</v>
      </c>
      <c r="P1025">
        <v>44.292307692307602</v>
      </c>
      <c r="Q1025">
        <v>0.20021488082813699</v>
      </c>
    </row>
    <row r="1026" spans="1:17" hidden="1" x14ac:dyDescent="0.3">
      <c r="A1026" t="s">
        <v>2207</v>
      </c>
      <c r="B1026" t="s">
        <v>2208</v>
      </c>
      <c r="C1026" t="s">
        <v>3142</v>
      </c>
      <c r="D1026" t="s">
        <v>261</v>
      </c>
      <c r="E1026">
        <v>2611.99939485</v>
      </c>
      <c r="F1026">
        <v>17998.95</v>
      </c>
      <c r="G1026">
        <v>15.2702124243977</v>
      </c>
      <c r="H1026">
        <v>1.64626454811088</v>
      </c>
      <c r="I1026">
        <v>6.1086099725719603</v>
      </c>
      <c r="J1026">
        <v>-2.8609981569362701</v>
      </c>
      <c r="K1026">
        <v>17964.467545338801</v>
      </c>
      <c r="L1026">
        <v>16615.574645853401</v>
      </c>
      <c r="M1026">
        <v>52.667120326314901</v>
      </c>
      <c r="N1026">
        <v>1.54412698412698</v>
      </c>
      <c r="O1026">
        <v>16.1178846543826</v>
      </c>
      <c r="P1026">
        <v>41.151075751575299</v>
      </c>
      <c r="Q1026">
        <v>0.14382070451269499</v>
      </c>
    </row>
    <row r="1027" spans="1:17" hidden="1" x14ac:dyDescent="0.3">
      <c r="A1027" t="s">
        <v>2209</v>
      </c>
      <c r="B1027" t="s">
        <v>2210</v>
      </c>
      <c r="C1027" t="s">
        <v>3142</v>
      </c>
      <c r="D1027" t="s">
        <v>51</v>
      </c>
      <c r="E1027">
        <v>2601.6692798899999</v>
      </c>
      <c r="F1027">
        <v>1053.7</v>
      </c>
      <c r="G1027">
        <v>24.721530480656899</v>
      </c>
      <c r="H1027">
        <v>-2.65332066037569</v>
      </c>
      <c r="I1027">
        <v>-10.5658078426244</v>
      </c>
      <c r="J1027">
        <v>-2.9909510477174699</v>
      </c>
      <c r="K1027">
        <v>1068.62921473504</v>
      </c>
      <c r="L1027">
        <v>1032.00121745365</v>
      </c>
      <c r="M1027">
        <v>53.775033619470797</v>
      </c>
      <c r="N1027">
        <v>0.54665871466891103</v>
      </c>
      <c r="O1027">
        <v>18.439783619625999</v>
      </c>
      <c r="P1027">
        <v>52.721211682005901</v>
      </c>
      <c r="Q1027">
        <v>1.7605662570173999E-2</v>
      </c>
    </row>
    <row r="1028" spans="1:17" hidden="1" x14ac:dyDescent="0.3">
      <c r="A1028" t="s">
        <v>2211</v>
      </c>
      <c r="B1028" t="s">
        <v>2212</v>
      </c>
      <c r="C1028" t="s">
        <v>3142</v>
      </c>
      <c r="D1028" t="s">
        <v>261</v>
      </c>
      <c r="E1028">
        <v>2601.2561154</v>
      </c>
      <c r="F1028">
        <v>381.05</v>
      </c>
      <c r="G1028">
        <v>-53.4868961266234</v>
      </c>
      <c r="H1028">
        <v>4.6899580261014497</v>
      </c>
      <c r="I1028">
        <v>-17.661263475559899</v>
      </c>
      <c r="J1028">
        <v>-3.7161919284156499E-2</v>
      </c>
      <c r="K1028">
        <v>383.49741760997199</v>
      </c>
      <c r="L1028">
        <v>435.47978617183998</v>
      </c>
      <c r="M1028">
        <v>57.627091099931</v>
      </c>
      <c r="N1028">
        <v>3.2334338351455001</v>
      </c>
      <c r="O1028">
        <v>51.633643878755997</v>
      </c>
      <c r="P1028">
        <v>8.8714285714285701</v>
      </c>
      <c r="Q1028">
        <v>-0.18862646633876601</v>
      </c>
    </row>
    <row r="1029" spans="1:17" hidden="1" x14ac:dyDescent="0.3">
      <c r="A1029" t="s">
        <v>2213</v>
      </c>
      <c r="B1029" t="s">
        <v>2214</v>
      </c>
      <c r="C1029" t="s">
        <v>3142</v>
      </c>
      <c r="D1029" t="s">
        <v>166</v>
      </c>
      <c r="E1029">
        <v>2598.1532817500001</v>
      </c>
      <c r="F1029">
        <v>396.5</v>
      </c>
      <c r="G1029">
        <v>3.3866509512639</v>
      </c>
      <c r="H1029">
        <v>-22.277792506798399</v>
      </c>
      <c r="I1029">
        <v>18.613073821559698</v>
      </c>
      <c r="J1029">
        <v>-11.635800861823901</v>
      </c>
      <c r="K1029">
        <v>445.319258365915</v>
      </c>
      <c r="L1029">
        <v>398.035235383989</v>
      </c>
      <c r="M1029">
        <v>20.101456957447802</v>
      </c>
      <c r="N1029">
        <v>1.1004924550755999</v>
      </c>
      <c r="O1029">
        <v>41.147540983606497</v>
      </c>
      <c r="P1029">
        <v>60.5263157894736</v>
      </c>
      <c r="Q1029">
        <v>8.6855266458322006E-2</v>
      </c>
    </row>
    <row r="1030" spans="1:17" hidden="1" x14ac:dyDescent="0.3">
      <c r="A1030" t="s">
        <v>2215</v>
      </c>
      <c r="B1030" t="s">
        <v>2216</v>
      </c>
      <c r="C1030" t="s">
        <v>3142</v>
      </c>
      <c r="D1030" t="s">
        <v>271</v>
      </c>
      <c r="E1030">
        <v>2594.5630815</v>
      </c>
      <c r="F1030">
        <v>785</v>
      </c>
      <c r="G1030">
        <v>44.776348448823697</v>
      </c>
      <c r="H1030">
        <v>-10.557835766159</v>
      </c>
      <c r="I1030">
        <v>56.783275579773303</v>
      </c>
      <c r="J1030">
        <v>2.4257017141751498</v>
      </c>
      <c r="K1030">
        <v>801.41664177070095</v>
      </c>
      <c r="L1030">
        <v>678.69445747647205</v>
      </c>
      <c r="M1030">
        <v>53.910026473950303</v>
      </c>
      <c r="N1030">
        <v>0.86006075772778501</v>
      </c>
      <c r="O1030">
        <v>23.248407643312099</v>
      </c>
      <c r="P1030">
        <v>91.697191697191698</v>
      </c>
      <c r="Q1030">
        <v>-3.9066874124076001E-2</v>
      </c>
    </row>
    <row r="1031" spans="1:17" hidden="1" x14ac:dyDescent="0.3">
      <c r="A1031" t="s">
        <v>2217</v>
      </c>
      <c r="B1031" t="s">
        <v>2218</v>
      </c>
      <c r="C1031" t="s">
        <v>3142</v>
      </c>
      <c r="D1031" t="s">
        <v>232</v>
      </c>
      <c r="E1031">
        <v>2592.04</v>
      </c>
      <c r="F1031">
        <v>589.1</v>
      </c>
      <c r="G1031">
        <v>73.682382580366706</v>
      </c>
      <c r="H1031">
        <v>10.4988990346794</v>
      </c>
      <c r="I1031">
        <v>55.3027996242893</v>
      </c>
      <c r="J1031">
        <v>-0.70079198269785004</v>
      </c>
      <c r="K1031">
        <v>600.25869951008804</v>
      </c>
      <c r="L1031">
        <v>479.32891721215299</v>
      </c>
      <c r="M1031">
        <v>44.1538823103539</v>
      </c>
      <c r="N1031">
        <v>0.29168761209573801</v>
      </c>
      <c r="O1031">
        <v>28.636903751485299</v>
      </c>
      <c r="P1031">
        <v>139.76393976393899</v>
      </c>
      <c r="Q1031">
        <v>0.18447852309864399</v>
      </c>
    </row>
    <row r="1032" spans="1:17" hidden="1" x14ac:dyDescent="0.3">
      <c r="A1032" t="s">
        <v>2219</v>
      </c>
      <c r="B1032" t="s">
        <v>2220</v>
      </c>
      <c r="C1032" t="s">
        <v>3142</v>
      </c>
      <c r="D1032" t="s">
        <v>504</v>
      </c>
      <c r="E1032">
        <v>2590.60030207</v>
      </c>
      <c r="F1032">
        <v>422.95</v>
      </c>
      <c r="G1032">
        <v>141.70419543824801</v>
      </c>
      <c r="H1032">
        <v>49.487203128246698</v>
      </c>
      <c r="I1032">
        <v>206.060609117567</v>
      </c>
      <c r="J1032">
        <v>5.2159536119036902</v>
      </c>
      <c r="K1032">
        <v>328.68483042689098</v>
      </c>
      <c r="L1032">
        <v>229.36590556983899</v>
      </c>
      <c r="M1032">
        <v>74.354223389532194</v>
      </c>
      <c r="N1032">
        <v>0.25845270644794399</v>
      </c>
      <c r="O1032">
        <v>1.6432202387988999</v>
      </c>
      <c r="P1032">
        <v>276.457498887405</v>
      </c>
      <c r="Q1032">
        <v>6.0452090014376E-2</v>
      </c>
    </row>
    <row r="1033" spans="1:17" hidden="1" x14ac:dyDescent="0.3">
      <c r="A1033" t="s">
        <v>2221</v>
      </c>
      <c r="B1033" t="s">
        <v>2222</v>
      </c>
      <c r="C1033" t="s">
        <v>3142</v>
      </c>
      <c r="D1033" t="s">
        <v>208</v>
      </c>
      <c r="E1033">
        <v>2590.2801087799999</v>
      </c>
      <c r="F1033">
        <v>1814.2</v>
      </c>
      <c r="G1033">
        <v>17.703420521019599</v>
      </c>
      <c r="H1033">
        <v>2.1773830390687801</v>
      </c>
      <c r="I1033">
        <v>38.7027147353392</v>
      </c>
      <c r="J1033">
        <v>-0.84698340855403698</v>
      </c>
      <c r="K1033">
        <v>1884.01208314211</v>
      </c>
      <c r="L1033">
        <v>1642.8602203846101</v>
      </c>
      <c r="M1033">
        <v>48.469587408737297</v>
      </c>
      <c r="N1033">
        <v>0.28935278515749902</v>
      </c>
      <c r="O1033">
        <v>35.525300407893198</v>
      </c>
      <c r="P1033">
        <v>77.845309283403495</v>
      </c>
      <c r="Q1033">
        <v>0.12190992268483</v>
      </c>
    </row>
    <row r="1034" spans="1:17" hidden="1" x14ac:dyDescent="0.3">
      <c r="A1034" t="s">
        <v>2223</v>
      </c>
      <c r="B1034" t="s">
        <v>2224</v>
      </c>
      <c r="C1034" t="s">
        <v>3142</v>
      </c>
      <c r="D1034" t="s">
        <v>1345</v>
      </c>
      <c r="E1034">
        <v>2580.8388</v>
      </c>
      <c r="F1034">
        <v>1000</v>
      </c>
      <c r="G1034">
        <v>-22.227161816041601</v>
      </c>
      <c r="H1034">
        <v>-5.6656520876069899E-2</v>
      </c>
      <c r="I1034">
        <v>-5.3900536217553601</v>
      </c>
      <c r="J1034">
        <v>-2.8753329719157201</v>
      </c>
      <c r="K1034">
        <v>999.99571311697105</v>
      </c>
      <c r="L1034">
        <v>999.99613751356696</v>
      </c>
      <c r="M1034">
        <v>55.379180563809697</v>
      </c>
      <c r="N1034">
        <v>0.87276677899128796</v>
      </c>
      <c r="O1034">
        <v>3</v>
      </c>
      <c r="P1034">
        <v>3.0927835051546202</v>
      </c>
      <c r="Q1034">
        <v>-0.101916752053546</v>
      </c>
    </row>
    <row r="1035" spans="1:17" hidden="1" x14ac:dyDescent="0.3">
      <c r="A1035" t="s">
        <v>2225</v>
      </c>
      <c r="B1035" t="s">
        <v>2226</v>
      </c>
      <c r="C1035" t="s">
        <v>3142</v>
      </c>
      <c r="D1035" t="s">
        <v>51</v>
      </c>
      <c r="E1035">
        <v>2578.9397772419902</v>
      </c>
      <c r="F1035">
        <v>118.26</v>
      </c>
      <c r="G1035">
        <v>20.083307498037701</v>
      </c>
      <c r="H1035">
        <v>2.11501729886642</v>
      </c>
      <c r="I1035">
        <v>17.5413393096375</v>
      </c>
      <c r="J1035">
        <v>-4.3395647599951896</v>
      </c>
      <c r="K1035">
        <v>129.09797059377601</v>
      </c>
      <c r="L1035">
        <v>120.05283364456299</v>
      </c>
      <c r="M1035">
        <v>37.1561850803539</v>
      </c>
      <c r="N1035">
        <v>0.42388084788180602</v>
      </c>
      <c r="O1035">
        <v>43.159140876035799</v>
      </c>
      <c r="P1035">
        <v>58.738255033557003</v>
      </c>
      <c r="Q1035">
        <v>3.1242206041407001E-2</v>
      </c>
    </row>
    <row r="1036" spans="1:17" hidden="1" x14ac:dyDescent="0.3">
      <c r="A1036" t="s">
        <v>2227</v>
      </c>
      <c r="B1036" t="s">
        <v>2228</v>
      </c>
      <c r="C1036" t="s">
        <v>3142</v>
      </c>
      <c r="D1036" t="s">
        <v>705</v>
      </c>
      <c r="E1036">
        <v>2567.1560505900002</v>
      </c>
      <c r="F1036">
        <v>23.7</v>
      </c>
      <c r="G1036">
        <v>4.5102387144623002</v>
      </c>
      <c r="H1036">
        <v>-11.458171672391201</v>
      </c>
      <c r="I1036">
        <v>-3.8911242855669399</v>
      </c>
      <c r="J1036">
        <v>1.77891087595899</v>
      </c>
      <c r="K1036">
        <v>25.451823346294599</v>
      </c>
      <c r="L1036">
        <v>23.872313008666801</v>
      </c>
      <c r="M1036">
        <v>43.884087488859599</v>
      </c>
      <c r="N1036">
        <v>0.26423105663163599</v>
      </c>
      <c r="O1036">
        <v>59.029535864978897</v>
      </c>
      <c r="P1036">
        <v>28.8043478260869</v>
      </c>
      <c r="Q1036">
        <v>-1.4751974516986E-2</v>
      </c>
    </row>
    <row r="1037" spans="1:17" hidden="1" x14ac:dyDescent="0.3">
      <c r="A1037" t="s">
        <v>2229</v>
      </c>
      <c r="B1037" t="s">
        <v>2230</v>
      </c>
      <c r="C1037" t="s">
        <v>3142</v>
      </c>
      <c r="D1037" t="s">
        <v>75</v>
      </c>
      <c r="E1037">
        <v>2563.7174673999998</v>
      </c>
      <c r="F1037">
        <v>28.45</v>
      </c>
      <c r="G1037">
        <v>61.706845238704098</v>
      </c>
      <c r="H1037">
        <v>-8.3977999135658496</v>
      </c>
      <c r="I1037">
        <v>7.5067717750700202</v>
      </c>
      <c r="J1037">
        <v>-10.726091765885499</v>
      </c>
      <c r="K1037">
        <v>31.2570349976255</v>
      </c>
      <c r="L1037">
        <v>26.7974074356469</v>
      </c>
      <c r="M1037">
        <v>24.801171946636298</v>
      </c>
      <c r="N1037">
        <v>0.97793072869755104</v>
      </c>
      <c r="O1037">
        <v>45.307557117750399</v>
      </c>
      <c r="P1037">
        <v>78.354550126363904</v>
      </c>
      <c r="Q1037">
        <v>5.9799476301174999E-2</v>
      </c>
    </row>
    <row r="1038" spans="1:17" hidden="1" x14ac:dyDescent="0.3">
      <c r="A1038" t="s">
        <v>2231</v>
      </c>
      <c r="B1038" t="s">
        <v>2232</v>
      </c>
      <c r="C1038" t="s">
        <v>3142</v>
      </c>
      <c r="D1038" t="s">
        <v>565</v>
      </c>
      <c r="E1038">
        <v>2545.6705710000001</v>
      </c>
      <c r="F1038">
        <v>585.85</v>
      </c>
      <c r="G1038">
        <v>-11.2917329199992</v>
      </c>
      <c r="H1038">
        <v>2.16767316271733</v>
      </c>
      <c r="I1038">
        <v>5.3147838687964004</v>
      </c>
      <c r="J1038">
        <v>-0.80839512221270404</v>
      </c>
      <c r="K1038">
        <v>604.03000187859004</v>
      </c>
      <c r="L1038">
        <v>585.24531340610201</v>
      </c>
      <c r="M1038">
        <v>43.070000394459903</v>
      </c>
      <c r="N1038">
        <v>1.03158733102658</v>
      </c>
      <c r="O1038">
        <v>19.484509686779798</v>
      </c>
      <c r="P1038">
        <v>28.758241758241699</v>
      </c>
      <c r="Q1038">
        <v>-3.171771690552E-3</v>
      </c>
    </row>
    <row r="1039" spans="1:17" hidden="1" x14ac:dyDescent="0.3">
      <c r="A1039" t="s">
        <v>2233</v>
      </c>
      <c r="B1039" t="s">
        <v>2234</v>
      </c>
      <c r="C1039" t="s">
        <v>3142</v>
      </c>
      <c r="D1039" t="s">
        <v>2235</v>
      </c>
      <c r="E1039">
        <v>2536.645356</v>
      </c>
      <c r="F1039">
        <v>1026.45</v>
      </c>
      <c r="G1039">
        <v>431.54162431112599</v>
      </c>
      <c r="H1039">
        <v>7.7637216303844303</v>
      </c>
      <c r="I1039">
        <v>97.505775593504495</v>
      </c>
      <c r="J1039">
        <v>-2.2271789786814198</v>
      </c>
      <c r="K1039">
        <v>947.83097375443901</v>
      </c>
      <c r="L1039">
        <v>700.96604093337203</v>
      </c>
      <c r="M1039">
        <v>57.167483125562399</v>
      </c>
      <c r="N1039">
        <v>0.79807046979865703</v>
      </c>
      <c r="O1039">
        <v>11.3790247941935</v>
      </c>
      <c r="P1039">
        <v>638.11187015254995</v>
      </c>
      <c r="Q1039">
        <v>0.297806653413492</v>
      </c>
    </row>
    <row r="1040" spans="1:17" hidden="1" x14ac:dyDescent="0.3">
      <c r="A1040" t="s">
        <v>2236</v>
      </c>
      <c r="B1040" t="s">
        <v>2237</v>
      </c>
      <c r="C1040" t="s">
        <v>3142</v>
      </c>
      <c r="D1040" t="s">
        <v>960</v>
      </c>
      <c r="E1040">
        <v>2534.5011159000001</v>
      </c>
      <c r="F1040">
        <v>384.6</v>
      </c>
      <c r="G1040">
        <v>-6.6128538844709004</v>
      </c>
      <c r="H1040">
        <v>5.3751971169057899</v>
      </c>
      <c r="I1040">
        <v>13.442018060617499</v>
      </c>
      <c r="J1040">
        <v>-2.46914658617828</v>
      </c>
      <c r="K1040">
        <v>385.91851850598903</v>
      </c>
      <c r="M1040">
        <v>55.941613584055297</v>
      </c>
      <c r="N1040">
        <v>0.73765911230653902</v>
      </c>
      <c r="O1040">
        <v>23.478939157566199</v>
      </c>
      <c r="P1040">
        <v>36.286321757618701</v>
      </c>
    </row>
    <row r="1041" spans="1:17" hidden="1" x14ac:dyDescent="0.3">
      <c r="A1041" t="s">
        <v>2238</v>
      </c>
      <c r="B1041" t="s">
        <v>2239</v>
      </c>
      <c r="C1041" t="s">
        <v>3142</v>
      </c>
      <c r="D1041" t="s">
        <v>117</v>
      </c>
      <c r="E1041">
        <v>2534.4883199999999</v>
      </c>
      <c r="F1041">
        <v>499.2</v>
      </c>
      <c r="G1041">
        <v>-55.139822072451899</v>
      </c>
      <c r="H1041">
        <v>-5.0944637042408996</v>
      </c>
      <c r="I1041">
        <v>-16.4140265296958</v>
      </c>
      <c r="J1041">
        <v>-4.7590985969157202</v>
      </c>
      <c r="K1041">
        <v>542.776703575395</v>
      </c>
      <c r="L1041">
        <v>598.56877808523495</v>
      </c>
      <c r="M1041">
        <v>23.699630267752902</v>
      </c>
      <c r="N1041">
        <v>0.89697856808613896</v>
      </c>
      <c r="O1041">
        <v>64.232772435897402</v>
      </c>
      <c r="P1041">
        <v>2.03372508942258</v>
      </c>
      <c r="Q1041">
        <v>1.2994807454753E-2</v>
      </c>
    </row>
    <row r="1042" spans="1:17" x14ac:dyDescent="0.3">
      <c r="A1042" t="s">
        <v>2240</v>
      </c>
      <c r="B1042" t="s">
        <v>2241</v>
      </c>
      <c r="C1042" t="s">
        <v>3125</v>
      </c>
      <c r="D1042" t="s">
        <v>72</v>
      </c>
      <c r="E1042">
        <v>2486.9619709479998</v>
      </c>
      <c r="F1042">
        <v>187.96</v>
      </c>
      <c r="G1042">
        <v>-3.7898587284550098</v>
      </c>
      <c r="H1042">
        <v>-3.7941552320834102</v>
      </c>
      <c r="I1042">
        <v>-5.7029679680826</v>
      </c>
      <c r="J1042">
        <v>-1.92828475048638</v>
      </c>
      <c r="K1042">
        <v>211.54638493111099</v>
      </c>
      <c r="L1042">
        <v>211.794564103732</v>
      </c>
      <c r="M1042">
        <v>39.571136395740901</v>
      </c>
      <c r="N1042">
        <v>0.68518050788904294</v>
      </c>
      <c r="O1042">
        <v>56.176846137475998</v>
      </c>
      <c r="P1042">
        <v>19.910685805422599</v>
      </c>
      <c r="Q1042">
        <v>1.5568511134181E-2</v>
      </c>
    </row>
    <row r="1043" spans="1:17" x14ac:dyDescent="0.3">
      <c r="A1043" t="s">
        <v>2242</v>
      </c>
      <c r="B1043" t="s">
        <v>2243</v>
      </c>
      <c r="C1043" t="s">
        <v>3135</v>
      </c>
      <c r="D1043" t="s">
        <v>1317</v>
      </c>
      <c r="E1043">
        <v>2478.44155791</v>
      </c>
      <c r="F1043">
        <v>296.3</v>
      </c>
      <c r="G1043">
        <v>-62.961426010805397</v>
      </c>
      <c r="H1043">
        <v>-0.54951851951644604</v>
      </c>
      <c r="I1043">
        <v>-30.980917570999999</v>
      </c>
      <c r="J1043">
        <v>11.884585099428801</v>
      </c>
      <c r="K1043">
        <v>303.76323970683302</v>
      </c>
      <c r="L1043">
        <v>360.91306512937598</v>
      </c>
      <c r="M1043">
        <v>65.658905714087595</v>
      </c>
      <c r="N1043">
        <v>0.96480459781001005</v>
      </c>
      <c r="O1043">
        <v>78.545362676167997</v>
      </c>
      <c r="P1043">
        <v>18.828955283737699</v>
      </c>
      <c r="Q1043">
        <v>-4.2200187463084002E-2</v>
      </c>
    </row>
    <row r="1044" spans="1:17" hidden="1" x14ac:dyDescent="0.3">
      <c r="A1044" t="s">
        <v>2244</v>
      </c>
      <c r="B1044" t="s">
        <v>2245</v>
      </c>
      <c r="C1044" t="s">
        <v>3142</v>
      </c>
      <c r="D1044" t="s">
        <v>2246</v>
      </c>
      <c r="E1044">
        <v>2476.04</v>
      </c>
      <c r="F1044">
        <v>884.3</v>
      </c>
      <c r="G1044">
        <v>37.937361633277497</v>
      </c>
      <c r="H1044">
        <v>-12.0527080586981</v>
      </c>
      <c r="I1044">
        <v>-15.2565300257916</v>
      </c>
      <c r="J1044">
        <v>-0.826016808291411</v>
      </c>
      <c r="K1044">
        <v>961.20065910285302</v>
      </c>
      <c r="L1044">
        <v>906.58088568623396</v>
      </c>
      <c r="M1044">
        <v>46.5197723549771</v>
      </c>
      <c r="N1044">
        <v>0.790945038890566</v>
      </c>
      <c r="O1044">
        <v>64.870519054619393</v>
      </c>
      <c r="P1044">
        <v>74.590325765054203</v>
      </c>
      <c r="Q1044">
        <v>9.4601837311136999E-2</v>
      </c>
    </row>
    <row r="1045" spans="1:17" hidden="1" x14ac:dyDescent="0.3">
      <c r="A1045" t="s">
        <v>2247</v>
      </c>
      <c r="B1045" t="s">
        <v>2248</v>
      </c>
      <c r="C1045" t="s">
        <v>3142</v>
      </c>
      <c r="D1045" t="s">
        <v>120</v>
      </c>
      <c r="E1045">
        <v>2470.6547935019998</v>
      </c>
      <c r="F1045">
        <v>207.27</v>
      </c>
      <c r="G1045">
        <v>-30.898047891990998</v>
      </c>
      <c r="H1045">
        <v>2.87298122304811</v>
      </c>
      <c r="I1045">
        <v>14.8710429839887</v>
      </c>
      <c r="J1045">
        <v>-2.8644319818167099</v>
      </c>
      <c r="K1045">
        <v>202.477222650687</v>
      </c>
      <c r="L1045">
        <v>197.80778085630999</v>
      </c>
      <c r="M1045">
        <v>55.044258735297703</v>
      </c>
      <c r="N1045">
        <v>0.66567470471152501</v>
      </c>
      <c r="O1045">
        <v>39.793506054904199</v>
      </c>
      <c r="P1045">
        <v>38.364485981308398</v>
      </c>
      <c r="Q1045">
        <v>5.5723567150336002E-2</v>
      </c>
    </row>
    <row r="1046" spans="1:17" hidden="1" x14ac:dyDescent="0.3">
      <c r="A1046" t="s">
        <v>2249</v>
      </c>
      <c r="B1046" t="s">
        <v>2250</v>
      </c>
      <c r="C1046" t="s">
        <v>3142</v>
      </c>
      <c r="D1046" t="s">
        <v>69</v>
      </c>
      <c r="E1046">
        <v>2469.8913751199998</v>
      </c>
      <c r="F1046">
        <v>284.52</v>
      </c>
      <c r="G1046">
        <v>9.5560711621889798</v>
      </c>
      <c r="H1046">
        <v>23.4155892777998</v>
      </c>
      <c r="I1046">
        <v>14.5593561590203</v>
      </c>
      <c r="J1046">
        <v>-0.29350583797362001</v>
      </c>
      <c r="K1046">
        <v>258.81991697157201</v>
      </c>
      <c r="L1046">
        <v>238.72391726233801</v>
      </c>
      <c r="M1046">
        <v>59.054236619024103</v>
      </c>
      <c r="N1046">
        <v>1.41869782473574</v>
      </c>
      <c r="O1046">
        <v>8.9378602558695306</v>
      </c>
      <c r="P1046">
        <v>47.419689119170897</v>
      </c>
      <c r="Q1046">
        <v>-1.1156976180191E-2</v>
      </c>
    </row>
    <row r="1047" spans="1:17" hidden="1" x14ac:dyDescent="0.3">
      <c r="A1047" t="s">
        <v>2251</v>
      </c>
      <c r="B1047" t="s">
        <v>2252</v>
      </c>
      <c r="C1047" t="s">
        <v>3142</v>
      </c>
      <c r="D1047" t="s">
        <v>373</v>
      </c>
      <c r="E1047">
        <v>2467.4378408749999</v>
      </c>
      <c r="F1047">
        <v>1033.55</v>
      </c>
      <c r="G1047">
        <v>-20.455936801198899</v>
      </c>
      <c r="H1047">
        <v>-0.87632865202361099</v>
      </c>
      <c r="I1047">
        <v>17.989437842969402</v>
      </c>
      <c r="J1047">
        <v>-4.1272733012326004</v>
      </c>
      <c r="K1047">
        <v>1024.7941653057801</v>
      </c>
      <c r="L1047">
        <v>963.29586142980395</v>
      </c>
      <c r="M1047">
        <v>39.817440336180702</v>
      </c>
      <c r="N1047">
        <v>0.240016231328325</v>
      </c>
      <c r="O1047">
        <v>40.293164336510003</v>
      </c>
      <c r="P1047">
        <v>38.415695727869199</v>
      </c>
      <c r="Q1047">
        <v>1.0197603349348E-2</v>
      </c>
    </row>
    <row r="1048" spans="1:17" hidden="1" x14ac:dyDescent="0.3">
      <c r="A1048" t="s">
        <v>2253</v>
      </c>
      <c r="B1048" t="s">
        <v>2254</v>
      </c>
      <c r="C1048" t="s">
        <v>3142</v>
      </c>
      <c r="D1048" t="s">
        <v>48</v>
      </c>
      <c r="E1048">
        <v>2460.367758415</v>
      </c>
      <c r="F1048">
        <v>620.65</v>
      </c>
      <c r="G1048">
        <v>-38.894938779601702</v>
      </c>
      <c r="H1048">
        <v>0.39303431667312499</v>
      </c>
      <c r="I1048">
        <v>-9.2621205310715595</v>
      </c>
      <c r="J1048">
        <v>-7.0199268416475196</v>
      </c>
      <c r="K1048">
        <v>636.48193449037501</v>
      </c>
      <c r="L1048">
        <v>670.91209493064696</v>
      </c>
      <c r="M1048">
        <v>48.035684500622402</v>
      </c>
      <c r="N1048">
        <v>4.5647263211641604</v>
      </c>
      <c r="O1048">
        <v>29.50938532184</v>
      </c>
      <c r="P1048">
        <v>9.7718429430491494</v>
      </c>
      <c r="Q1048">
        <v>1.5200836943739999E-3</v>
      </c>
    </row>
    <row r="1049" spans="1:17" x14ac:dyDescent="0.3">
      <c r="A1049" t="s">
        <v>2255</v>
      </c>
      <c r="B1049" t="s">
        <v>2256</v>
      </c>
      <c r="C1049" t="s">
        <v>3136</v>
      </c>
      <c r="D1049" t="s">
        <v>83</v>
      </c>
      <c r="E1049">
        <v>2450.29298436</v>
      </c>
      <c r="F1049">
        <v>569.4</v>
      </c>
      <c r="G1049">
        <v>-48.220710203138403</v>
      </c>
      <c r="H1049">
        <v>-5.7227749419286997</v>
      </c>
      <c r="I1049">
        <v>-23.626699227728899</v>
      </c>
      <c r="J1049">
        <v>-2.6821764516956299</v>
      </c>
      <c r="K1049">
        <v>630.29774883750395</v>
      </c>
      <c r="L1049">
        <v>722.34851599446802</v>
      </c>
      <c r="M1049">
        <v>39.108871257211902</v>
      </c>
      <c r="N1049">
        <v>0.56775682969572805</v>
      </c>
      <c r="O1049">
        <v>55.602388479100803</v>
      </c>
      <c r="P1049">
        <v>6.4299065420560604</v>
      </c>
    </row>
    <row r="1050" spans="1:17" hidden="1" x14ac:dyDescent="0.3">
      <c r="A1050" t="s">
        <v>2257</v>
      </c>
      <c r="B1050" t="s">
        <v>2258</v>
      </c>
      <c r="C1050" t="s">
        <v>3142</v>
      </c>
      <c r="D1050" t="s">
        <v>190</v>
      </c>
      <c r="E1050">
        <v>2448.9893999999999</v>
      </c>
      <c r="F1050">
        <v>218.27</v>
      </c>
      <c r="G1050">
        <v>31.101352820749</v>
      </c>
      <c r="H1050">
        <v>22.753509634395101</v>
      </c>
      <c r="I1050">
        <v>64.2059059742042</v>
      </c>
      <c r="J1050">
        <v>6.0275613758434003</v>
      </c>
      <c r="K1050">
        <v>188.00278199595999</v>
      </c>
      <c r="L1050">
        <v>164.96360489850801</v>
      </c>
      <c r="M1050">
        <v>76.6074752420229</v>
      </c>
      <c r="N1050">
        <v>1.9944943207471</v>
      </c>
      <c r="O1050">
        <v>1.80052228890821</v>
      </c>
      <c r="P1050">
        <v>94.883928571428498</v>
      </c>
      <c r="Q1050">
        <v>3.8760496136482997E-2</v>
      </c>
    </row>
    <row r="1051" spans="1:17" hidden="1" x14ac:dyDescent="0.3">
      <c r="A1051" t="s">
        <v>2259</v>
      </c>
      <c r="B1051" t="s">
        <v>2260</v>
      </c>
      <c r="C1051" t="s">
        <v>3142</v>
      </c>
      <c r="D1051" t="s">
        <v>2261</v>
      </c>
      <c r="E1051">
        <v>2440.069599685</v>
      </c>
      <c r="F1051">
        <v>1466.35</v>
      </c>
      <c r="G1051">
        <v>-2.2179621840269399</v>
      </c>
      <c r="H1051">
        <v>-11.4931632328032</v>
      </c>
      <c r="I1051">
        <v>14.6191460102593</v>
      </c>
      <c r="J1051">
        <v>-11.9396054687471</v>
      </c>
      <c r="K1051">
        <v>1456.84090158356</v>
      </c>
      <c r="M1051">
        <v>36.719055438939201</v>
      </c>
      <c r="N1051">
        <v>0.38253378612159999</v>
      </c>
      <c r="O1051">
        <v>23.7767245200668</v>
      </c>
      <c r="P1051">
        <v>32.085754177363299</v>
      </c>
    </row>
    <row r="1052" spans="1:17" hidden="1" x14ac:dyDescent="0.3">
      <c r="A1052" t="s">
        <v>2262</v>
      </c>
      <c r="B1052" t="s">
        <v>2263</v>
      </c>
      <c r="C1052" t="s">
        <v>3142</v>
      </c>
      <c r="D1052" t="s">
        <v>280</v>
      </c>
      <c r="E1052">
        <v>2435.8215129579999</v>
      </c>
      <c r="F1052">
        <v>95.78</v>
      </c>
      <c r="G1052">
        <v>0.75018446227548796</v>
      </c>
      <c r="H1052">
        <v>-6.0902865901144398</v>
      </c>
      <c r="I1052">
        <v>14.484789932687599</v>
      </c>
      <c r="J1052">
        <v>-3.2936201836557699</v>
      </c>
      <c r="K1052">
        <v>98.841506696713296</v>
      </c>
      <c r="L1052">
        <v>92.814892339098705</v>
      </c>
      <c r="M1052">
        <v>47.607548241077602</v>
      </c>
      <c r="N1052">
        <v>0.39911190666261498</v>
      </c>
      <c r="O1052">
        <v>21.058676132804301</v>
      </c>
      <c r="P1052">
        <v>34.1456582633053</v>
      </c>
      <c r="Q1052">
        <v>-3.7327291856407999E-2</v>
      </c>
    </row>
    <row r="1053" spans="1:17" hidden="1" x14ac:dyDescent="0.3">
      <c r="A1053" t="s">
        <v>2264</v>
      </c>
      <c r="B1053" t="s">
        <v>2265</v>
      </c>
      <c r="C1053" t="s">
        <v>3142</v>
      </c>
      <c r="D1053" t="s">
        <v>947</v>
      </c>
      <c r="E1053">
        <v>2434.3911416249998</v>
      </c>
      <c r="F1053">
        <v>326.25</v>
      </c>
      <c r="G1053">
        <v>-40.664661816041601</v>
      </c>
      <c r="H1053">
        <v>-1.9856688665550799</v>
      </c>
      <c r="I1053">
        <v>-23.8275536217553</v>
      </c>
      <c r="J1053">
        <v>-3.5774579719157198</v>
      </c>
      <c r="K1053">
        <v>348.904058130843</v>
      </c>
      <c r="M1053">
        <v>50.484335695765502</v>
      </c>
      <c r="O1053">
        <v>32.153256704980798</v>
      </c>
      <c r="P1053">
        <v>6.6176470588235201</v>
      </c>
    </row>
    <row r="1054" spans="1:17" hidden="1" x14ac:dyDescent="0.3">
      <c r="A1054" t="s">
        <v>2266</v>
      </c>
      <c r="B1054" t="s">
        <v>2267</v>
      </c>
      <c r="C1054" t="s">
        <v>3142</v>
      </c>
      <c r="D1054" t="s">
        <v>225</v>
      </c>
      <c r="E1054">
        <v>2434.1276767499999</v>
      </c>
      <c r="F1054">
        <v>843.15</v>
      </c>
      <c r="G1054">
        <v>-24.544686603999999</v>
      </c>
      <c r="H1054">
        <v>-17.045641851569901</v>
      </c>
      <c r="I1054">
        <v>3.7838425325888001</v>
      </c>
      <c r="J1054">
        <v>-3.3913960536116901</v>
      </c>
      <c r="K1054">
        <v>1007.28769032898</v>
      </c>
      <c r="L1054">
        <v>948.43023240437105</v>
      </c>
      <c r="M1054">
        <v>32.897794752516099</v>
      </c>
      <c r="N1054">
        <v>0.73229946939596502</v>
      </c>
      <c r="O1054">
        <v>62.4562651959912</v>
      </c>
      <c r="P1054">
        <v>27.4988658702555</v>
      </c>
      <c r="Q1054">
        <v>-3.5978024934527002E-2</v>
      </c>
    </row>
    <row r="1055" spans="1:17" x14ac:dyDescent="0.3">
      <c r="A1055" t="s">
        <v>2268</v>
      </c>
      <c r="B1055" t="s">
        <v>2269</v>
      </c>
      <c r="C1055" t="s">
        <v>3125</v>
      </c>
      <c r="D1055" t="s">
        <v>455</v>
      </c>
      <c r="E1055">
        <v>2428.3497832869998</v>
      </c>
      <c r="F1055">
        <v>73.09</v>
      </c>
      <c r="G1055">
        <v>-49.137161816041598</v>
      </c>
      <c r="H1055">
        <v>-8.9724728474066904</v>
      </c>
      <c r="I1055">
        <v>-20.2035734352751</v>
      </c>
      <c r="J1055">
        <v>1.7863734622041501</v>
      </c>
      <c r="K1055">
        <v>78.253763473228005</v>
      </c>
      <c r="L1055">
        <v>83.553094099286099</v>
      </c>
      <c r="M1055">
        <v>53.710285735045503</v>
      </c>
      <c r="N1055">
        <v>0.49649613827397099</v>
      </c>
      <c r="O1055">
        <v>64.181146531673207</v>
      </c>
      <c r="P1055">
        <v>16.850519584332499</v>
      </c>
      <c r="Q1055">
        <v>-2.0950031313892E-2</v>
      </c>
    </row>
    <row r="1056" spans="1:17" hidden="1" x14ac:dyDescent="0.3">
      <c r="A1056" t="s">
        <v>2270</v>
      </c>
      <c r="B1056" t="s">
        <v>2271</v>
      </c>
      <c r="C1056" t="s">
        <v>3142</v>
      </c>
      <c r="D1056" t="s">
        <v>261</v>
      </c>
      <c r="E1056">
        <v>2421.18722131</v>
      </c>
      <c r="F1056">
        <v>672.1</v>
      </c>
      <c r="G1056">
        <v>70.048621333722295</v>
      </c>
      <c r="H1056">
        <v>19.6573474238971</v>
      </c>
      <c r="I1056">
        <v>78.218742990729197</v>
      </c>
      <c r="J1056">
        <v>7.8324613737295099</v>
      </c>
      <c r="K1056">
        <v>541.80222845569801</v>
      </c>
      <c r="L1056">
        <v>455.57386886775498</v>
      </c>
      <c r="M1056">
        <v>77.495418831671103</v>
      </c>
      <c r="N1056">
        <v>2.1098153507819002</v>
      </c>
      <c r="O1056">
        <v>3.5708971879184501</v>
      </c>
      <c r="P1056">
        <v>120.831279776573</v>
      </c>
      <c r="Q1056">
        <v>0.124715059195497</v>
      </c>
    </row>
    <row r="1057" spans="1:17" hidden="1" x14ac:dyDescent="0.3">
      <c r="A1057" t="s">
        <v>2272</v>
      </c>
      <c r="B1057" t="s">
        <v>2273</v>
      </c>
      <c r="C1057" t="s">
        <v>3142</v>
      </c>
      <c r="D1057" t="s">
        <v>117</v>
      </c>
      <c r="E1057">
        <v>2417.64431715</v>
      </c>
      <c r="F1057">
        <v>186.95</v>
      </c>
      <c r="G1057">
        <v>-7.1316403628628304</v>
      </c>
      <c r="H1057">
        <v>1.44025024006074</v>
      </c>
      <c r="I1057">
        <v>29.982864553479899</v>
      </c>
      <c r="J1057">
        <v>-1.9127945103772599</v>
      </c>
      <c r="K1057">
        <v>184.76553650360901</v>
      </c>
      <c r="L1057">
        <v>168.63719028966699</v>
      </c>
      <c r="M1057">
        <v>56.585863079428997</v>
      </c>
      <c r="N1057">
        <v>0.32649470452539597</v>
      </c>
      <c r="O1057">
        <v>14.469109387536699</v>
      </c>
      <c r="P1057">
        <v>62.565217391304301</v>
      </c>
    </row>
    <row r="1058" spans="1:17" x14ac:dyDescent="0.3">
      <c r="A1058" t="s">
        <v>2274</v>
      </c>
      <c r="B1058" t="s">
        <v>2275</v>
      </c>
      <c r="C1058" t="s">
        <v>3138</v>
      </c>
      <c r="D1058" t="s">
        <v>565</v>
      </c>
      <c r="E1058">
        <v>2412.2663097569998</v>
      </c>
      <c r="F1058">
        <v>163.71</v>
      </c>
      <c r="G1058">
        <v>-67.897143275674196</v>
      </c>
      <c r="H1058">
        <v>-1.7343041538677699</v>
      </c>
      <c r="I1058">
        <v>-9.9601498036265408</v>
      </c>
      <c r="J1058">
        <v>-3.2637025640047299</v>
      </c>
      <c r="K1058">
        <v>169.543034667032</v>
      </c>
      <c r="L1058">
        <v>193.278798539034</v>
      </c>
      <c r="M1058">
        <v>46.398008367068996</v>
      </c>
      <c r="N1058">
        <v>0.61360452164742096</v>
      </c>
      <c r="O1058">
        <v>90.580905259299897</v>
      </c>
      <c r="P1058">
        <v>13.750694830461301</v>
      </c>
    </row>
    <row r="1059" spans="1:17" hidden="1" x14ac:dyDescent="0.3">
      <c r="A1059" t="s">
        <v>2276</v>
      </c>
      <c r="B1059" t="s">
        <v>2277</v>
      </c>
      <c r="C1059" t="s">
        <v>3142</v>
      </c>
      <c r="D1059" t="s">
        <v>208</v>
      </c>
      <c r="E1059">
        <v>2411.3034272800001</v>
      </c>
      <c r="F1059">
        <v>766.1</v>
      </c>
      <c r="G1059">
        <v>12.3334302283616</v>
      </c>
      <c r="H1059">
        <v>8.6740954599880293</v>
      </c>
      <c r="I1059">
        <v>50.972840551119397</v>
      </c>
      <c r="J1059">
        <v>-8.1738121385823899</v>
      </c>
      <c r="K1059">
        <v>699.90311569164703</v>
      </c>
      <c r="L1059">
        <v>606.95858738113304</v>
      </c>
      <c r="M1059">
        <v>62.869883298281302</v>
      </c>
      <c r="N1059">
        <v>0.66241007008342101</v>
      </c>
      <c r="O1059">
        <v>6.64404124787887</v>
      </c>
      <c r="P1059">
        <v>90.572139303482601</v>
      </c>
      <c r="Q1059">
        <v>3.5272850415327003E-2</v>
      </c>
    </row>
    <row r="1060" spans="1:17" hidden="1" x14ac:dyDescent="0.3">
      <c r="A1060" t="s">
        <v>2278</v>
      </c>
      <c r="B1060" t="s">
        <v>2279</v>
      </c>
      <c r="C1060" t="s">
        <v>3142</v>
      </c>
      <c r="D1060" t="s">
        <v>183</v>
      </c>
      <c r="E1060">
        <v>2407.5030285599901</v>
      </c>
      <c r="F1060">
        <v>1663.6</v>
      </c>
      <c r="G1060">
        <v>-11.457111544709599</v>
      </c>
      <c r="H1060">
        <v>-0.592584664588647</v>
      </c>
      <c r="I1060">
        <v>-29.513200714115602</v>
      </c>
      <c r="J1060">
        <v>-3.1295422435184399</v>
      </c>
      <c r="K1060">
        <v>1784.92034839997</v>
      </c>
      <c r="L1060">
        <v>1829.0450696585999</v>
      </c>
      <c r="M1060">
        <v>46.419257272958902</v>
      </c>
      <c r="N1060">
        <v>0.59106403847642897</v>
      </c>
      <c r="O1060">
        <v>49.074296705938899</v>
      </c>
      <c r="P1060">
        <v>34.830003647120797</v>
      </c>
      <c r="Q1060">
        <v>9.0035376976563997E-2</v>
      </c>
    </row>
    <row r="1061" spans="1:17" hidden="1" x14ac:dyDescent="0.3">
      <c r="A1061" t="s">
        <v>2280</v>
      </c>
      <c r="B1061" t="s">
        <v>2281</v>
      </c>
      <c r="C1061" t="s">
        <v>3142</v>
      </c>
      <c r="D1061" t="s">
        <v>111</v>
      </c>
      <c r="E1061">
        <v>2403.5609934099998</v>
      </c>
      <c r="F1061">
        <v>421.55</v>
      </c>
      <c r="G1061">
        <v>-34.739010157273803</v>
      </c>
      <c r="H1061">
        <v>-12.4762664312608</v>
      </c>
      <c r="I1061">
        <v>-16.595951462724202</v>
      </c>
      <c r="J1061">
        <v>-9.1052845465855405</v>
      </c>
      <c r="K1061">
        <v>472.506885697955</v>
      </c>
      <c r="M1061">
        <v>31.209652901625201</v>
      </c>
      <c r="N1061">
        <v>0.84908068551554505</v>
      </c>
      <c r="O1061">
        <v>48.855414541572699</v>
      </c>
      <c r="P1061">
        <v>3.5494964382215501</v>
      </c>
    </row>
    <row r="1062" spans="1:17" x14ac:dyDescent="0.3">
      <c r="A1062" t="s">
        <v>2282</v>
      </c>
      <c r="B1062" t="s">
        <v>2283</v>
      </c>
      <c r="C1062" t="s">
        <v>3129</v>
      </c>
      <c r="D1062" t="s">
        <v>373</v>
      </c>
      <c r="E1062">
        <v>2398.0872072799998</v>
      </c>
      <c r="F1062">
        <v>1702.3</v>
      </c>
      <c r="G1062">
        <v>-37.913144976021798</v>
      </c>
      <c r="H1062">
        <v>0.63332541521915697</v>
      </c>
      <c r="I1062">
        <v>-12.0391720994499</v>
      </c>
      <c r="J1062">
        <v>-3.1353989424064701</v>
      </c>
      <c r="K1062">
        <v>1857.5846316393199</v>
      </c>
      <c r="L1062">
        <v>1928.1764700918</v>
      </c>
      <c r="M1062">
        <v>40.152196686547299</v>
      </c>
      <c r="N1062">
        <v>0.54873664504862096</v>
      </c>
      <c r="O1062">
        <v>50.381836339070603</v>
      </c>
      <c r="P1062">
        <v>11.188765512736699</v>
      </c>
      <c r="Q1062">
        <v>-7.4925243418942994E-2</v>
      </c>
    </row>
    <row r="1063" spans="1:17" hidden="1" x14ac:dyDescent="0.3">
      <c r="A1063" t="s">
        <v>2284</v>
      </c>
      <c r="B1063" t="s">
        <v>2285</v>
      </c>
      <c r="C1063" t="s">
        <v>3142</v>
      </c>
      <c r="D1063" t="s">
        <v>565</v>
      </c>
      <c r="E1063">
        <v>2381.9511944800001</v>
      </c>
      <c r="F1063">
        <v>1656</v>
      </c>
      <c r="G1063">
        <v>138.01417243958801</v>
      </c>
      <c r="H1063">
        <v>8.3684747715537906</v>
      </c>
      <c r="I1063">
        <v>7.4281524291576098</v>
      </c>
      <c r="J1063">
        <v>-3.1129894244790699</v>
      </c>
      <c r="K1063">
        <v>1771.2945654631999</v>
      </c>
      <c r="L1063">
        <v>1601.7327903778501</v>
      </c>
      <c r="M1063">
        <v>42.825209614069699</v>
      </c>
      <c r="N1063">
        <v>0.74131668489817903</v>
      </c>
      <c r="O1063">
        <v>35.591787439613498</v>
      </c>
      <c r="P1063">
        <v>172.52530239447</v>
      </c>
      <c r="Q1063">
        <v>0.25970583040791201</v>
      </c>
    </row>
    <row r="1064" spans="1:17" hidden="1" x14ac:dyDescent="0.3">
      <c r="A1064" t="s">
        <v>2286</v>
      </c>
      <c r="B1064" t="s">
        <v>2287</v>
      </c>
      <c r="C1064" t="s">
        <v>3142</v>
      </c>
      <c r="D1064" t="s">
        <v>250</v>
      </c>
      <c r="E1064">
        <v>2376.1918115150002</v>
      </c>
      <c r="F1064">
        <v>221.53</v>
      </c>
      <c r="G1064">
        <v>-53.203949477671202</v>
      </c>
      <c r="H1064">
        <v>-6.9199718511627202</v>
      </c>
      <c r="I1064">
        <v>-26.2297891943835</v>
      </c>
      <c r="J1064">
        <v>1.3227388384491301</v>
      </c>
      <c r="K1064">
        <v>245.05958553111401</v>
      </c>
      <c r="L1064">
        <v>260.40715852494901</v>
      </c>
      <c r="M1064">
        <v>47.677953166127601</v>
      </c>
      <c r="N1064">
        <v>1.27943580706142</v>
      </c>
      <c r="O1064">
        <v>53.252381167336203</v>
      </c>
      <c r="P1064">
        <v>8.5665278118108201</v>
      </c>
      <c r="Q1064">
        <v>3.9966607555304998E-2</v>
      </c>
    </row>
    <row r="1065" spans="1:17" hidden="1" x14ac:dyDescent="0.3">
      <c r="A1065" t="s">
        <v>2288</v>
      </c>
      <c r="B1065" t="s">
        <v>2289</v>
      </c>
      <c r="C1065" t="s">
        <v>3142</v>
      </c>
      <c r="D1065" t="s">
        <v>280</v>
      </c>
      <c r="E1065">
        <v>2373.636125</v>
      </c>
      <c r="F1065">
        <v>475.25</v>
      </c>
      <c r="G1065">
        <v>-14.4485021040561</v>
      </c>
      <c r="H1065">
        <v>8.67592927592991</v>
      </c>
      <c r="I1065">
        <v>-3.51438373965461</v>
      </c>
      <c r="J1065">
        <v>-4.69474614434362</v>
      </c>
      <c r="K1065">
        <v>472.15716413292103</v>
      </c>
      <c r="L1065">
        <v>453.65663355230998</v>
      </c>
      <c r="M1065">
        <v>43.970879272602403</v>
      </c>
      <c r="N1065">
        <v>0.43026481144652201</v>
      </c>
      <c r="O1065">
        <v>11.499210941609601</v>
      </c>
      <c r="P1065">
        <v>24.557725068798302</v>
      </c>
      <c r="Q1065">
        <v>2.1328819995632999E-2</v>
      </c>
    </row>
    <row r="1066" spans="1:17" hidden="1" x14ac:dyDescent="0.3">
      <c r="A1066" t="s">
        <v>2290</v>
      </c>
      <c r="B1066" t="s">
        <v>2291</v>
      </c>
      <c r="C1066" t="s">
        <v>3142</v>
      </c>
      <c r="D1066" t="s">
        <v>134</v>
      </c>
      <c r="E1066">
        <v>2372.9850496290001</v>
      </c>
      <c r="F1066">
        <v>9.07</v>
      </c>
      <c r="G1066">
        <v>51.302249948664198</v>
      </c>
      <c r="H1066">
        <v>-2.6235014406621602</v>
      </c>
      <c r="I1066">
        <v>-19.009101240802899</v>
      </c>
      <c r="J1066">
        <v>-2.0999966887298802</v>
      </c>
      <c r="K1066">
        <v>9.9916878595391108</v>
      </c>
      <c r="L1066">
        <v>9.8335353409341302</v>
      </c>
      <c r="M1066">
        <v>39.5197524158703</v>
      </c>
      <c r="N1066">
        <v>0.407606944959791</v>
      </c>
      <c r="O1066">
        <v>118.302094818081</v>
      </c>
      <c r="P1066">
        <v>77.843137254901904</v>
      </c>
      <c r="Q1066">
        <v>0.116550440482588</v>
      </c>
    </row>
    <row r="1067" spans="1:17" hidden="1" x14ac:dyDescent="0.3">
      <c r="A1067" t="s">
        <v>2292</v>
      </c>
      <c r="B1067" t="s">
        <v>2293</v>
      </c>
      <c r="C1067" t="s">
        <v>3142</v>
      </c>
      <c r="D1067" t="s">
        <v>280</v>
      </c>
      <c r="E1067">
        <v>2366.7127775700001</v>
      </c>
      <c r="F1067">
        <v>423.95</v>
      </c>
      <c r="G1067">
        <v>69.431970191191596</v>
      </c>
      <c r="H1067">
        <v>2.0999699851480198</v>
      </c>
      <c r="I1067">
        <v>107.436251599128</v>
      </c>
      <c r="J1067">
        <v>-4.0169236213269501</v>
      </c>
      <c r="K1067">
        <v>408.926358188265</v>
      </c>
      <c r="M1067">
        <v>55.074686686066997</v>
      </c>
      <c r="N1067">
        <v>0.54309268126640697</v>
      </c>
      <c r="O1067">
        <v>14.353107677792099</v>
      </c>
      <c r="P1067">
        <v>154.24287856071899</v>
      </c>
    </row>
    <row r="1068" spans="1:17" hidden="1" x14ac:dyDescent="0.3">
      <c r="A1068" t="s">
        <v>2294</v>
      </c>
      <c r="B1068" t="s">
        <v>2295</v>
      </c>
      <c r="C1068" t="s">
        <v>3142</v>
      </c>
      <c r="D1068" t="s">
        <v>417</v>
      </c>
      <c r="E1068">
        <v>2359.2423359599902</v>
      </c>
      <c r="F1068">
        <v>1021.6</v>
      </c>
      <c r="G1068">
        <v>-44.328680386978398</v>
      </c>
      <c r="H1068">
        <v>-1.2022319783781199</v>
      </c>
      <c r="I1068">
        <v>-21.233683523817401</v>
      </c>
      <c r="J1068">
        <v>-2.55413592758075</v>
      </c>
      <c r="K1068">
        <v>1070.32821534457</v>
      </c>
      <c r="L1068">
        <v>1154.9693938197499</v>
      </c>
      <c r="M1068">
        <v>52.837940364924798</v>
      </c>
      <c r="N1068">
        <v>0.60867428108389199</v>
      </c>
      <c r="O1068">
        <v>40.955364134690598</v>
      </c>
      <c r="P1068">
        <v>2.16</v>
      </c>
      <c r="Q1068">
        <v>-3.5522868645716001E-2</v>
      </c>
    </row>
    <row r="1069" spans="1:17" hidden="1" x14ac:dyDescent="0.3">
      <c r="A1069" t="s">
        <v>2296</v>
      </c>
      <c r="B1069" t="s">
        <v>2297</v>
      </c>
      <c r="C1069" t="s">
        <v>3142</v>
      </c>
      <c r="D1069" t="s">
        <v>123</v>
      </c>
      <c r="E1069">
        <v>2353.8384065</v>
      </c>
      <c r="F1069">
        <v>3067.4</v>
      </c>
      <c r="G1069">
        <v>203.040314208128</v>
      </c>
      <c r="H1069">
        <v>-19.013838841318002</v>
      </c>
      <c r="I1069">
        <v>59.803223215993398</v>
      </c>
      <c r="J1069">
        <v>-16.587568266033301</v>
      </c>
      <c r="K1069">
        <v>3328.8558282633398</v>
      </c>
      <c r="L1069">
        <v>2376.9835157253101</v>
      </c>
      <c r="M1069">
        <v>35.081498257006203</v>
      </c>
      <c r="N1069">
        <v>0.76079261698040401</v>
      </c>
      <c r="O1069">
        <v>59.046749690291399</v>
      </c>
      <c r="P1069">
        <v>331.23857725291703</v>
      </c>
      <c r="Q1069">
        <v>0.24024735144477599</v>
      </c>
    </row>
    <row r="1070" spans="1:17" hidden="1" x14ac:dyDescent="0.3">
      <c r="A1070" t="s">
        <v>2298</v>
      </c>
      <c r="B1070" t="s">
        <v>2299</v>
      </c>
      <c r="C1070" t="s">
        <v>3142</v>
      </c>
      <c r="D1070" t="s">
        <v>69</v>
      </c>
      <c r="E1070">
        <v>2353.0812763499998</v>
      </c>
      <c r="F1070">
        <v>855.75</v>
      </c>
      <c r="G1070">
        <v>66.118826959131596</v>
      </c>
      <c r="H1070">
        <v>-0.58121835745962902</v>
      </c>
      <c r="I1070">
        <v>-8.3772432827915306</v>
      </c>
      <c r="J1070">
        <v>-4.3474381063900402</v>
      </c>
      <c r="K1070">
        <v>854.79181727444904</v>
      </c>
      <c r="L1070">
        <v>814.01433726331504</v>
      </c>
      <c r="M1070">
        <v>64.731378666571302</v>
      </c>
      <c r="N1070">
        <v>1.00097995566234</v>
      </c>
      <c r="O1070">
        <v>27.806018112766498</v>
      </c>
      <c r="P1070">
        <v>91.250419041233599</v>
      </c>
      <c r="Q1070">
        <v>9.8463053367997003E-2</v>
      </c>
    </row>
    <row r="1071" spans="1:17" hidden="1" x14ac:dyDescent="0.3">
      <c r="A1071" t="s">
        <v>2300</v>
      </c>
      <c r="B1071" t="s">
        <v>2301</v>
      </c>
      <c r="C1071" t="s">
        <v>3142</v>
      </c>
      <c r="D1071" t="s">
        <v>250</v>
      </c>
      <c r="E1071">
        <v>2348.8249999999998</v>
      </c>
      <c r="F1071">
        <v>5010</v>
      </c>
      <c r="G1071">
        <v>58.058193532127703</v>
      </c>
      <c r="H1071">
        <v>-1.92540456714052</v>
      </c>
      <c r="I1071">
        <v>55.791834575407798</v>
      </c>
      <c r="J1071">
        <v>-2.4193329719157202</v>
      </c>
      <c r="K1071">
        <v>4874.0829795947102</v>
      </c>
      <c r="L1071">
        <v>3934.7686244441802</v>
      </c>
      <c r="M1071">
        <v>43.7574141064187</v>
      </c>
      <c r="N1071">
        <v>0.56752538000284303</v>
      </c>
      <c r="O1071">
        <v>14.548902195608701</v>
      </c>
      <c r="P1071">
        <v>98.133354425373696</v>
      </c>
      <c r="Q1071">
        <v>0.17206455808353199</v>
      </c>
    </row>
    <row r="1072" spans="1:17" hidden="1" x14ac:dyDescent="0.3">
      <c r="A1072" t="s">
        <v>2302</v>
      </c>
      <c r="B1072" t="s">
        <v>2303</v>
      </c>
      <c r="C1072" t="s">
        <v>3142</v>
      </c>
      <c r="D1072" t="s">
        <v>99</v>
      </c>
      <c r="E1072">
        <v>2344.9366500000001</v>
      </c>
      <c r="F1072">
        <v>874.65</v>
      </c>
      <c r="G1072">
        <v>129.39826971445299</v>
      </c>
      <c r="H1072">
        <v>-13.392348066684299</v>
      </c>
      <c r="I1072">
        <v>-42.677642350514198</v>
      </c>
      <c r="J1072">
        <v>-5.9433433149892503</v>
      </c>
      <c r="K1072">
        <v>989.45493674854299</v>
      </c>
      <c r="L1072">
        <v>959.26486734805098</v>
      </c>
      <c r="M1072">
        <v>27.547251236131999</v>
      </c>
      <c r="N1072">
        <v>0.35211063277690102</v>
      </c>
      <c r="O1072">
        <v>81.558337620762501</v>
      </c>
      <c r="P1072">
        <v>151.62543153049401</v>
      </c>
      <c r="Q1072">
        <v>0.21814952968586199</v>
      </c>
    </row>
    <row r="1073" spans="1:17" hidden="1" x14ac:dyDescent="0.3">
      <c r="A1073" t="s">
        <v>2304</v>
      </c>
      <c r="B1073" t="s">
        <v>2305</v>
      </c>
      <c r="C1073" t="s">
        <v>3142</v>
      </c>
      <c r="D1073" t="s">
        <v>676</v>
      </c>
      <c r="E1073">
        <v>2341.4935115399999</v>
      </c>
      <c r="F1073">
        <v>1975.8</v>
      </c>
      <c r="G1073">
        <v>-38.817840640763002</v>
      </c>
      <c r="H1073">
        <v>2.42103376783784</v>
      </c>
      <c r="I1073">
        <v>-17.406618981450698</v>
      </c>
      <c r="J1073">
        <v>-3.7728557395689002</v>
      </c>
      <c r="K1073">
        <v>2119.8324520566598</v>
      </c>
      <c r="L1073">
        <v>2296.56623157896</v>
      </c>
      <c r="M1073">
        <v>48.484912999802098</v>
      </c>
      <c r="N1073">
        <v>0.38935623040371897</v>
      </c>
      <c r="O1073">
        <v>63.478084826399403</v>
      </c>
      <c r="P1073">
        <v>6.80577328504243</v>
      </c>
      <c r="Q1073">
        <v>6.2152788628955E-2</v>
      </c>
    </row>
    <row r="1074" spans="1:17" hidden="1" x14ac:dyDescent="0.3">
      <c r="A1074" t="s">
        <v>2306</v>
      </c>
      <c r="B1074" t="s">
        <v>2307</v>
      </c>
      <c r="C1074" t="s">
        <v>3142</v>
      </c>
      <c r="D1074" t="s">
        <v>261</v>
      </c>
      <c r="E1074">
        <v>2331.6538277999998</v>
      </c>
      <c r="F1074">
        <v>491</v>
      </c>
      <c r="G1074">
        <v>51.784942135542501</v>
      </c>
      <c r="H1074">
        <v>21.369253303990401</v>
      </c>
      <c r="I1074">
        <v>8.5891932011430701</v>
      </c>
      <c r="J1074">
        <v>2.2439465979767399</v>
      </c>
      <c r="K1074">
        <v>446.021690666746</v>
      </c>
      <c r="L1074">
        <v>391.01569203929398</v>
      </c>
      <c r="M1074">
        <v>69.789245543745395</v>
      </c>
      <c r="N1074">
        <v>0.82897184306746496</v>
      </c>
      <c r="O1074">
        <v>2.0366598778004099</v>
      </c>
      <c r="P1074">
        <v>91.087760264642895</v>
      </c>
      <c r="Q1074">
        <v>0.25039964964401701</v>
      </c>
    </row>
    <row r="1075" spans="1:17" hidden="1" x14ac:dyDescent="0.3">
      <c r="A1075" t="s">
        <v>2308</v>
      </c>
      <c r="B1075" t="s">
        <v>2309</v>
      </c>
      <c r="C1075" t="s">
        <v>3142</v>
      </c>
      <c r="D1075" t="s">
        <v>220</v>
      </c>
      <c r="E1075">
        <v>2328.3757937400001</v>
      </c>
      <c r="F1075">
        <v>382.1</v>
      </c>
      <c r="G1075">
        <v>51.793785360643199</v>
      </c>
      <c r="H1075">
        <v>9.1758717055066494</v>
      </c>
      <c r="I1075">
        <v>-9.9339926522509003E-2</v>
      </c>
      <c r="J1075">
        <v>1.35313191285176</v>
      </c>
      <c r="K1075">
        <v>386.14188410395502</v>
      </c>
      <c r="L1075">
        <v>377.92933675461001</v>
      </c>
      <c r="M1075">
        <v>55.622448557683398</v>
      </c>
      <c r="N1075">
        <v>0.71550371923962197</v>
      </c>
      <c r="O1075">
        <v>42.358021460350699</v>
      </c>
      <c r="P1075">
        <v>76.265713297197493</v>
      </c>
      <c r="Q1075">
        <v>8.4195119582489E-2</v>
      </c>
    </row>
    <row r="1076" spans="1:17" hidden="1" x14ac:dyDescent="0.3">
      <c r="A1076" t="s">
        <v>2310</v>
      </c>
      <c r="B1076" t="s">
        <v>2311</v>
      </c>
      <c r="C1076" t="s">
        <v>3142</v>
      </c>
      <c r="D1076" t="s">
        <v>546</v>
      </c>
      <c r="E1076">
        <v>2324.56086486</v>
      </c>
      <c r="F1076">
        <v>959.4</v>
      </c>
      <c r="G1076">
        <v>103.748963525913</v>
      </c>
      <c r="H1076">
        <v>36.367035394145297</v>
      </c>
      <c r="I1076">
        <v>58.218404768421898</v>
      </c>
      <c r="J1076">
        <v>3.9063239409463599</v>
      </c>
      <c r="K1076">
        <v>710.13259335179805</v>
      </c>
      <c r="L1076">
        <v>568.98463900175102</v>
      </c>
      <c r="M1076">
        <v>72.920981160388394</v>
      </c>
      <c r="N1076">
        <v>0.784444647209107</v>
      </c>
      <c r="O1076">
        <v>1.6624973942047201</v>
      </c>
      <c r="P1076">
        <v>184.224559324544</v>
      </c>
      <c r="Q1076">
        <v>0.19678854459526901</v>
      </c>
    </row>
    <row r="1077" spans="1:17" hidden="1" x14ac:dyDescent="0.3">
      <c r="A1077" t="s">
        <v>2312</v>
      </c>
      <c r="B1077" t="s">
        <v>2313</v>
      </c>
      <c r="C1077" t="s">
        <v>3142</v>
      </c>
      <c r="D1077" t="s">
        <v>280</v>
      </c>
      <c r="E1077">
        <v>2318.7203403499998</v>
      </c>
      <c r="F1077">
        <v>431.3</v>
      </c>
      <c r="G1077">
        <v>22.365998763152401</v>
      </c>
      <c r="H1077">
        <v>-1.59511805933761</v>
      </c>
      <c r="I1077">
        <v>-22.231854450830799</v>
      </c>
      <c r="J1077">
        <v>-6.0380193543091201</v>
      </c>
      <c r="K1077">
        <v>484.08735439693601</v>
      </c>
      <c r="L1077">
        <v>481.15700084027401</v>
      </c>
      <c r="M1077">
        <v>45.510320956256002</v>
      </c>
      <c r="N1077">
        <v>1.0236365153598199</v>
      </c>
      <c r="O1077">
        <v>110.71180153025701</v>
      </c>
      <c r="P1077">
        <v>70.205209155485406</v>
      </c>
      <c r="Q1077">
        <v>0.168986000373992</v>
      </c>
    </row>
    <row r="1078" spans="1:17" hidden="1" x14ac:dyDescent="0.3">
      <c r="A1078" t="s">
        <v>2314</v>
      </c>
      <c r="B1078" t="s">
        <v>2315</v>
      </c>
      <c r="C1078" t="s">
        <v>3142</v>
      </c>
      <c r="D1078" t="s">
        <v>2316</v>
      </c>
      <c r="E1078">
        <v>2297.4162545099998</v>
      </c>
      <c r="F1078">
        <v>4650</v>
      </c>
      <c r="G1078">
        <v>36.854186986454998</v>
      </c>
      <c r="H1078">
        <v>-5.3375678795316599</v>
      </c>
      <c r="I1078">
        <v>20.075485761806199</v>
      </c>
      <c r="J1078">
        <v>-9.6457047412994292</v>
      </c>
      <c r="K1078">
        <v>5180.3525887262003</v>
      </c>
      <c r="L1078">
        <v>4634.8643050390001</v>
      </c>
      <c r="M1078">
        <v>26.5843498128954</v>
      </c>
      <c r="N1078">
        <v>0.94782151081259403</v>
      </c>
      <c r="O1078">
        <v>38.559139784946197</v>
      </c>
      <c r="P1078">
        <v>59.793814432989699</v>
      </c>
      <c r="Q1078">
        <v>0.14100145717312301</v>
      </c>
    </row>
    <row r="1079" spans="1:17" hidden="1" x14ac:dyDescent="0.3">
      <c r="A1079" t="s">
        <v>2317</v>
      </c>
      <c r="B1079" t="s">
        <v>2318</v>
      </c>
      <c r="C1079" t="s">
        <v>3142</v>
      </c>
      <c r="D1079" t="s">
        <v>2028</v>
      </c>
      <c r="E1079">
        <v>2286.8989166400002</v>
      </c>
      <c r="F1079">
        <v>789.1</v>
      </c>
      <c r="G1079">
        <v>-22.762864847490501</v>
      </c>
      <c r="H1079">
        <v>27.723921436113098</v>
      </c>
      <c r="I1079">
        <v>7.2178664638671801</v>
      </c>
      <c r="J1079">
        <v>-3.6958756464935498</v>
      </c>
      <c r="K1079">
        <v>679.10207891606603</v>
      </c>
      <c r="L1079">
        <v>651.92990574564396</v>
      </c>
      <c r="M1079">
        <v>73.398277225740799</v>
      </c>
      <c r="N1079">
        <v>1.5543843700764901</v>
      </c>
      <c r="O1079">
        <v>15.9548853123811</v>
      </c>
      <c r="P1079">
        <v>51.75</v>
      </c>
      <c r="Q1079">
        <v>0.171093691438441</v>
      </c>
    </row>
    <row r="1080" spans="1:17" hidden="1" x14ac:dyDescent="0.3">
      <c r="A1080" t="s">
        <v>2319</v>
      </c>
      <c r="B1080" t="s">
        <v>2320</v>
      </c>
      <c r="C1080" t="s">
        <v>3142</v>
      </c>
      <c r="D1080" t="s">
        <v>393</v>
      </c>
      <c r="E1080">
        <v>2284.9862712099998</v>
      </c>
      <c r="F1080">
        <v>687.65</v>
      </c>
      <c r="G1080">
        <v>-43.820842847520296</v>
      </c>
      <c r="H1080">
        <v>-1.46613581686671</v>
      </c>
      <c r="I1080">
        <v>-18.789713592789901</v>
      </c>
      <c r="J1080">
        <v>-1.8264287802989501</v>
      </c>
      <c r="K1080">
        <v>719.75493306537498</v>
      </c>
      <c r="L1080">
        <v>785.31989571635302</v>
      </c>
      <c r="M1080">
        <v>51.881617469021798</v>
      </c>
      <c r="N1080">
        <v>0.78055697803671298</v>
      </c>
      <c r="O1080">
        <v>36.6538209845124</v>
      </c>
      <c r="P1080">
        <v>4.6651445966514302</v>
      </c>
      <c r="Q1080">
        <v>-4.6934385110092E-2</v>
      </c>
    </row>
    <row r="1081" spans="1:17" hidden="1" x14ac:dyDescent="0.3">
      <c r="A1081" t="s">
        <v>2321</v>
      </c>
      <c r="B1081" t="s">
        <v>2322</v>
      </c>
      <c r="C1081" t="s">
        <v>3142</v>
      </c>
      <c r="D1081" t="s">
        <v>48</v>
      </c>
      <c r="E1081">
        <v>2281.513070645</v>
      </c>
      <c r="F1081">
        <v>2103.9499999999998</v>
      </c>
      <c r="G1081">
        <v>-11.0306077227062</v>
      </c>
      <c r="H1081">
        <v>-5.6704204700567296</v>
      </c>
      <c r="I1081">
        <v>-30.548349011624399</v>
      </c>
      <c r="J1081">
        <v>0.95076265547494698</v>
      </c>
      <c r="K1081">
        <v>2348.7962970429398</v>
      </c>
      <c r="L1081">
        <v>2487.8308351078099</v>
      </c>
      <c r="M1081">
        <v>45.288436759704702</v>
      </c>
      <c r="N1081">
        <v>1.0779155910931999</v>
      </c>
      <c r="O1081">
        <v>76.235176691461305</v>
      </c>
      <c r="P1081">
        <v>18.202758504452301</v>
      </c>
      <c r="Q1081">
        <v>6.0498380388015E-2</v>
      </c>
    </row>
    <row r="1082" spans="1:17" hidden="1" x14ac:dyDescent="0.3">
      <c r="A1082" t="s">
        <v>2323</v>
      </c>
      <c r="B1082" t="s">
        <v>2324</v>
      </c>
      <c r="C1082" t="s">
        <v>3142</v>
      </c>
      <c r="D1082" t="s">
        <v>504</v>
      </c>
      <c r="E1082">
        <v>2272.3537787999999</v>
      </c>
      <c r="F1082">
        <v>2671.2</v>
      </c>
      <c r="G1082">
        <v>53.088691562358797</v>
      </c>
      <c r="H1082">
        <v>19.0689035124445</v>
      </c>
      <c r="I1082">
        <v>43.502117722409999</v>
      </c>
      <c r="J1082">
        <v>4.9333279897794604</v>
      </c>
      <c r="K1082">
        <v>2442.6226625948102</v>
      </c>
      <c r="L1082">
        <v>2203.2739518580702</v>
      </c>
      <c r="M1082">
        <v>70.784552496738499</v>
      </c>
      <c r="N1082">
        <v>0.92129156147862401</v>
      </c>
      <c r="O1082">
        <v>26.497454327642998</v>
      </c>
      <c r="P1082">
        <v>106.61329620605601</v>
      </c>
      <c r="Q1082">
        <v>-1.437869410912E-3</v>
      </c>
    </row>
    <row r="1083" spans="1:17" hidden="1" x14ac:dyDescent="0.3">
      <c r="A1083" t="s">
        <v>2325</v>
      </c>
      <c r="B1083" t="s">
        <v>2326</v>
      </c>
      <c r="C1083" t="s">
        <v>3142</v>
      </c>
      <c r="D1083" t="s">
        <v>232</v>
      </c>
      <c r="E1083">
        <v>2257.9997390979902</v>
      </c>
      <c r="F1083">
        <v>126.46</v>
      </c>
      <c r="G1083">
        <v>80.978507156456999</v>
      </c>
      <c r="H1083">
        <v>-2.9276242628115501</v>
      </c>
      <c r="I1083">
        <v>85.435357574864497</v>
      </c>
      <c r="J1083">
        <v>2.1300262259918501</v>
      </c>
      <c r="K1083">
        <v>121.449837202033</v>
      </c>
      <c r="L1083">
        <v>94.8428166817435</v>
      </c>
      <c r="M1083">
        <v>58.120118357415798</v>
      </c>
      <c r="N1083">
        <v>0.264400956258805</v>
      </c>
      <c r="O1083">
        <v>31.575201644788802</v>
      </c>
      <c r="P1083">
        <v>144.79287650019299</v>
      </c>
    </row>
    <row r="1084" spans="1:17" hidden="1" x14ac:dyDescent="0.3">
      <c r="A1084" t="s">
        <v>2327</v>
      </c>
      <c r="B1084" t="s">
        <v>2328</v>
      </c>
      <c r="C1084" t="s">
        <v>3142</v>
      </c>
      <c r="D1084" t="s">
        <v>1052</v>
      </c>
      <c r="E1084">
        <v>2253.6592759999999</v>
      </c>
      <c r="F1084">
        <v>987.65</v>
      </c>
      <c r="G1084">
        <v>8.1298631955072</v>
      </c>
      <c r="H1084">
        <v>11.9248837156396</v>
      </c>
      <c r="I1084">
        <v>24.546796792663699</v>
      </c>
      <c r="J1084">
        <v>6.1144941573863996</v>
      </c>
      <c r="K1084">
        <v>963.16313862632705</v>
      </c>
      <c r="L1084">
        <v>899.41228080415999</v>
      </c>
      <c r="M1084">
        <v>67.739994923668107</v>
      </c>
      <c r="N1084">
        <v>0.90880141016586502</v>
      </c>
      <c r="O1084">
        <v>35.169341365868398</v>
      </c>
      <c r="P1084">
        <v>53.707882655046298</v>
      </c>
      <c r="Q1084">
        <v>3.0635444745174999E-2</v>
      </c>
    </row>
    <row r="1085" spans="1:17" hidden="1" x14ac:dyDescent="0.3">
      <c r="A1085" t="s">
        <v>2329</v>
      </c>
      <c r="B1085" t="s">
        <v>2330</v>
      </c>
      <c r="C1085" t="s">
        <v>3142</v>
      </c>
      <c r="D1085" t="s">
        <v>417</v>
      </c>
      <c r="E1085">
        <v>2243.7932049999999</v>
      </c>
      <c r="F1085">
        <v>1309.9000000000001</v>
      </c>
      <c r="G1085">
        <v>103.982971146502</v>
      </c>
      <c r="H1085">
        <v>-9.1253353443232808</v>
      </c>
      <c r="I1085">
        <v>5.7832966859042996</v>
      </c>
      <c r="J1085">
        <v>2.5102824126996501</v>
      </c>
      <c r="K1085">
        <v>1494.2804535120199</v>
      </c>
      <c r="L1085">
        <v>1324.2524577116201</v>
      </c>
      <c r="M1085">
        <v>40.995143598679597</v>
      </c>
      <c r="N1085">
        <v>2.1621842434555298</v>
      </c>
      <c r="O1085">
        <v>66.363844568287604</v>
      </c>
      <c r="P1085">
        <v>153.53721087777001</v>
      </c>
      <c r="Q1085">
        <v>0.23584099510081999</v>
      </c>
    </row>
    <row r="1086" spans="1:17" hidden="1" x14ac:dyDescent="0.3">
      <c r="A1086" t="s">
        <v>2331</v>
      </c>
      <c r="B1086" t="s">
        <v>2332</v>
      </c>
      <c r="C1086" t="s">
        <v>3142</v>
      </c>
      <c r="D1086" t="s">
        <v>51</v>
      </c>
      <c r="E1086">
        <v>2240.7392341</v>
      </c>
      <c r="F1086">
        <v>264.7</v>
      </c>
      <c r="G1086">
        <v>96.352524393702296</v>
      </c>
      <c r="H1086">
        <v>-12.351738488089101</v>
      </c>
      <c r="I1086">
        <v>22.546147441560201</v>
      </c>
      <c r="J1086">
        <v>-6.7790576888231904</v>
      </c>
      <c r="K1086">
        <v>296.85844605081002</v>
      </c>
      <c r="L1086">
        <v>255.806472904896</v>
      </c>
      <c r="M1086">
        <v>48.491016441435796</v>
      </c>
      <c r="N1086">
        <v>0.51940210287898603</v>
      </c>
      <c r="O1086">
        <v>50.358896864374699</v>
      </c>
      <c r="P1086">
        <v>133.62753751103199</v>
      </c>
      <c r="Q1086">
        <v>7.0144543397421003E-2</v>
      </c>
    </row>
    <row r="1087" spans="1:17" hidden="1" x14ac:dyDescent="0.3">
      <c r="A1087" t="s">
        <v>2333</v>
      </c>
      <c r="B1087" t="s">
        <v>2334</v>
      </c>
      <c r="C1087" t="s">
        <v>3142</v>
      </c>
      <c r="D1087" t="s">
        <v>80</v>
      </c>
      <c r="E1087">
        <v>2235.53775</v>
      </c>
      <c r="F1087">
        <v>221.45</v>
      </c>
      <c r="G1087">
        <v>-0.38397061934290699</v>
      </c>
      <c r="H1087">
        <v>46.714838962563199</v>
      </c>
      <c r="I1087">
        <v>59.5019791407166</v>
      </c>
      <c r="J1087">
        <v>-0.47003792056184801</v>
      </c>
      <c r="K1087">
        <v>169.31143223389</v>
      </c>
      <c r="L1087">
        <v>154.19894804818799</v>
      </c>
      <c r="M1087">
        <v>79.265104106037498</v>
      </c>
      <c r="N1087">
        <v>2.1420496688742001</v>
      </c>
      <c r="O1087">
        <v>2.32558139534884</v>
      </c>
      <c r="P1087">
        <v>95.196121639488695</v>
      </c>
      <c r="Q1087">
        <v>0.102032328714972</v>
      </c>
    </row>
    <row r="1088" spans="1:17" hidden="1" x14ac:dyDescent="0.3">
      <c r="A1088" t="s">
        <v>2335</v>
      </c>
      <c r="B1088" t="s">
        <v>2336</v>
      </c>
      <c r="C1088" t="s">
        <v>3142</v>
      </c>
      <c r="D1088" t="s">
        <v>197</v>
      </c>
      <c r="E1088">
        <v>2231.10330372</v>
      </c>
      <c r="F1088">
        <v>83.14</v>
      </c>
      <c r="G1088">
        <v>75.555753590917803</v>
      </c>
      <c r="H1088">
        <v>15.871071067727099</v>
      </c>
      <c r="I1088">
        <v>-21.240256050905099</v>
      </c>
      <c r="J1088">
        <v>-4.7449212072098401</v>
      </c>
      <c r="K1088">
        <v>82.931820884412701</v>
      </c>
      <c r="L1088">
        <v>82.788789905767004</v>
      </c>
      <c r="M1088">
        <v>50.699133772082099</v>
      </c>
      <c r="N1088">
        <v>0.82074085779110995</v>
      </c>
      <c r="O1088">
        <v>68.390666345922497</v>
      </c>
      <c r="P1088">
        <v>106.302729528535</v>
      </c>
      <c r="Q1088">
        <v>0.188158192254371</v>
      </c>
    </row>
    <row r="1089" spans="1:17" hidden="1" x14ac:dyDescent="0.3">
      <c r="A1089" t="s">
        <v>2337</v>
      </c>
      <c r="B1089" t="s">
        <v>2338</v>
      </c>
      <c r="C1089" t="s">
        <v>3142</v>
      </c>
      <c r="D1089" t="s">
        <v>247</v>
      </c>
      <c r="E1089">
        <v>2221.6246872400002</v>
      </c>
      <c r="F1089">
        <v>1488.4</v>
      </c>
      <c r="G1089">
        <v>-16.8800902325275</v>
      </c>
      <c r="H1089">
        <v>-5.8441051936427204</v>
      </c>
      <c r="I1089">
        <v>-13.821564895556399</v>
      </c>
      <c r="J1089">
        <v>-4.7599183451606102</v>
      </c>
      <c r="K1089">
        <v>1628.20464472251</v>
      </c>
      <c r="L1089">
        <v>1680.2545335908201</v>
      </c>
      <c r="M1089">
        <v>37.928110817648601</v>
      </c>
      <c r="N1089">
        <v>0.66997084029954301</v>
      </c>
      <c r="O1089">
        <v>42.932007524858903</v>
      </c>
      <c r="P1089">
        <v>13.618320610687</v>
      </c>
      <c r="Q1089">
        <v>1.9271811224771999E-2</v>
      </c>
    </row>
    <row r="1090" spans="1:17" hidden="1" x14ac:dyDescent="0.3">
      <c r="A1090" t="s">
        <v>2339</v>
      </c>
      <c r="B1090" t="s">
        <v>2340</v>
      </c>
      <c r="C1090" t="s">
        <v>3142</v>
      </c>
      <c r="D1090" t="s">
        <v>565</v>
      </c>
      <c r="E1090">
        <v>2220.1278000000002</v>
      </c>
      <c r="F1090">
        <v>394.9</v>
      </c>
      <c r="G1090">
        <v>-16.431484016434599</v>
      </c>
      <c r="H1090">
        <v>-1.15858489553171</v>
      </c>
      <c r="I1090">
        <v>14.1679239743693</v>
      </c>
      <c r="J1090">
        <v>-5.1809287993098003</v>
      </c>
      <c r="K1090">
        <v>397.54767066805601</v>
      </c>
      <c r="L1090">
        <v>375.841706405195</v>
      </c>
      <c r="M1090">
        <v>54.597903093590602</v>
      </c>
      <c r="N1090">
        <v>0.94319454946997505</v>
      </c>
      <c r="O1090">
        <v>20.030387439858099</v>
      </c>
      <c r="P1090">
        <v>34.778156996587001</v>
      </c>
      <c r="Q1090">
        <v>4.3519299261430999E-2</v>
      </c>
    </row>
    <row r="1091" spans="1:17" hidden="1" x14ac:dyDescent="0.3">
      <c r="A1091" t="s">
        <v>2341</v>
      </c>
      <c r="B1091" t="s">
        <v>2342</v>
      </c>
      <c r="C1091" t="s">
        <v>3142</v>
      </c>
      <c r="D1091" t="s">
        <v>117</v>
      </c>
      <c r="E1091">
        <v>2219.022336</v>
      </c>
      <c r="F1091">
        <v>459.6</v>
      </c>
      <c r="G1091">
        <v>-18.8788975383261</v>
      </c>
      <c r="H1091">
        <v>-5.5940157839262197</v>
      </c>
      <c r="I1091">
        <v>-32.041825086804799</v>
      </c>
      <c r="J1091">
        <v>-0.91896399268462403</v>
      </c>
      <c r="K1091">
        <v>512.98335483829999</v>
      </c>
      <c r="L1091">
        <v>535.37430020747695</v>
      </c>
      <c r="M1091">
        <v>42.127595766368302</v>
      </c>
      <c r="N1091">
        <v>0.80203622915474504</v>
      </c>
      <c r="O1091">
        <v>58.790252393385501</v>
      </c>
      <c r="P1091">
        <v>9.0973829446323808</v>
      </c>
      <c r="Q1091">
        <v>-3.1697199120249999E-3</v>
      </c>
    </row>
    <row r="1092" spans="1:17" x14ac:dyDescent="0.3">
      <c r="A1092" t="s">
        <v>2343</v>
      </c>
      <c r="B1092" t="s">
        <v>2344</v>
      </c>
      <c r="C1092" t="s">
        <v>3139</v>
      </c>
      <c r="D1092" t="s">
        <v>460</v>
      </c>
      <c r="E1092">
        <v>2218.7820644099902</v>
      </c>
      <c r="F1092">
        <v>418.05</v>
      </c>
      <c r="G1092">
        <v>-45.027496295276002</v>
      </c>
      <c r="H1092">
        <v>-3.69808061921771</v>
      </c>
      <c r="I1092">
        <v>-22.877470971010201</v>
      </c>
      <c r="J1092">
        <v>-6.4822216030062103</v>
      </c>
      <c r="K1092">
        <v>449.65803772387801</v>
      </c>
      <c r="L1092">
        <v>477.824815487889</v>
      </c>
      <c r="M1092">
        <v>32.6260791719343</v>
      </c>
      <c r="N1092">
        <v>0.42096119205224602</v>
      </c>
      <c r="O1092">
        <v>39.217796914244602</v>
      </c>
      <c r="P1092">
        <v>2.86663385826773</v>
      </c>
      <c r="Q1092">
        <v>-2.4540846899666999E-2</v>
      </c>
    </row>
    <row r="1093" spans="1:17" hidden="1" x14ac:dyDescent="0.3">
      <c r="A1093" t="s">
        <v>2345</v>
      </c>
      <c r="B1093" t="s">
        <v>2346</v>
      </c>
      <c r="C1093" t="s">
        <v>3142</v>
      </c>
      <c r="D1093" t="s">
        <v>306</v>
      </c>
      <c r="E1093">
        <v>2214.042985</v>
      </c>
      <c r="F1093">
        <v>2049.85</v>
      </c>
      <c r="G1093">
        <v>16.3792348301142</v>
      </c>
      <c r="H1093">
        <v>23.530450926906699</v>
      </c>
      <c r="I1093">
        <v>53.988712463071401</v>
      </c>
      <c r="J1093">
        <v>-1.0115687759480601</v>
      </c>
      <c r="K1093">
        <v>1811.92713890655</v>
      </c>
      <c r="L1093">
        <v>1540.8616803329901</v>
      </c>
      <c r="N1093">
        <v>0.62639453614605201</v>
      </c>
      <c r="O1093">
        <v>6.7907407859111704</v>
      </c>
      <c r="P1093">
        <v>103.965174129353</v>
      </c>
    </row>
    <row r="1094" spans="1:17" hidden="1" x14ac:dyDescent="0.3">
      <c r="A1094" t="s">
        <v>2347</v>
      </c>
      <c r="B1094" t="s">
        <v>2348</v>
      </c>
      <c r="C1094" t="s">
        <v>3142</v>
      </c>
      <c r="D1094" t="s">
        <v>1677</v>
      </c>
      <c r="E1094">
        <v>2213.8962499999998</v>
      </c>
      <c r="F1094">
        <v>194.5</v>
      </c>
      <c r="G1094">
        <v>1497.93110557254</v>
      </c>
      <c r="H1094">
        <v>86.124248001736902</v>
      </c>
      <c r="I1094">
        <v>499.86900970483498</v>
      </c>
      <c r="J1094">
        <v>12.8707466906897</v>
      </c>
      <c r="K1094">
        <v>119.658821843989</v>
      </c>
      <c r="L1094">
        <v>69.633832071569202</v>
      </c>
      <c r="M1094">
        <v>98.098692025702704</v>
      </c>
      <c r="N1094">
        <v>0.54311629041157605</v>
      </c>
      <c r="O1094">
        <v>0</v>
      </c>
      <c r="P1094">
        <v>1752.38095238095</v>
      </c>
    </row>
    <row r="1095" spans="1:17" hidden="1" x14ac:dyDescent="0.3">
      <c r="A1095" t="s">
        <v>2349</v>
      </c>
      <c r="B1095" t="s">
        <v>2350</v>
      </c>
      <c r="C1095" t="s">
        <v>3142</v>
      </c>
      <c r="D1095" t="s">
        <v>208</v>
      </c>
      <c r="E1095">
        <v>2213.8806133500002</v>
      </c>
      <c r="F1095">
        <v>397.95</v>
      </c>
      <c r="G1095">
        <v>-13.5718717136525</v>
      </c>
      <c r="H1095">
        <v>-0.93253239675194499</v>
      </c>
      <c r="I1095">
        <v>-1.5679821372784599</v>
      </c>
      <c r="J1095">
        <v>-0.40375995419485899</v>
      </c>
      <c r="K1095">
        <v>410.741878437163</v>
      </c>
      <c r="L1095">
        <v>404.42634257463499</v>
      </c>
      <c r="M1095">
        <v>50.157062307026699</v>
      </c>
      <c r="N1095">
        <v>0.52872518255368794</v>
      </c>
      <c r="O1095">
        <v>22.879758763663698</v>
      </c>
      <c r="P1095">
        <v>27.120268327743101</v>
      </c>
      <c r="Q1095">
        <v>4.1532574908791003E-2</v>
      </c>
    </row>
    <row r="1096" spans="1:17" hidden="1" x14ac:dyDescent="0.3">
      <c r="A1096" t="s">
        <v>2351</v>
      </c>
      <c r="B1096" t="s">
        <v>2352</v>
      </c>
      <c r="C1096" t="s">
        <v>3142</v>
      </c>
      <c r="D1096" t="s">
        <v>501</v>
      </c>
      <c r="E1096">
        <v>2203.52</v>
      </c>
      <c r="F1096">
        <v>125.2</v>
      </c>
      <c r="G1096">
        <v>66.272072487174199</v>
      </c>
      <c r="H1096">
        <v>-2.85220260000423</v>
      </c>
      <c r="I1096">
        <v>-14.2028722670576</v>
      </c>
      <c r="J1096">
        <v>-9.4757443081324197</v>
      </c>
      <c r="K1096">
        <v>137.64819779947101</v>
      </c>
      <c r="L1096">
        <v>125.022242135938</v>
      </c>
      <c r="M1096">
        <v>39.145808852065102</v>
      </c>
      <c r="N1096">
        <v>0.73219437918399799</v>
      </c>
      <c r="O1096">
        <v>48.961661341853002</v>
      </c>
      <c r="P1096">
        <v>111.308016877637</v>
      </c>
      <c r="Q1096">
        <v>3.4754433835906998E-2</v>
      </c>
    </row>
    <row r="1097" spans="1:17" hidden="1" x14ac:dyDescent="0.3">
      <c r="A1097" t="s">
        <v>2353</v>
      </c>
      <c r="B1097" t="s">
        <v>2354</v>
      </c>
      <c r="C1097" t="s">
        <v>3142</v>
      </c>
      <c r="D1097" t="s">
        <v>280</v>
      </c>
      <c r="E1097">
        <v>2200.4737402599999</v>
      </c>
      <c r="F1097">
        <v>855.15</v>
      </c>
      <c r="G1097">
        <v>272.76129083984699</v>
      </c>
      <c r="H1097">
        <v>2.76905140914256</v>
      </c>
      <c r="I1097">
        <v>136.48521154583</v>
      </c>
      <c r="J1097">
        <v>-1.3728492923905</v>
      </c>
      <c r="K1097">
        <v>920.12347787283898</v>
      </c>
      <c r="L1097">
        <v>674.85468881695795</v>
      </c>
      <c r="M1097">
        <v>35.6254314299632</v>
      </c>
      <c r="N1097">
        <v>0.48847991917392303</v>
      </c>
      <c r="O1097">
        <v>39.156873063205197</v>
      </c>
      <c r="P1097">
        <v>347.19571185775902</v>
      </c>
    </row>
    <row r="1098" spans="1:17" hidden="1" x14ac:dyDescent="0.3">
      <c r="A1098" t="s">
        <v>2355</v>
      </c>
      <c r="B1098" t="s">
        <v>2356</v>
      </c>
      <c r="C1098" t="s">
        <v>3142</v>
      </c>
      <c r="D1098" t="s">
        <v>117</v>
      </c>
      <c r="E1098">
        <v>2194.5691058399998</v>
      </c>
      <c r="F1098">
        <v>41.4</v>
      </c>
      <c r="G1098">
        <v>-19.3700189588988</v>
      </c>
      <c r="H1098">
        <v>0.78388142340827505</v>
      </c>
      <c r="I1098">
        <v>6.3508370665037397</v>
      </c>
      <c r="J1098">
        <v>-7.2251302384305198</v>
      </c>
      <c r="K1098">
        <v>46.133762938281997</v>
      </c>
      <c r="L1098">
        <v>43.728394793910702</v>
      </c>
      <c r="M1098">
        <v>37.424785341748503</v>
      </c>
      <c r="N1098">
        <v>0.52190569740968895</v>
      </c>
      <c r="O1098">
        <v>42.2705314009661</v>
      </c>
      <c r="P1098">
        <v>34.941329856583998</v>
      </c>
      <c r="Q1098">
        <v>0.107517926674822</v>
      </c>
    </row>
    <row r="1099" spans="1:17" hidden="1" x14ac:dyDescent="0.3">
      <c r="A1099" t="s">
        <v>2357</v>
      </c>
      <c r="B1099" t="s">
        <v>2358</v>
      </c>
      <c r="C1099" t="s">
        <v>3142</v>
      </c>
      <c r="D1099" t="s">
        <v>139</v>
      </c>
      <c r="E1099">
        <v>2186.3363080399999</v>
      </c>
      <c r="F1099">
        <v>21221.05</v>
      </c>
      <c r="G1099">
        <v>546.99548088342203</v>
      </c>
      <c r="H1099">
        <v>23.350565633915</v>
      </c>
      <c r="I1099">
        <v>235.24768755773599</v>
      </c>
      <c r="J1099">
        <v>-9.8444065113410204</v>
      </c>
      <c r="K1099">
        <v>20483.176571051899</v>
      </c>
      <c r="L1099">
        <v>13249.9973892299</v>
      </c>
      <c r="M1099">
        <v>39.591549595953701</v>
      </c>
      <c r="N1099">
        <v>0.68152993259681705</v>
      </c>
      <c r="O1099">
        <v>30.8841928179802</v>
      </c>
      <c r="P1099">
        <v>657.894642857142</v>
      </c>
      <c r="Q1099">
        <v>0.16218965626086601</v>
      </c>
    </row>
    <row r="1100" spans="1:17" hidden="1" x14ac:dyDescent="0.3">
      <c r="A1100" t="s">
        <v>2359</v>
      </c>
      <c r="B1100" t="s">
        <v>2360</v>
      </c>
      <c r="C1100" t="s">
        <v>3142</v>
      </c>
      <c r="D1100" t="s">
        <v>148</v>
      </c>
      <c r="E1100">
        <v>2184.3423837299902</v>
      </c>
      <c r="F1100">
        <v>1201.3499999999999</v>
      </c>
      <c r="G1100">
        <v>335.42998104110097</v>
      </c>
      <c r="H1100">
        <v>-1.2811463167944299</v>
      </c>
      <c r="I1100">
        <v>-10.0221088730056</v>
      </c>
      <c r="J1100">
        <v>0.36798784719690097</v>
      </c>
      <c r="K1100">
        <v>1284.5660255860701</v>
      </c>
      <c r="M1100">
        <v>38.680899554435896</v>
      </c>
      <c r="N1100">
        <v>0.98842697355660403</v>
      </c>
      <c r="O1100">
        <v>30.6030715445124</v>
      </c>
      <c r="P1100">
        <v>419.27814998919303</v>
      </c>
    </row>
    <row r="1101" spans="1:17" hidden="1" x14ac:dyDescent="0.3">
      <c r="A1101" t="s">
        <v>2361</v>
      </c>
      <c r="B1101" t="s">
        <v>2362</v>
      </c>
      <c r="C1101" t="s">
        <v>3142</v>
      </c>
      <c r="D1101" t="s">
        <v>738</v>
      </c>
      <c r="E1101">
        <v>2180.653534008</v>
      </c>
      <c r="F1101">
        <v>269.2</v>
      </c>
      <c r="G1101">
        <v>0.97634888061219904</v>
      </c>
      <c r="H1101">
        <v>0.125479300407805</v>
      </c>
      <c r="I1101">
        <v>0.975270966335819</v>
      </c>
      <c r="J1101">
        <v>8.2348210756750806E-2</v>
      </c>
      <c r="K1101">
        <v>271.45535887813799</v>
      </c>
      <c r="L1101">
        <v>260.73810353025902</v>
      </c>
      <c r="M1101">
        <v>58.290846172297002</v>
      </c>
      <c r="N1101">
        <v>0.67493818796291105</v>
      </c>
      <c r="O1101">
        <v>9.6953937592867803</v>
      </c>
      <c r="P1101">
        <v>23.861231250575099</v>
      </c>
      <c r="Q1101">
        <v>3.2968413234804997E-2</v>
      </c>
    </row>
    <row r="1102" spans="1:17" hidden="1" x14ac:dyDescent="0.3">
      <c r="A1102" t="s">
        <v>2363</v>
      </c>
      <c r="B1102" t="s">
        <v>2364</v>
      </c>
      <c r="C1102" t="s">
        <v>3142</v>
      </c>
      <c r="D1102" t="s">
        <v>373</v>
      </c>
      <c r="E1102">
        <v>2179.8508088099902</v>
      </c>
      <c r="F1102">
        <v>43.53</v>
      </c>
      <c r="G1102">
        <v>-55.211535613285903</v>
      </c>
      <c r="H1102">
        <v>7.1559655677790799</v>
      </c>
      <c r="I1102">
        <v>-23.489771401623599</v>
      </c>
      <c r="J1102">
        <v>-0.138551834406725</v>
      </c>
      <c r="K1102">
        <v>45.081044553317597</v>
      </c>
      <c r="L1102">
        <v>53.143428726519701</v>
      </c>
      <c r="M1102">
        <v>55.186071015808203</v>
      </c>
      <c r="N1102">
        <v>1.5946535672088</v>
      </c>
      <c r="O1102">
        <v>93.085228577992098</v>
      </c>
      <c r="P1102">
        <v>11.2730061349693</v>
      </c>
    </row>
    <row r="1103" spans="1:17" hidden="1" x14ac:dyDescent="0.3">
      <c r="A1103" t="s">
        <v>2365</v>
      </c>
      <c r="B1103" t="s">
        <v>2366</v>
      </c>
      <c r="C1103" t="s">
        <v>3142</v>
      </c>
      <c r="D1103" t="s">
        <v>117</v>
      </c>
      <c r="E1103">
        <v>2172.2994075299998</v>
      </c>
      <c r="F1103">
        <v>266.35000000000002</v>
      </c>
      <c r="G1103">
        <v>-0.68940229060245795</v>
      </c>
      <c r="H1103">
        <v>1.3962205580763301</v>
      </c>
      <c r="I1103">
        <v>-20.6192070272295</v>
      </c>
      <c r="J1103">
        <v>1.4504163892008499</v>
      </c>
      <c r="K1103">
        <v>271.78867106884798</v>
      </c>
      <c r="L1103">
        <v>265.23538635776799</v>
      </c>
      <c r="M1103">
        <v>60.454708646673801</v>
      </c>
      <c r="N1103">
        <v>0.71201922503498905</v>
      </c>
      <c r="O1103">
        <v>27.726675427069601</v>
      </c>
      <c r="P1103">
        <v>43.662351672060403</v>
      </c>
      <c r="Q1103">
        <v>8.3693644091762998E-2</v>
      </c>
    </row>
    <row r="1104" spans="1:17" hidden="1" x14ac:dyDescent="0.3">
      <c r="A1104" t="s">
        <v>2367</v>
      </c>
      <c r="B1104" t="s">
        <v>2368</v>
      </c>
      <c r="C1104" t="s">
        <v>3142</v>
      </c>
      <c r="D1104" t="s">
        <v>465</v>
      </c>
      <c r="E1104">
        <v>2170.2037037599998</v>
      </c>
      <c r="F1104">
        <v>494.6</v>
      </c>
      <c r="G1104">
        <v>-49.8559678621139</v>
      </c>
      <c r="H1104">
        <v>-2.2948031783807301</v>
      </c>
      <c r="I1104">
        <v>-30.365404399153899</v>
      </c>
      <c r="J1104">
        <v>2.4673213542953998</v>
      </c>
      <c r="K1104">
        <v>532.10369263317102</v>
      </c>
      <c r="L1104">
        <v>599.51436433596405</v>
      </c>
      <c r="M1104">
        <v>52.332697436454303</v>
      </c>
      <c r="N1104">
        <v>0.703308455438445</v>
      </c>
      <c r="O1104">
        <v>61.473918317832499</v>
      </c>
      <c r="P1104">
        <v>9.2555776452396703</v>
      </c>
      <c r="Q1104">
        <v>-5.4898058243785998E-2</v>
      </c>
    </row>
    <row r="1105" spans="1:17" hidden="1" x14ac:dyDescent="0.3">
      <c r="A1105" t="s">
        <v>2369</v>
      </c>
      <c r="B1105" t="s">
        <v>2370</v>
      </c>
      <c r="C1105" t="s">
        <v>3142</v>
      </c>
      <c r="D1105" t="s">
        <v>373</v>
      </c>
      <c r="E1105">
        <v>2164.3561821599901</v>
      </c>
      <c r="F1105">
        <v>888.15</v>
      </c>
      <c r="G1105">
        <v>-17.749367022779801</v>
      </c>
      <c r="H1105">
        <v>-2.5937993780189301</v>
      </c>
      <c r="I1105">
        <v>21.010003305591098</v>
      </c>
      <c r="J1105">
        <v>-9.1497478526718492</v>
      </c>
      <c r="K1105">
        <v>912.28582552664102</v>
      </c>
      <c r="L1105">
        <v>846.86183953032798</v>
      </c>
      <c r="M1105">
        <v>39.651561454107402</v>
      </c>
      <c r="N1105">
        <v>1.50602847438235</v>
      </c>
      <c r="O1105">
        <v>29.707819625063301</v>
      </c>
      <c r="P1105">
        <v>37.815191248351198</v>
      </c>
      <c r="Q1105">
        <v>-4.1190341846104997E-2</v>
      </c>
    </row>
    <row r="1106" spans="1:17" hidden="1" x14ac:dyDescent="0.3">
      <c r="A1106" t="s">
        <v>2371</v>
      </c>
      <c r="B1106" t="s">
        <v>2372</v>
      </c>
      <c r="C1106" t="s">
        <v>3142</v>
      </c>
      <c r="D1106" t="s">
        <v>1317</v>
      </c>
      <c r="E1106">
        <v>2157.0286514599902</v>
      </c>
      <c r="F1106">
        <v>759.1</v>
      </c>
      <c r="G1106">
        <v>-35.395530045839202</v>
      </c>
      <c r="H1106">
        <v>0.25653065844025202</v>
      </c>
      <c r="I1106">
        <v>-14.9994844386165</v>
      </c>
      <c r="J1106">
        <v>-5.8769102915033402</v>
      </c>
      <c r="K1106">
        <v>793.41321086322</v>
      </c>
      <c r="L1106">
        <v>821.45763831926195</v>
      </c>
      <c r="M1106">
        <v>44.1850469693603</v>
      </c>
      <c r="N1106">
        <v>0.99449904155384405</v>
      </c>
      <c r="O1106">
        <v>51.620339876169098</v>
      </c>
      <c r="P1106">
        <v>5.3500798001526704</v>
      </c>
      <c r="Q1106">
        <v>-2.7120675327278E-2</v>
      </c>
    </row>
    <row r="1107" spans="1:17" hidden="1" x14ac:dyDescent="0.3">
      <c r="A1107" t="s">
        <v>2373</v>
      </c>
      <c r="B1107" t="s">
        <v>2374</v>
      </c>
      <c r="C1107" t="s">
        <v>3142</v>
      </c>
      <c r="D1107" t="s">
        <v>411</v>
      </c>
      <c r="E1107">
        <v>2154.40385148</v>
      </c>
      <c r="F1107">
        <v>740.4</v>
      </c>
      <c r="G1107">
        <v>-9.2579826887911292</v>
      </c>
      <c r="H1107">
        <v>-4.1612316842747497</v>
      </c>
      <c r="I1107">
        <v>26.4827756595697</v>
      </c>
      <c r="J1107">
        <v>-0.97129088273666697</v>
      </c>
      <c r="K1107">
        <v>811.04893302494895</v>
      </c>
      <c r="L1107">
        <v>738.66438480989598</v>
      </c>
      <c r="M1107">
        <v>41.5901243925098</v>
      </c>
      <c r="N1107">
        <v>0.82851648236750297</v>
      </c>
      <c r="O1107">
        <v>46.441112911939399</v>
      </c>
      <c r="P1107">
        <v>59.020618556701002</v>
      </c>
      <c r="Q1107">
        <v>4.9263391482466001E-2</v>
      </c>
    </row>
    <row r="1108" spans="1:17" hidden="1" x14ac:dyDescent="0.3">
      <c r="A1108" t="s">
        <v>2375</v>
      </c>
      <c r="B1108" t="s">
        <v>2376</v>
      </c>
      <c r="C1108" t="s">
        <v>3142</v>
      </c>
      <c r="D1108" t="s">
        <v>501</v>
      </c>
      <c r="E1108">
        <v>2153.6956349279999</v>
      </c>
      <c r="F1108">
        <v>234.72</v>
      </c>
      <c r="G1108">
        <v>-35.454518562806904</v>
      </c>
      <c r="H1108">
        <v>0.98591515592671197</v>
      </c>
      <c r="I1108">
        <v>-19.772690864140898</v>
      </c>
      <c r="J1108">
        <v>-0.429937464318288</v>
      </c>
      <c r="K1108">
        <v>242.57829500141901</v>
      </c>
      <c r="L1108">
        <v>252.23701607715901</v>
      </c>
      <c r="M1108">
        <v>50.089067004256499</v>
      </c>
      <c r="N1108">
        <v>0.35634294535451</v>
      </c>
      <c r="O1108">
        <v>35.054533060668</v>
      </c>
      <c r="P1108">
        <v>10.1971830985915</v>
      </c>
      <c r="Q1108">
        <v>5.110643438921E-3</v>
      </c>
    </row>
    <row r="1109" spans="1:17" hidden="1" x14ac:dyDescent="0.3">
      <c r="A1109" t="s">
        <v>2377</v>
      </c>
      <c r="B1109" t="s">
        <v>2378</v>
      </c>
      <c r="C1109" t="s">
        <v>3142</v>
      </c>
      <c r="D1109" t="s">
        <v>1155</v>
      </c>
      <c r="E1109">
        <v>2143.35781245</v>
      </c>
      <c r="F1109">
        <v>406.85</v>
      </c>
      <c r="G1109">
        <v>39.061242544711497</v>
      </c>
      <c r="H1109">
        <v>-5.2678403400313201</v>
      </c>
      <c r="I1109">
        <v>19.563877582175799</v>
      </c>
      <c r="J1109">
        <v>-2.9370524902298198</v>
      </c>
      <c r="K1109">
        <v>447.76564064257599</v>
      </c>
      <c r="L1109">
        <v>402.77358564409099</v>
      </c>
      <c r="M1109">
        <v>43.258612988834798</v>
      </c>
      <c r="N1109">
        <v>0.490994302041873</v>
      </c>
      <c r="O1109">
        <v>50.841833599606701</v>
      </c>
      <c r="P1109">
        <v>76.087426963860594</v>
      </c>
      <c r="Q1109">
        <v>7.3813755468619E-2</v>
      </c>
    </row>
    <row r="1110" spans="1:17" hidden="1" x14ac:dyDescent="0.3">
      <c r="A1110" t="s">
        <v>2379</v>
      </c>
      <c r="B1110" t="s">
        <v>2380</v>
      </c>
      <c r="C1110" t="s">
        <v>3142</v>
      </c>
      <c r="D1110" t="s">
        <v>51</v>
      </c>
      <c r="E1110">
        <v>2140.81885573</v>
      </c>
      <c r="F1110">
        <v>1024.3</v>
      </c>
      <c r="G1110">
        <v>119.495552048265</v>
      </c>
      <c r="H1110">
        <v>9.6295932159106208</v>
      </c>
      <c r="I1110">
        <v>59.037267993141398</v>
      </c>
      <c r="J1110">
        <v>1.3004582885212499</v>
      </c>
      <c r="K1110">
        <v>960.44054480205796</v>
      </c>
      <c r="L1110">
        <v>757.78096722438602</v>
      </c>
      <c r="M1110">
        <v>53.952343555836798</v>
      </c>
      <c r="N1110">
        <v>1.3778811377682001</v>
      </c>
      <c r="O1110">
        <v>16.9823293956848</v>
      </c>
      <c r="P1110">
        <v>156.01099725068701</v>
      </c>
      <c r="Q1110">
        <v>0.13971122141178599</v>
      </c>
    </row>
    <row r="1111" spans="1:17" hidden="1" x14ac:dyDescent="0.3">
      <c r="A1111" t="s">
        <v>2381</v>
      </c>
      <c r="B1111" t="s">
        <v>2382</v>
      </c>
      <c r="C1111" t="s">
        <v>3142</v>
      </c>
      <c r="D1111" t="s">
        <v>261</v>
      </c>
      <c r="E1111">
        <v>2139.7625372000002</v>
      </c>
      <c r="F1111">
        <v>329.54</v>
      </c>
      <c r="G1111">
        <v>265.69514542351101</v>
      </c>
      <c r="H1111">
        <v>74.488696907743005</v>
      </c>
      <c r="I1111">
        <v>293.56878415064102</v>
      </c>
      <c r="J1111">
        <v>13.3793248419154</v>
      </c>
      <c r="K1111">
        <v>225.39836745931601</v>
      </c>
      <c r="L1111">
        <v>160.87384634831599</v>
      </c>
      <c r="M1111">
        <v>92.527677469337902</v>
      </c>
      <c r="N1111">
        <v>1.83339023899456</v>
      </c>
      <c r="O1111">
        <v>0</v>
      </c>
      <c r="P1111">
        <v>416.52037617554799</v>
      </c>
      <c r="Q1111">
        <v>0.19155425859060399</v>
      </c>
    </row>
    <row r="1112" spans="1:17" hidden="1" x14ac:dyDescent="0.3">
      <c r="A1112" t="s">
        <v>2383</v>
      </c>
      <c r="B1112" t="s">
        <v>2384</v>
      </c>
      <c r="C1112" t="s">
        <v>3142</v>
      </c>
      <c r="D1112" t="s">
        <v>757</v>
      </c>
      <c r="E1112">
        <v>2139.750051691</v>
      </c>
      <c r="F1112">
        <v>18.54</v>
      </c>
      <c r="G1112">
        <v>-31.877114512351898</v>
      </c>
      <c r="H1112">
        <v>-3.2006727480565802</v>
      </c>
      <c r="I1112">
        <v>9.4626222651959395</v>
      </c>
      <c r="J1112">
        <v>-7.5624683433470105E-2</v>
      </c>
      <c r="K1112">
        <v>19.753208474016901</v>
      </c>
      <c r="L1112">
        <v>18.886935938354998</v>
      </c>
      <c r="M1112">
        <v>37.875229916738903</v>
      </c>
      <c r="N1112">
        <v>3.7505156846227801E-2</v>
      </c>
      <c r="O1112">
        <v>48.327939590075502</v>
      </c>
      <c r="P1112">
        <v>31.396172927002102</v>
      </c>
      <c r="Q1112">
        <v>7.8578114778488001E-2</v>
      </c>
    </row>
    <row r="1113" spans="1:17" hidden="1" x14ac:dyDescent="0.3">
      <c r="A1113" t="s">
        <v>2385</v>
      </c>
      <c r="B1113" t="s">
        <v>2386</v>
      </c>
      <c r="C1113" t="s">
        <v>3142</v>
      </c>
      <c r="D1113" t="s">
        <v>208</v>
      </c>
      <c r="E1113">
        <v>2138.6208656200001</v>
      </c>
      <c r="F1113">
        <v>2287.85</v>
      </c>
      <c r="G1113">
        <v>-37.377771537978496</v>
      </c>
      <c r="H1113">
        <v>-3.3843160953441398</v>
      </c>
      <c r="I1113">
        <v>-19.848560660322601</v>
      </c>
      <c r="J1113">
        <v>1.76386886125641</v>
      </c>
      <c r="K1113">
        <v>2495.69261570039</v>
      </c>
      <c r="L1113">
        <v>2564.44149739361</v>
      </c>
      <c r="M1113">
        <v>39.570018429260401</v>
      </c>
      <c r="N1113">
        <v>2.0716674243081701</v>
      </c>
      <c r="O1113">
        <v>32.6048473457613</v>
      </c>
      <c r="P1113">
        <v>7.4107981220657297</v>
      </c>
      <c r="Q1113">
        <v>4.4921466312055999E-2</v>
      </c>
    </row>
    <row r="1114" spans="1:17" hidden="1" x14ac:dyDescent="0.3">
      <c r="A1114" t="s">
        <v>2387</v>
      </c>
      <c r="B1114" t="s">
        <v>2388</v>
      </c>
      <c r="C1114" t="s">
        <v>3142</v>
      </c>
      <c r="D1114" t="s">
        <v>220</v>
      </c>
      <c r="E1114">
        <v>2133.4183673749999</v>
      </c>
      <c r="F1114">
        <v>340.25</v>
      </c>
      <c r="G1114">
        <v>26.1903466014667</v>
      </c>
      <c r="H1114">
        <v>14.330255268633101</v>
      </c>
      <c r="I1114">
        <v>-11.398340914573</v>
      </c>
      <c r="J1114">
        <v>1.9803361684677101</v>
      </c>
      <c r="K1114">
        <v>316.88113951499298</v>
      </c>
      <c r="L1114">
        <v>313.76880118408002</v>
      </c>
      <c r="M1114">
        <v>66.790606106644603</v>
      </c>
      <c r="N1114">
        <v>1.1990606814321101</v>
      </c>
      <c r="O1114">
        <v>24.2174871418074</v>
      </c>
      <c r="P1114">
        <v>54.870277651342697</v>
      </c>
      <c r="Q1114">
        <v>0.10988820526622101</v>
      </c>
    </row>
    <row r="1115" spans="1:17" hidden="1" x14ac:dyDescent="0.3">
      <c r="A1115" t="s">
        <v>2389</v>
      </c>
      <c r="B1115" t="s">
        <v>2390</v>
      </c>
      <c r="C1115" t="s">
        <v>3142</v>
      </c>
      <c r="D1115" t="s">
        <v>440</v>
      </c>
      <c r="E1115">
        <v>2122.7084970000001</v>
      </c>
      <c r="F1115">
        <v>845.95</v>
      </c>
      <c r="G1115">
        <v>15.5609316769137</v>
      </c>
      <c r="H1115">
        <v>-3.27304752413824</v>
      </c>
      <c r="I1115">
        <v>37.882026994723503</v>
      </c>
      <c r="J1115">
        <v>-1.51374798030701</v>
      </c>
      <c r="K1115">
        <v>885.65550839328898</v>
      </c>
      <c r="L1115">
        <v>779.72411045428998</v>
      </c>
      <c r="M1115">
        <v>43.378169683374999</v>
      </c>
      <c r="N1115">
        <v>0.70995213447831196</v>
      </c>
      <c r="O1115">
        <v>33.944086529936698</v>
      </c>
      <c r="P1115">
        <v>64.023267086766793</v>
      </c>
      <c r="Q1115">
        <v>7.3678144527748998E-2</v>
      </c>
    </row>
    <row r="1116" spans="1:17" x14ac:dyDescent="0.3">
      <c r="A1116" t="s">
        <v>2391</v>
      </c>
      <c r="B1116" t="s">
        <v>2392</v>
      </c>
      <c r="C1116" t="s">
        <v>3144</v>
      </c>
      <c r="D1116" t="s">
        <v>2021</v>
      </c>
      <c r="E1116">
        <v>2121.131551386</v>
      </c>
      <c r="F1116">
        <v>44.49</v>
      </c>
      <c r="G1116">
        <v>-40.780037511774502</v>
      </c>
      <c r="H1116">
        <v>1.44623365253433</v>
      </c>
      <c r="I1116">
        <v>-19.832361314063</v>
      </c>
      <c r="J1116">
        <v>-1.53545947237741</v>
      </c>
      <c r="K1116">
        <v>47.772962680339802</v>
      </c>
      <c r="L1116">
        <v>50.492102628365402</v>
      </c>
      <c r="M1116">
        <v>47.873691766183498</v>
      </c>
      <c r="N1116">
        <v>0.42784909920988901</v>
      </c>
      <c r="O1116">
        <v>55.990110137109397</v>
      </c>
      <c r="P1116">
        <v>5.5265654648956497</v>
      </c>
      <c r="Q1116">
        <v>-8.794745776191E-3</v>
      </c>
    </row>
    <row r="1117" spans="1:17" hidden="1" x14ac:dyDescent="0.3">
      <c r="A1117" t="s">
        <v>2393</v>
      </c>
      <c r="B1117" t="s">
        <v>2394</v>
      </c>
      <c r="C1117" t="s">
        <v>3142</v>
      </c>
      <c r="D1117" t="s">
        <v>546</v>
      </c>
      <c r="E1117">
        <v>2118.6734407650001</v>
      </c>
      <c r="F1117">
        <v>610.65</v>
      </c>
      <c r="G1117">
        <v>-0.48673119403210302</v>
      </c>
      <c r="H1117">
        <v>-7.1324140966336502</v>
      </c>
      <c r="I1117">
        <v>-9.6693858578240306</v>
      </c>
      <c r="J1117">
        <v>-0.46137480209023801</v>
      </c>
      <c r="K1117">
        <v>649.86788678877099</v>
      </c>
      <c r="L1117">
        <v>630.05436948266004</v>
      </c>
      <c r="M1117">
        <v>44.114601274566901</v>
      </c>
      <c r="N1117">
        <v>0.32371967282076197</v>
      </c>
      <c r="O1117">
        <v>53.606812413002501</v>
      </c>
      <c r="P1117">
        <v>58.610389610389603</v>
      </c>
      <c r="Q1117">
        <v>0.15965945058459999</v>
      </c>
    </row>
    <row r="1118" spans="1:17" hidden="1" x14ac:dyDescent="0.3">
      <c r="A1118" t="s">
        <v>2395</v>
      </c>
      <c r="B1118" t="s">
        <v>2396</v>
      </c>
      <c r="C1118" t="s">
        <v>3142</v>
      </c>
      <c r="D1118" t="s">
        <v>2028</v>
      </c>
      <c r="E1118">
        <v>2117.2423964999998</v>
      </c>
      <c r="F1118">
        <v>529.25</v>
      </c>
      <c r="G1118">
        <v>522.70474128146304</v>
      </c>
      <c r="H1118">
        <v>0.261661218103379</v>
      </c>
      <c r="I1118">
        <v>-43.738239305254702</v>
      </c>
      <c r="J1118">
        <v>-8.3288784264611806</v>
      </c>
      <c r="K1118">
        <v>563.09754401057796</v>
      </c>
      <c r="L1118">
        <v>487.41752727255403</v>
      </c>
      <c r="M1118">
        <v>44.711113057372103</v>
      </c>
      <c r="N1118">
        <v>0.65856865360428096</v>
      </c>
      <c r="O1118">
        <v>79.253660840812401</v>
      </c>
    </row>
    <row r="1119" spans="1:17" hidden="1" x14ac:dyDescent="0.3">
      <c r="A1119" t="s">
        <v>2397</v>
      </c>
      <c r="B1119" t="s">
        <v>2398</v>
      </c>
      <c r="C1119" t="s">
        <v>3142</v>
      </c>
      <c r="D1119" t="s">
        <v>565</v>
      </c>
      <c r="E1119">
        <v>2116.9971776040002</v>
      </c>
      <c r="F1119">
        <v>168.36</v>
      </c>
      <c r="G1119">
        <v>-24.745807828663501</v>
      </c>
      <c r="H1119">
        <v>6.8520454233761097</v>
      </c>
      <c r="I1119">
        <v>24.067847185626398</v>
      </c>
      <c r="J1119">
        <v>3.05459470888227</v>
      </c>
      <c r="K1119">
        <v>156.358934895153</v>
      </c>
      <c r="L1119">
        <v>146.892489561357</v>
      </c>
      <c r="M1119">
        <v>61.378779129971797</v>
      </c>
      <c r="N1119">
        <v>1.2359382026766099</v>
      </c>
      <c r="O1119">
        <v>11.635780470420499</v>
      </c>
      <c r="P1119">
        <v>47.039301310043598</v>
      </c>
      <c r="Q1119">
        <v>-2.3600896895721001E-2</v>
      </c>
    </row>
    <row r="1120" spans="1:17" hidden="1" x14ac:dyDescent="0.3">
      <c r="A1120" t="s">
        <v>2399</v>
      </c>
      <c r="B1120" t="s">
        <v>2400</v>
      </c>
      <c r="C1120" t="s">
        <v>3142</v>
      </c>
      <c r="D1120" t="s">
        <v>166</v>
      </c>
      <c r="E1120">
        <v>2108.7150000000001</v>
      </c>
      <c r="F1120">
        <v>2111.0500000000002</v>
      </c>
      <c r="G1120">
        <v>-25.964051920920799</v>
      </c>
      <c r="H1120">
        <v>7.4399626008610502</v>
      </c>
      <c r="I1120">
        <v>-1.9452416653667699</v>
      </c>
      <c r="J1120">
        <v>-3.9335156868053498</v>
      </c>
      <c r="K1120">
        <v>2078.4536183262198</v>
      </c>
      <c r="L1120">
        <v>2077.2479467765202</v>
      </c>
      <c r="M1120">
        <v>52.371964684272299</v>
      </c>
      <c r="N1120">
        <v>0.76621877014790896</v>
      </c>
      <c r="O1120">
        <v>31.626441818052601</v>
      </c>
      <c r="P1120">
        <v>24.914201183431899</v>
      </c>
      <c r="Q1120">
        <v>0.13608990373570701</v>
      </c>
    </row>
    <row r="1121" spans="1:17" hidden="1" x14ac:dyDescent="0.3">
      <c r="A1121" t="s">
        <v>2401</v>
      </c>
      <c r="B1121" t="s">
        <v>2402</v>
      </c>
      <c r="C1121" t="s">
        <v>3142</v>
      </c>
      <c r="D1121" t="s">
        <v>51</v>
      </c>
      <c r="E1121">
        <v>2107.342768</v>
      </c>
      <c r="F1121">
        <v>2192</v>
      </c>
      <c r="G1121">
        <v>64.088180300405398</v>
      </c>
      <c r="H1121">
        <v>23.740219832367298</v>
      </c>
      <c r="I1121">
        <v>71.812856645018996</v>
      </c>
      <c r="J1121">
        <v>4.85855819480118</v>
      </c>
      <c r="K1121">
        <v>1873.96218576959</v>
      </c>
      <c r="L1121">
        <v>1519.52995127803</v>
      </c>
      <c r="M1121">
        <v>69.2751085364159</v>
      </c>
      <c r="N1121">
        <v>0.69454281868074896</v>
      </c>
      <c r="O1121">
        <v>6.1131386861313901</v>
      </c>
      <c r="P1121">
        <v>106.78269892929499</v>
      </c>
      <c r="Q1121">
        <v>0.13591241579588001</v>
      </c>
    </row>
    <row r="1122" spans="1:17" x14ac:dyDescent="0.3">
      <c r="A1122" t="s">
        <v>2403</v>
      </c>
      <c r="B1122" t="s">
        <v>2404</v>
      </c>
      <c r="C1122" t="s">
        <v>3141</v>
      </c>
      <c r="D1122" t="s">
        <v>411</v>
      </c>
      <c r="E1122">
        <v>2106.9163788599999</v>
      </c>
      <c r="F1122">
        <v>182.95</v>
      </c>
      <c r="G1122">
        <v>-61.707810178595402</v>
      </c>
      <c r="H1122">
        <v>0.346859039347239</v>
      </c>
      <c r="I1122">
        <v>-25.568936693308501</v>
      </c>
      <c r="J1122">
        <v>-4.6746249111491203</v>
      </c>
      <c r="K1122">
        <v>196.362684196765</v>
      </c>
      <c r="L1122">
        <v>228.808041009807</v>
      </c>
      <c r="M1122">
        <v>38.341808804213102</v>
      </c>
      <c r="N1122">
        <v>0.57767870198404003</v>
      </c>
      <c r="O1122">
        <v>135.99344083082801</v>
      </c>
      <c r="P1122">
        <v>5.4466858789625299</v>
      </c>
      <c r="Q1122">
        <v>-4.9661300438889999E-2</v>
      </c>
    </row>
    <row r="1123" spans="1:17" hidden="1" x14ac:dyDescent="0.3">
      <c r="A1123" t="s">
        <v>2405</v>
      </c>
      <c r="B1123" t="s">
        <v>2406</v>
      </c>
      <c r="C1123" t="s">
        <v>3142</v>
      </c>
      <c r="D1123" t="s">
        <v>546</v>
      </c>
      <c r="E1123">
        <v>2101.3061891699999</v>
      </c>
      <c r="F1123">
        <v>68.91</v>
      </c>
      <c r="G1123">
        <v>-17.915235210536999</v>
      </c>
      <c r="H1123">
        <v>0.13426725647742599</v>
      </c>
      <c r="I1123">
        <v>-24.4147304725191</v>
      </c>
      <c r="J1123">
        <v>-0.117893749141214</v>
      </c>
      <c r="K1123">
        <v>74.424021883667606</v>
      </c>
      <c r="L1123">
        <v>76.028667979380401</v>
      </c>
      <c r="M1123">
        <v>50.759635728910297</v>
      </c>
      <c r="N1123">
        <v>0.267354687998128</v>
      </c>
      <c r="O1123">
        <v>69.569003047453194</v>
      </c>
      <c r="P1123">
        <v>11.595141700404801</v>
      </c>
      <c r="Q1123">
        <v>0.14734060058811599</v>
      </c>
    </row>
    <row r="1124" spans="1:17" hidden="1" x14ac:dyDescent="0.3">
      <c r="A1124" t="s">
        <v>1729</v>
      </c>
      <c r="B1124" t="s">
        <v>2407</v>
      </c>
      <c r="C1124" t="s">
        <v>3142</v>
      </c>
      <c r="D1124" t="s">
        <v>1731</v>
      </c>
      <c r="E1124">
        <v>2091.9342556299998</v>
      </c>
      <c r="F1124">
        <v>34</v>
      </c>
      <c r="G1124">
        <v>-28.563249970311599</v>
      </c>
      <c r="H1124">
        <v>14.461145069168801</v>
      </c>
      <c r="I1124">
        <v>-3.4410281344990001</v>
      </c>
      <c r="J1124">
        <v>1.1771745657727199</v>
      </c>
      <c r="K1124">
        <v>33.4906475973889</v>
      </c>
      <c r="L1124">
        <v>34.6030450180291</v>
      </c>
      <c r="M1124">
        <v>49.333103027404697</v>
      </c>
      <c r="N1124">
        <v>0.79194974399671203</v>
      </c>
      <c r="O1124">
        <v>35.147058823529399</v>
      </c>
      <c r="P1124">
        <v>25.230202578268798</v>
      </c>
      <c r="Q1124">
        <v>7.0291434656782004E-2</v>
      </c>
    </row>
    <row r="1125" spans="1:17" hidden="1" x14ac:dyDescent="0.3">
      <c r="A1125" t="s">
        <v>2408</v>
      </c>
      <c r="B1125" t="s">
        <v>2409</v>
      </c>
      <c r="C1125" t="s">
        <v>3142</v>
      </c>
      <c r="D1125" t="s">
        <v>247</v>
      </c>
      <c r="E1125">
        <v>2087.6376915849901</v>
      </c>
      <c r="F1125">
        <v>1345.15</v>
      </c>
      <c r="G1125">
        <v>-20.215446076871</v>
      </c>
      <c r="H1125">
        <v>12.7785026930716</v>
      </c>
      <c r="I1125">
        <v>2.3469212691180501</v>
      </c>
      <c r="J1125">
        <v>-3.0591061534082402</v>
      </c>
      <c r="K1125">
        <v>1275.26977749617</v>
      </c>
      <c r="L1125">
        <v>1298.46782934718</v>
      </c>
      <c r="M1125">
        <v>67.646981163099397</v>
      </c>
      <c r="N1125">
        <v>1.91844318811107</v>
      </c>
      <c r="O1125">
        <v>13.269895550682</v>
      </c>
      <c r="P1125">
        <v>17.388079239025998</v>
      </c>
      <c r="Q1125">
        <v>-1.8441306951978001E-2</v>
      </c>
    </row>
    <row r="1126" spans="1:17" hidden="1" x14ac:dyDescent="0.3">
      <c r="A1126" t="s">
        <v>2410</v>
      </c>
      <c r="B1126" t="s">
        <v>2411</v>
      </c>
      <c r="C1126" t="s">
        <v>3142</v>
      </c>
      <c r="D1126" t="s">
        <v>501</v>
      </c>
      <c r="E1126">
        <v>2086.6774733279999</v>
      </c>
      <c r="F1126">
        <v>114.2</v>
      </c>
      <c r="G1126">
        <v>-0.99573931073380995</v>
      </c>
      <c r="H1126">
        <v>-1.5574327844606699</v>
      </c>
      <c r="I1126">
        <v>3.63142609184845</v>
      </c>
      <c r="J1126">
        <v>-2.67252547871575</v>
      </c>
      <c r="K1126">
        <v>118.198964741224</v>
      </c>
      <c r="L1126">
        <v>113.931005118027</v>
      </c>
      <c r="M1126">
        <v>52.615781127106999</v>
      </c>
      <c r="N1126">
        <v>1.31717284897266</v>
      </c>
      <c r="O1126">
        <v>30.4728546409807</v>
      </c>
      <c r="P1126">
        <v>27.597765363128499</v>
      </c>
      <c r="Q1126">
        <v>5.5882633477568999E-2</v>
      </c>
    </row>
    <row r="1127" spans="1:17" hidden="1" x14ac:dyDescent="0.3">
      <c r="A1127" t="s">
        <v>2412</v>
      </c>
      <c r="B1127" t="s">
        <v>2413</v>
      </c>
      <c r="C1127" t="s">
        <v>3142</v>
      </c>
      <c r="D1127" t="s">
        <v>280</v>
      </c>
      <c r="E1127">
        <v>2085.8064860599902</v>
      </c>
      <c r="F1127">
        <v>355.3</v>
      </c>
      <c r="G1127">
        <v>-45.185677099884401</v>
      </c>
      <c r="H1127">
        <v>-6.8334068511270498</v>
      </c>
      <c r="I1127">
        <v>-9.29809959876685</v>
      </c>
      <c r="J1127">
        <v>-3.1710269532663702</v>
      </c>
      <c r="K1127">
        <v>403.83500836646999</v>
      </c>
      <c r="L1127">
        <v>415.97874992595598</v>
      </c>
      <c r="M1127">
        <v>35.521874488707603</v>
      </c>
      <c r="N1127">
        <v>0.280284040430128</v>
      </c>
      <c r="O1127">
        <v>51.336898395721903</v>
      </c>
      <c r="P1127">
        <v>7.3900559165784996</v>
      </c>
      <c r="Q1127">
        <v>-3.5936007769884003E-2</v>
      </c>
    </row>
    <row r="1128" spans="1:17" hidden="1" x14ac:dyDescent="0.3">
      <c r="A1128" t="s">
        <v>2414</v>
      </c>
      <c r="B1128" t="s">
        <v>2415</v>
      </c>
      <c r="C1128" t="s">
        <v>3142</v>
      </c>
      <c r="D1128" t="s">
        <v>648</v>
      </c>
      <c r="E1128">
        <v>2084.0900267699999</v>
      </c>
      <c r="F1128">
        <v>391.7</v>
      </c>
      <c r="G1128">
        <v>-40.884034848570501</v>
      </c>
      <c r="H1128">
        <v>-2.9240845248482601</v>
      </c>
      <c r="I1128">
        <v>-11.095397868264699</v>
      </c>
      <c r="J1128">
        <v>-4.7552107148624296</v>
      </c>
      <c r="K1128">
        <v>420.66364541725</v>
      </c>
      <c r="L1128">
        <v>457.768716982461</v>
      </c>
      <c r="M1128">
        <v>39.212360865452801</v>
      </c>
      <c r="N1128">
        <v>0.96921120318555798</v>
      </c>
      <c r="O1128">
        <v>46.642838907326997</v>
      </c>
      <c r="P1128">
        <v>3.62433862433861</v>
      </c>
      <c r="Q1128">
        <v>-9.0911914426795998E-2</v>
      </c>
    </row>
    <row r="1129" spans="1:17" hidden="1" x14ac:dyDescent="0.3">
      <c r="A1129" t="s">
        <v>2416</v>
      </c>
      <c r="B1129" t="s">
        <v>2417</v>
      </c>
      <c r="C1129" t="s">
        <v>3142</v>
      </c>
      <c r="D1129" t="s">
        <v>51</v>
      </c>
      <c r="E1129">
        <v>2078.8545909599902</v>
      </c>
      <c r="F1129">
        <v>1471.2</v>
      </c>
      <c r="G1129">
        <v>-14.0824984817282</v>
      </c>
      <c r="H1129">
        <v>-3.6976304814105099</v>
      </c>
      <c r="I1129">
        <v>-6.2191739453145098</v>
      </c>
      <c r="J1129">
        <v>-6.8422872026710296E-2</v>
      </c>
      <c r="K1129">
        <v>1552.9490913858999</v>
      </c>
      <c r="L1129">
        <v>1517.8571198673501</v>
      </c>
      <c r="M1129">
        <v>44.629657022777103</v>
      </c>
      <c r="N1129">
        <v>0.53868472193857597</v>
      </c>
      <c r="O1129">
        <v>28.735046220772102</v>
      </c>
      <c r="P1129">
        <v>12.2924855932526</v>
      </c>
      <c r="Q1129">
        <v>7.3777726697738993E-2</v>
      </c>
    </row>
    <row r="1130" spans="1:17" hidden="1" x14ac:dyDescent="0.3">
      <c r="A1130" t="s">
        <v>2418</v>
      </c>
      <c r="B1130" t="s">
        <v>2419</v>
      </c>
      <c r="C1130" t="s">
        <v>3142</v>
      </c>
      <c r="D1130" t="s">
        <v>498</v>
      </c>
      <c r="E1130">
        <v>2066.7637756700001</v>
      </c>
      <c r="F1130">
        <v>341.65</v>
      </c>
      <c r="G1130">
        <v>-15.5187682997521</v>
      </c>
      <c r="H1130">
        <v>-8.5860278236687506</v>
      </c>
      <c r="I1130">
        <v>-12.7266416336891</v>
      </c>
      <c r="J1130">
        <v>3.2210874844429598</v>
      </c>
      <c r="K1130">
        <v>368.51764518382299</v>
      </c>
      <c r="L1130">
        <v>370.14153072859699</v>
      </c>
      <c r="M1130">
        <v>52.475237904552998</v>
      </c>
      <c r="N1130">
        <v>1.4076467938286601</v>
      </c>
      <c r="O1130">
        <v>32.4454851456168</v>
      </c>
      <c r="P1130">
        <v>16.4054514480408</v>
      </c>
      <c r="Q1130">
        <v>1.8661835490743999E-2</v>
      </c>
    </row>
    <row r="1131" spans="1:17" hidden="1" x14ac:dyDescent="0.3">
      <c r="A1131" t="s">
        <v>2420</v>
      </c>
      <c r="B1131" t="s">
        <v>2421</v>
      </c>
      <c r="C1131" t="s">
        <v>3142</v>
      </c>
      <c r="D1131" t="s">
        <v>411</v>
      </c>
      <c r="E1131">
        <v>2062.2337175049902</v>
      </c>
      <c r="F1131">
        <v>1051.55</v>
      </c>
      <c r="G1131">
        <v>-36.011674150627499</v>
      </c>
      <c r="H1131">
        <v>1.45332183930667</v>
      </c>
      <c r="I1131">
        <v>-12.6403292557134</v>
      </c>
      <c r="J1131">
        <v>-3.2706902596994301</v>
      </c>
      <c r="K1131">
        <v>1107.0140066894</v>
      </c>
      <c r="L1131">
        <v>1173.33491194629</v>
      </c>
      <c r="M1131">
        <v>39.603213861488101</v>
      </c>
      <c r="N1131">
        <v>0.64136523403281298</v>
      </c>
      <c r="O1131">
        <v>40.212067899767</v>
      </c>
      <c r="P1131">
        <v>27.452881643536699</v>
      </c>
      <c r="Q1131">
        <v>-5.8525072619688E-2</v>
      </c>
    </row>
    <row r="1132" spans="1:17" hidden="1" x14ac:dyDescent="0.3">
      <c r="A1132" t="s">
        <v>2422</v>
      </c>
      <c r="B1132" t="s">
        <v>2423</v>
      </c>
      <c r="C1132" t="s">
        <v>3142</v>
      </c>
      <c r="D1132" t="s">
        <v>51</v>
      </c>
      <c r="E1132">
        <v>2058.8453482350001</v>
      </c>
      <c r="F1132">
        <v>712.45</v>
      </c>
      <c r="G1132">
        <v>-7.2132524722354097</v>
      </c>
      <c r="H1132">
        <v>-2.4386009653205099</v>
      </c>
      <c r="I1132">
        <v>-2.8718868471672598</v>
      </c>
      <c r="J1132">
        <v>-2.1794905650389298</v>
      </c>
      <c r="K1132">
        <v>738.64596162830196</v>
      </c>
      <c r="L1132">
        <v>724.27557180105498</v>
      </c>
      <c r="M1132">
        <v>50.628991470924298</v>
      </c>
      <c r="N1132">
        <v>0.64999532642439595</v>
      </c>
      <c r="O1132">
        <v>21.075163169345199</v>
      </c>
      <c r="P1132">
        <v>24.991228070175399</v>
      </c>
      <c r="Q1132">
        <v>-8.4864596858926999E-2</v>
      </c>
    </row>
    <row r="1133" spans="1:17" hidden="1" x14ac:dyDescent="0.3">
      <c r="A1133" t="s">
        <v>2424</v>
      </c>
      <c r="B1133" t="s">
        <v>2425</v>
      </c>
      <c r="C1133" t="s">
        <v>3142</v>
      </c>
      <c r="D1133" t="s">
        <v>1010</v>
      </c>
      <c r="E1133">
        <v>2047.6963929999999</v>
      </c>
      <c r="F1133">
        <v>112.36</v>
      </c>
      <c r="G1133">
        <v>-24.8168898076989</v>
      </c>
      <c r="H1133">
        <v>-7.7711304217487696</v>
      </c>
      <c r="I1133">
        <v>-7.7451418289336003</v>
      </c>
      <c r="J1133">
        <v>-0.90016994425924701</v>
      </c>
      <c r="K1133">
        <v>121.371333594196</v>
      </c>
      <c r="M1133">
        <v>40.525195466035299</v>
      </c>
      <c r="N1133">
        <v>0.37733302405750602</v>
      </c>
      <c r="O1133">
        <v>41.331434674261303</v>
      </c>
      <c r="P1133">
        <v>7.0605050023820803</v>
      </c>
    </row>
    <row r="1134" spans="1:17" hidden="1" x14ac:dyDescent="0.3">
      <c r="A1134" t="s">
        <v>2426</v>
      </c>
      <c r="B1134" t="s">
        <v>2427</v>
      </c>
      <c r="C1134" t="s">
        <v>3142</v>
      </c>
      <c r="D1134" t="s">
        <v>303</v>
      </c>
      <c r="E1134">
        <v>2043.039432</v>
      </c>
      <c r="F1134">
        <v>834.8</v>
      </c>
      <c r="G1134">
        <v>119.428649444632</v>
      </c>
      <c r="H1134">
        <v>-4.0652087606429099E-4</v>
      </c>
      <c r="I1134">
        <v>25.078024834132702</v>
      </c>
      <c r="J1134">
        <v>-13.538395471915701</v>
      </c>
      <c r="K1134">
        <v>862.53604524323896</v>
      </c>
      <c r="M1134">
        <v>43.236640674948099</v>
      </c>
      <c r="N1134">
        <v>1.32516948547777</v>
      </c>
      <c r="O1134">
        <v>35.565404887398103</v>
      </c>
      <c r="P1134">
        <v>255.23404255319099</v>
      </c>
    </row>
    <row r="1135" spans="1:17" hidden="1" x14ac:dyDescent="0.3">
      <c r="A1135" t="s">
        <v>2428</v>
      </c>
      <c r="B1135" t="s">
        <v>2429</v>
      </c>
      <c r="C1135" t="s">
        <v>3142</v>
      </c>
      <c r="D1135" t="s">
        <v>498</v>
      </c>
      <c r="E1135">
        <v>2041.40087333</v>
      </c>
      <c r="F1135">
        <v>121.9</v>
      </c>
      <c r="G1135">
        <v>-30.828890017141401</v>
      </c>
      <c r="H1135">
        <v>19.337904792618001</v>
      </c>
      <c r="I1135">
        <v>20.4097399798958</v>
      </c>
      <c r="J1135">
        <v>-7.7082933841519496</v>
      </c>
      <c r="K1135">
        <v>109.58643225426199</v>
      </c>
      <c r="L1135">
        <v>112.311465869617</v>
      </c>
      <c r="M1135">
        <v>64.076515308263296</v>
      </c>
      <c r="N1135">
        <v>2.1707100688479999</v>
      </c>
      <c r="O1135">
        <v>17.637407711238701</v>
      </c>
      <c r="P1135">
        <v>52.470293933708497</v>
      </c>
      <c r="Q1135">
        <v>-2.5224787889400999E-2</v>
      </c>
    </row>
    <row r="1136" spans="1:17" hidden="1" x14ac:dyDescent="0.3">
      <c r="A1136" t="s">
        <v>2430</v>
      </c>
      <c r="B1136" t="s">
        <v>2431</v>
      </c>
      <c r="C1136" t="s">
        <v>3142</v>
      </c>
      <c r="D1136" t="s">
        <v>440</v>
      </c>
      <c r="E1136">
        <v>2031.4548852</v>
      </c>
      <c r="F1136">
        <v>255.45</v>
      </c>
      <c r="G1136">
        <v>-28.138764025986401</v>
      </c>
      <c r="H1136">
        <v>-3.7326934778251499</v>
      </c>
      <c r="I1136">
        <v>-4.2617875885012104</v>
      </c>
      <c r="J1136">
        <v>-2.2996203282375598</v>
      </c>
      <c r="K1136">
        <v>270.37905461529903</v>
      </c>
      <c r="L1136">
        <v>278.98165038639002</v>
      </c>
      <c r="M1136">
        <v>56.295383265253598</v>
      </c>
      <c r="N1136">
        <v>0.49605025955891202</v>
      </c>
      <c r="O1136">
        <v>41.710706596202797</v>
      </c>
      <c r="P1136">
        <v>12.607449856733499</v>
      </c>
      <c r="Q1136">
        <v>-7.3765303554685996E-2</v>
      </c>
    </row>
    <row r="1137" spans="1:17" hidden="1" x14ac:dyDescent="0.3">
      <c r="A1137" t="s">
        <v>2432</v>
      </c>
      <c r="B1137" t="s">
        <v>2433</v>
      </c>
      <c r="C1137" t="s">
        <v>3142</v>
      </c>
      <c r="D1137" t="s">
        <v>18</v>
      </c>
      <c r="E1137">
        <v>2029.1350195259899</v>
      </c>
      <c r="F1137">
        <v>207.33</v>
      </c>
      <c r="G1137">
        <v>-53.604069579810698</v>
      </c>
      <c r="H1137">
        <v>-5.2327064016756202</v>
      </c>
      <c r="I1137">
        <v>-5.6402340403264404</v>
      </c>
      <c r="J1137">
        <v>-3.9031395562778499</v>
      </c>
      <c r="K1137">
        <v>216.29361894346999</v>
      </c>
      <c r="L1137">
        <v>226.09391103668599</v>
      </c>
      <c r="M1137">
        <v>39.028221658071701</v>
      </c>
      <c r="N1137">
        <v>0.33314056045475299</v>
      </c>
      <c r="O1137">
        <v>65.943182366275906</v>
      </c>
      <c r="P1137">
        <v>13.636612770622</v>
      </c>
    </row>
    <row r="1138" spans="1:17" hidden="1" x14ac:dyDescent="0.3">
      <c r="A1138" t="s">
        <v>2434</v>
      </c>
      <c r="B1138" t="s">
        <v>2435</v>
      </c>
      <c r="C1138" t="s">
        <v>3142</v>
      </c>
      <c r="D1138" t="s">
        <v>232</v>
      </c>
      <c r="E1138">
        <v>2020.3999074799999</v>
      </c>
      <c r="F1138">
        <v>83.83</v>
      </c>
      <c r="G1138">
        <v>116.976252124214</v>
      </c>
      <c r="H1138">
        <v>0.66207850547753999</v>
      </c>
      <c r="I1138">
        <v>57.544834619255298</v>
      </c>
      <c r="J1138">
        <v>-3.2298674587609399</v>
      </c>
      <c r="K1138">
        <v>88.772476475061396</v>
      </c>
      <c r="L1138">
        <v>72.041915525265694</v>
      </c>
      <c r="M1138">
        <v>38.371815648791298</v>
      </c>
      <c r="N1138">
        <v>0.56100018002576302</v>
      </c>
      <c r="O1138">
        <v>36.931885959680301</v>
      </c>
      <c r="P1138">
        <v>162.37871674491299</v>
      </c>
      <c r="Q1138">
        <v>0.13134667295414501</v>
      </c>
    </row>
    <row r="1139" spans="1:17" hidden="1" x14ac:dyDescent="0.3">
      <c r="A1139" t="s">
        <v>2436</v>
      </c>
      <c r="B1139" t="s">
        <v>2437</v>
      </c>
      <c r="C1139" t="s">
        <v>3142</v>
      </c>
      <c r="D1139" t="s">
        <v>1308</v>
      </c>
      <c r="E1139">
        <v>2019.8341248299901</v>
      </c>
      <c r="F1139">
        <v>267.45</v>
      </c>
      <c r="G1139">
        <v>-35.191025047284498</v>
      </c>
      <c r="H1139">
        <v>-2.7206652196799701</v>
      </c>
      <c r="I1139">
        <v>-18.144906011251301</v>
      </c>
      <c r="J1139">
        <v>-1.03512174703896</v>
      </c>
      <c r="K1139">
        <v>323.51048573515999</v>
      </c>
      <c r="L1139">
        <v>340.39879052957099</v>
      </c>
      <c r="M1139">
        <v>36.029343627588297</v>
      </c>
      <c r="N1139">
        <v>0.61889143839908001</v>
      </c>
      <c r="O1139">
        <v>68.947466816227305</v>
      </c>
      <c r="P1139">
        <v>3.1828703703703698</v>
      </c>
      <c r="Q1139">
        <v>3.7565343665719999E-3</v>
      </c>
    </row>
    <row r="1140" spans="1:17" x14ac:dyDescent="0.3">
      <c r="A1140" t="s">
        <v>2438</v>
      </c>
      <c r="B1140" t="s">
        <v>2439</v>
      </c>
      <c r="C1140" t="s">
        <v>3127</v>
      </c>
      <c r="D1140" t="s">
        <v>24</v>
      </c>
      <c r="E1140">
        <v>2019.795611904</v>
      </c>
      <c r="F1140">
        <v>39.22</v>
      </c>
      <c r="G1140">
        <v>-65.227161816041601</v>
      </c>
      <c r="H1140">
        <v>-8.8460813817294994</v>
      </c>
      <c r="I1140">
        <v>-32.490425368967202</v>
      </c>
      <c r="J1140">
        <v>-1.4822216030062101</v>
      </c>
      <c r="K1140">
        <v>44.443327587181699</v>
      </c>
      <c r="L1140">
        <v>53.552869877256597</v>
      </c>
      <c r="M1140">
        <v>26.246129674139699</v>
      </c>
      <c r="N1140">
        <v>0.93989367649862199</v>
      </c>
      <c r="O1140">
        <v>110.09688934217201</v>
      </c>
      <c r="P1140">
        <v>3.4828496042216202</v>
      </c>
    </row>
    <row r="1141" spans="1:17" x14ac:dyDescent="0.3">
      <c r="A1141" t="s">
        <v>2440</v>
      </c>
      <c r="B1141" t="s">
        <v>2441</v>
      </c>
      <c r="C1141" t="s">
        <v>3134</v>
      </c>
      <c r="D1141" t="s">
        <v>69</v>
      </c>
      <c r="E1141">
        <v>2017.0094079999999</v>
      </c>
      <c r="F1141">
        <v>78.08</v>
      </c>
      <c r="G1141">
        <v>-54.466347566677797</v>
      </c>
      <c r="H1141">
        <v>6.4917563892332799</v>
      </c>
      <c r="I1141">
        <v>-21.747846872960501</v>
      </c>
      <c r="J1141">
        <v>-5.4356209338622898</v>
      </c>
      <c r="K1141">
        <v>83.441807365575698</v>
      </c>
      <c r="L1141">
        <v>91.711107519513803</v>
      </c>
      <c r="M1141">
        <v>37.048050145669499</v>
      </c>
      <c r="N1141">
        <v>1.0349863109784601</v>
      </c>
      <c r="O1141">
        <v>99.795081967213093</v>
      </c>
      <c r="P1141">
        <v>7.3855040572135797</v>
      </c>
      <c r="Q1141">
        <v>3.1661436398900997E-2</v>
      </c>
    </row>
    <row r="1142" spans="1:17" hidden="1" x14ac:dyDescent="0.3">
      <c r="A1142" t="s">
        <v>2442</v>
      </c>
      <c r="B1142" t="s">
        <v>2443</v>
      </c>
      <c r="C1142" t="s">
        <v>3142</v>
      </c>
      <c r="D1142" t="s">
        <v>261</v>
      </c>
      <c r="E1142">
        <v>2015.245977</v>
      </c>
      <c r="F1142">
        <v>1158</v>
      </c>
      <c r="G1142">
        <v>-46.6987645131371</v>
      </c>
      <c r="H1142">
        <v>-6.4262112548416699</v>
      </c>
      <c r="I1142">
        <v>-20.4179373904668</v>
      </c>
      <c r="J1142">
        <v>-1.9953928957120399</v>
      </c>
      <c r="K1142">
        <v>1274.5206014546</v>
      </c>
      <c r="L1142">
        <v>1328.0867607773801</v>
      </c>
      <c r="M1142">
        <v>33.517257688033403</v>
      </c>
      <c r="N1142">
        <v>0.89237487059112897</v>
      </c>
      <c r="O1142">
        <v>52.849740932642497</v>
      </c>
      <c r="P1142">
        <v>4.6023214850277698</v>
      </c>
      <c r="Q1142">
        <v>5.1997021138676998E-2</v>
      </c>
    </row>
    <row r="1143" spans="1:17" hidden="1" x14ac:dyDescent="0.3">
      <c r="A1143" t="s">
        <v>2444</v>
      </c>
      <c r="B1143" t="s">
        <v>2445</v>
      </c>
      <c r="C1143" t="s">
        <v>3142</v>
      </c>
      <c r="D1143" t="s">
        <v>915</v>
      </c>
      <c r="E1143">
        <v>2013.6</v>
      </c>
      <c r="F1143">
        <v>335.6</v>
      </c>
      <c r="G1143">
        <v>-48.493663000742103</v>
      </c>
      <c r="H1143">
        <v>-13.1666153029529</v>
      </c>
      <c r="I1143">
        <v>-29.659488350402501</v>
      </c>
      <c r="J1143">
        <v>-10.139836022859299</v>
      </c>
      <c r="K1143">
        <v>426.57874759800302</v>
      </c>
      <c r="M1143">
        <v>32.689165794070703</v>
      </c>
      <c r="O1143">
        <v>76.907032181168006</v>
      </c>
      <c r="P1143">
        <v>3.7243084530984301</v>
      </c>
    </row>
    <row r="1144" spans="1:17" hidden="1" x14ac:dyDescent="0.3">
      <c r="A1144" t="s">
        <v>2446</v>
      </c>
      <c r="B1144" t="s">
        <v>2447</v>
      </c>
      <c r="C1144" t="s">
        <v>3142</v>
      </c>
      <c r="D1144" t="s">
        <v>225</v>
      </c>
      <c r="E1144">
        <v>2011.1106876480001</v>
      </c>
      <c r="F1144">
        <v>103.14</v>
      </c>
      <c r="G1144">
        <v>-36.861926780532698</v>
      </c>
      <c r="H1144">
        <v>2.5551320970100999</v>
      </c>
      <c r="I1144">
        <v>-28.333647196652599</v>
      </c>
      <c r="J1144">
        <v>-5.11097123682665</v>
      </c>
      <c r="K1144">
        <v>106.91961868932</v>
      </c>
      <c r="L1144">
        <v>111.11551952315</v>
      </c>
      <c r="M1144">
        <v>48.175589591474498</v>
      </c>
      <c r="N1144">
        <v>0.56768189435552896</v>
      </c>
      <c r="O1144">
        <v>44.366879968974203</v>
      </c>
      <c r="P1144">
        <v>19.2921582234559</v>
      </c>
      <c r="Q1144">
        <v>0.189349889796218</v>
      </c>
    </row>
    <row r="1145" spans="1:17" hidden="1" x14ac:dyDescent="0.3">
      <c r="A1145" t="s">
        <v>2448</v>
      </c>
      <c r="B1145" t="s">
        <v>2449</v>
      </c>
      <c r="C1145" t="s">
        <v>3142</v>
      </c>
      <c r="D1145" t="s">
        <v>232</v>
      </c>
      <c r="E1145">
        <v>2009.9282208</v>
      </c>
      <c r="F1145">
        <v>1172.8</v>
      </c>
      <c r="G1145">
        <v>63.533509760738198</v>
      </c>
      <c r="H1145">
        <v>10.8928149173937</v>
      </c>
      <c r="I1145">
        <v>49.7627443673966</v>
      </c>
      <c r="J1145">
        <v>-6.3016502098019203</v>
      </c>
      <c r="K1145">
        <v>1041.0462349674301</v>
      </c>
      <c r="L1145">
        <v>814.986413603134</v>
      </c>
      <c r="M1145">
        <v>57.825142683431601</v>
      </c>
      <c r="N1145">
        <v>0.62533334589126799</v>
      </c>
      <c r="O1145">
        <v>9.0765688949522492</v>
      </c>
      <c r="P1145">
        <v>129.04013279953099</v>
      </c>
      <c r="Q1145">
        <v>0.15656398316237599</v>
      </c>
    </row>
    <row r="1146" spans="1:17" hidden="1" x14ac:dyDescent="0.3">
      <c r="A1146" t="s">
        <v>2450</v>
      </c>
      <c r="B1146" t="s">
        <v>2451</v>
      </c>
      <c r="C1146" t="s">
        <v>3142</v>
      </c>
      <c r="D1146" t="s">
        <v>460</v>
      </c>
      <c r="E1146">
        <v>2007.1732786349901</v>
      </c>
      <c r="F1146">
        <v>133.35</v>
      </c>
      <c r="G1146">
        <v>43.380778630608397</v>
      </c>
      <c r="H1146">
        <v>13.398507100033299</v>
      </c>
      <c r="I1146">
        <v>27.627402737346799</v>
      </c>
      <c r="J1146">
        <v>0.59051471431014702</v>
      </c>
      <c r="K1146">
        <v>132.85863575842399</v>
      </c>
      <c r="L1146">
        <v>119.744962967671</v>
      </c>
      <c r="M1146">
        <v>49.813920967005799</v>
      </c>
      <c r="N1146">
        <v>0.83677436828170904</v>
      </c>
      <c r="O1146">
        <v>23.284589426321698</v>
      </c>
      <c r="P1146">
        <v>82.671232876712295</v>
      </c>
      <c r="Q1146">
        <v>0.10696380711061899</v>
      </c>
    </row>
    <row r="1147" spans="1:17" hidden="1" x14ac:dyDescent="0.3">
      <c r="A1147" t="s">
        <v>2452</v>
      </c>
      <c r="B1147" t="s">
        <v>2453</v>
      </c>
      <c r="C1147" t="s">
        <v>3142</v>
      </c>
      <c r="D1147" t="s">
        <v>1308</v>
      </c>
      <c r="E1147">
        <v>1999.3990686249999</v>
      </c>
      <c r="F1147">
        <v>769.75</v>
      </c>
      <c r="G1147">
        <v>0.25534997832955802</v>
      </c>
      <c r="H1147">
        <v>2.1589407418110902</v>
      </c>
      <c r="I1147">
        <v>32.533257612790401</v>
      </c>
      <c r="J1147">
        <v>-2.3947805541722902</v>
      </c>
      <c r="K1147">
        <v>767.81691689983199</v>
      </c>
      <c r="L1147">
        <v>732.39590277300397</v>
      </c>
      <c r="M1147">
        <v>57.4074880794671</v>
      </c>
      <c r="N1147">
        <v>0.86653231360313399</v>
      </c>
      <c r="O1147">
        <v>29.717440727508901</v>
      </c>
      <c r="P1147">
        <v>70.487264673311103</v>
      </c>
      <c r="Q1147">
        <v>-3.0778792326411002E-2</v>
      </c>
    </row>
    <row r="1148" spans="1:17" hidden="1" x14ac:dyDescent="0.3">
      <c r="A1148" t="s">
        <v>2454</v>
      </c>
      <c r="B1148" t="s">
        <v>2455</v>
      </c>
      <c r="C1148" t="s">
        <v>3142</v>
      </c>
      <c r="D1148" t="s">
        <v>178</v>
      </c>
      <c r="E1148">
        <v>1998.8459639759999</v>
      </c>
      <c r="F1148">
        <v>17.04</v>
      </c>
      <c r="G1148">
        <v>-41.944519173709601</v>
      </c>
      <c r="H1148">
        <v>-2.6222209450493801</v>
      </c>
      <c r="I1148">
        <v>-13.335128799102501</v>
      </c>
      <c r="J1148">
        <v>-7.8771122937611802</v>
      </c>
      <c r="K1148">
        <v>18.970416638456602</v>
      </c>
      <c r="L1148">
        <v>19.099638949643499</v>
      </c>
      <c r="M1148">
        <v>28.700238765629202</v>
      </c>
      <c r="N1148">
        <v>0.65122712973293995</v>
      </c>
      <c r="O1148">
        <v>87.1165506156741</v>
      </c>
      <c r="P1148">
        <v>2.8546646063160401</v>
      </c>
      <c r="Q1148">
        <v>6.1198987053534999E-2</v>
      </c>
    </row>
    <row r="1149" spans="1:17" hidden="1" x14ac:dyDescent="0.3">
      <c r="A1149" t="s">
        <v>2456</v>
      </c>
      <c r="B1149" t="s">
        <v>2457</v>
      </c>
      <c r="C1149" t="s">
        <v>3142</v>
      </c>
      <c r="D1149" t="s">
        <v>158</v>
      </c>
      <c r="E1149">
        <v>1991.5315287450001</v>
      </c>
      <c r="F1149">
        <v>896.55</v>
      </c>
      <c r="G1149">
        <v>91.186311166581504</v>
      </c>
      <c r="H1149">
        <v>56.906741581247701</v>
      </c>
      <c r="I1149">
        <v>71.479151349639295</v>
      </c>
      <c r="J1149">
        <v>7.0149425737976498</v>
      </c>
      <c r="K1149">
        <v>637.03821903370897</v>
      </c>
      <c r="L1149">
        <v>547.96923777626796</v>
      </c>
      <c r="M1149">
        <v>85.284229056841994</v>
      </c>
      <c r="N1149">
        <v>2.0612505555631202</v>
      </c>
      <c r="O1149">
        <v>3.06173665718587</v>
      </c>
      <c r="P1149">
        <v>129.70791698693299</v>
      </c>
      <c r="Q1149">
        <v>8.4743735799659006E-2</v>
      </c>
    </row>
    <row r="1150" spans="1:17" hidden="1" x14ac:dyDescent="0.3">
      <c r="A1150" t="s">
        <v>2458</v>
      </c>
      <c r="B1150" t="s">
        <v>2459</v>
      </c>
      <c r="C1150" t="s">
        <v>3142</v>
      </c>
      <c r="D1150" t="s">
        <v>1690</v>
      </c>
      <c r="E1150">
        <v>1984.1380216</v>
      </c>
      <c r="F1150">
        <v>63.74</v>
      </c>
      <c r="G1150">
        <v>1.2406722151726499</v>
      </c>
      <c r="H1150">
        <v>-2.3314380815871099</v>
      </c>
      <c r="I1150">
        <v>-1.5282318847503</v>
      </c>
      <c r="J1150">
        <v>-1.75196352530621</v>
      </c>
      <c r="K1150">
        <v>64.240747455864394</v>
      </c>
      <c r="L1150">
        <v>60.669454467065101</v>
      </c>
      <c r="M1150">
        <v>58.880462682991599</v>
      </c>
      <c r="N1150">
        <v>0.58104190387619703</v>
      </c>
      <c r="O1150">
        <v>7.3893944148101598</v>
      </c>
      <c r="P1150">
        <v>22.694898941289701</v>
      </c>
      <c r="Q1150">
        <v>-2.8254867209200001E-2</v>
      </c>
    </row>
    <row r="1151" spans="1:17" hidden="1" x14ac:dyDescent="0.3">
      <c r="A1151" t="s">
        <v>2460</v>
      </c>
      <c r="B1151" t="s">
        <v>2461</v>
      </c>
      <c r="C1151" t="s">
        <v>3142</v>
      </c>
      <c r="D1151" t="s">
        <v>261</v>
      </c>
      <c r="E1151">
        <v>1983.91447449</v>
      </c>
      <c r="F1151">
        <v>648.70000000000005</v>
      </c>
      <c r="G1151">
        <v>-60.7914197950169</v>
      </c>
      <c r="H1151">
        <v>4.1651093928816296</v>
      </c>
      <c r="I1151">
        <v>-20.6148314576152</v>
      </c>
      <c r="J1151">
        <v>-4.0888133144614498</v>
      </c>
      <c r="K1151">
        <v>631.44857764112498</v>
      </c>
      <c r="L1151">
        <v>703.00238080320503</v>
      </c>
      <c r="M1151">
        <v>56.520234370729298</v>
      </c>
      <c r="N1151">
        <v>0.71064063284615497</v>
      </c>
      <c r="O1151">
        <v>68.490827809465003</v>
      </c>
      <c r="P1151">
        <v>13.409090909090899</v>
      </c>
    </row>
    <row r="1152" spans="1:17" hidden="1" x14ac:dyDescent="0.3">
      <c r="A1152" t="s">
        <v>2462</v>
      </c>
      <c r="B1152" t="s">
        <v>2463</v>
      </c>
      <c r="C1152" t="s">
        <v>3142</v>
      </c>
      <c r="D1152" t="s">
        <v>232</v>
      </c>
      <c r="E1152">
        <v>1980.317963125</v>
      </c>
      <c r="F1152">
        <v>256.25</v>
      </c>
      <c r="G1152">
        <v>-46.601704610482003</v>
      </c>
      <c r="H1152">
        <v>-1.6744715189727499</v>
      </c>
      <c r="I1152">
        <v>-10.763022602553001</v>
      </c>
      <c r="J1152">
        <v>-0.375820181909784</v>
      </c>
      <c r="K1152">
        <v>273.222168387875</v>
      </c>
      <c r="L1152">
        <v>298.72647275632897</v>
      </c>
      <c r="M1152">
        <v>43.774774902296102</v>
      </c>
      <c r="N1152">
        <v>0.53777872034321905</v>
      </c>
      <c r="O1152">
        <v>42.0292682926829</v>
      </c>
      <c r="P1152">
        <v>4.4000814829904202</v>
      </c>
    </row>
    <row r="1153" spans="1:17" hidden="1" x14ac:dyDescent="0.3">
      <c r="A1153" t="s">
        <v>2464</v>
      </c>
      <c r="B1153" t="s">
        <v>2465</v>
      </c>
      <c r="C1153" t="s">
        <v>3142</v>
      </c>
      <c r="D1153" t="s">
        <v>117</v>
      </c>
      <c r="E1153">
        <v>1975.6371715799901</v>
      </c>
      <c r="F1153">
        <v>286.10000000000002</v>
      </c>
      <c r="G1153">
        <v>-35.906632172715803</v>
      </c>
      <c r="H1153">
        <v>22.7998799816706</v>
      </c>
      <c r="I1153">
        <v>-20.068569666130799</v>
      </c>
      <c r="J1153">
        <v>3.01555179120846</v>
      </c>
      <c r="K1153">
        <v>281.05179025558903</v>
      </c>
      <c r="M1153">
        <v>59.5471971451569</v>
      </c>
      <c r="N1153">
        <v>2.3877936789584</v>
      </c>
      <c r="O1153">
        <v>39.811254806011803</v>
      </c>
      <c r="P1153">
        <v>26.8173758865248</v>
      </c>
    </row>
    <row r="1154" spans="1:17" hidden="1" x14ac:dyDescent="0.3">
      <c r="A1154" t="s">
        <v>2466</v>
      </c>
      <c r="B1154" t="s">
        <v>2467</v>
      </c>
      <c r="C1154" t="s">
        <v>3142</v>
      </c>
      <c r="D1154" t="s">
        <v>498</v>
      </c>
      <c r="E1154">
        <v>1973.11983925</v>
      </c>
      <c r="F1154">
        <v>843.5</v>
      </c>
      <c r="G1154">
        <v>-65.335784889592404</v>
      </c>
      <c r="H1154">
        <v>-1.5041980928344401</v>
      </c>
      <c r="I1154">
        <v>-26.796995154483</v>
      </c>
      <c r="J1154">
        <v>-3.9965798662324699</v>
      </c>
      <c r="K1154">
        <v>914.26983702144105</v>
      </c>
      <c r="L1154">
        <v>1097.4652277810201</v>
      </c>
      <c r="M1154">
        <v>47.915844184633201</v>
      </c>
      <c r="N1154">
        <v>0.25263732467167499</v>
      </c>
      <c r="O1154">
        <v>95.714285714285694</v>
      </c>
      <c r="P1154">
        <v>6.9752694990488298</v>
      </c>
      <c r="Q1154">
        <v>-0.22588810853881</v>
      </c>
    </row>
    <row r="1155" spans="1:17" x14ac:dyDescent="0.3">
      <c r="A1155" t="s">
        <v>2468</v>
      </c>
      <c r="B1155" t="s">
        <v>2469</v>
      </c>
      <c r="C1155" t="s">
        <v>3144</v>
      </c>
      <c r="D1155" t="s">
        <v>2021</v>
      </c>
      <c r="E1155">
        <v>1970.14408478</v>
      </c>
      <c r="F1155">
        <v>10.7</v>
      </c>
      <c r="G1155">
        <v>-69.431192042741898</v>
      </c>
      <c r="H1155">
        <v>-15.1983569257343</v>
      </c>
      <c r="I1155">
        <v>-40.737485645924501</v>
      </c>
      <c r="J1155">
        <v>-6.1060965914909699</v>
      </c>
      <c r="K1155">
        <v>12.782437622795401</v>
      </c>
      <c r="L1155">
        <v>15.1876951334438</v>
      </c>
      <c r="M1155">
        <v>28.583648587004301</v>
      </c>
      <c r="N1155">
        <v>0.80302060901037497</v>
      </c>
      <c r="O1155">
        <v>143.457943925233</v>
      </c>
      <c r="P1155">
        <v>4.3902439024390203</v>
      </c>
      <c r="Q1155">
        <v>-4.9598295852813001E-2</v>
      </c>
    </row>
    <row r="1156" spans="1:17" hidden="1" x14ac:dyDescent="0.3">
      <c r="A1156" t="s">
        <v>2470</v>
      </c>
      <c r="B1156" t="s">
        <v>2471</v>
      </c>
      <c r="C1156" t="s">
        <v>3142</v>
      </c>
      <c r="D1156" t="s">
        <v>493</v>
      </c>
      <c r="E1156">
        <v>1968.1081692299999</v>
      </c>
      <c r="F1156">
        <v>503.65</v>
      </c>
      <c r="G1156">
        <v>-40.7172087492023</v>
      </c>
      <c r="H1156">
        <v>-6.7344373859311704</v>
      </c>
      <c r="I1156">
        <v>-6.7608555408780502</v>
      </c>
      <c r="J1156">
        <v>-4.0997030336743698</v>
      </c>
      <c r="K1156">
        <v>573.33737287839801</v>
      </c>
      <c r="L1156">
        <v>595.59538729449798</v>
      </c>
      <c r="M1156">
        <v>26.304761935050301</v>
      </c>
      <c r="N1156">
        <v>0.58815228801197705</v>
      </c>
      <c r="O1156">
        <v>42.956418147523003</v>
      </c>
      <c r="P1156">
        <v>9.2397787658605193</v>
      </c>
      <c r="Q1156">
        <v>-0.17312243123438201</v>
      </c>
    </row>
    <row r="1157" spans="1:17" hidden="1" x14ac:dyDescent="0.3">
      <c r="A1157" t="s">
        <v>2472</v>
      </c>
      <c r="B1157" t="s">
        <v>2473</v>
      </c>
      <c r="C1157" t="s">
        <v>3142</v>
      </c>
      <c r="D1157" t="s">
        <v>960</v>
      </c>
      <c r="E1157">
        <v>1966.4361172500001</v>
      </c>
      <c r="F1157">
        <v>553.85</v>
      </c>
      <c r="G1157">
        <v>53.660171300206997</v>
      </c>
      <c r="H1157">
        <v>7.3610624808142804</v>
      </c>
      <c r="I1157">
        <v>28.860340269894099</v>
      </c>
      <c r="J1157">
        <v>-1.46627890263946</v>
      </c>
      <c r="K1157">
        <v>561.05698276328201</v>
      </c>
      <c r="L1157">
        <v>493.95072527179502</v>
      </c>
      <c r="M1157">
        <v>56.989373806516099</v>
      </c>
      <c r="N1157">
        <v>0.46173704834331802</v>
      </c>
      <c r="O1157">
        <v>31.587975083506301</v>
      </c>
      <c r="P1157">
        <v>117.110936887495</v>
      </c>
      <c r="Q1157">
        <v>0.14707591726622299</v>
      </c>
    </row>
    <row r="1158" spans="1:17" hidden="1" x14ac:dyDescent="0.3">
      <c r="A1158" t="s">
        <v>2474</v>
      </c>
      <c r="B1158" t="s">
        <v>2475</v>
      </c>
      <c r="C1158" t="s">
        <v>3142</v>
      </c>
      <c r="D1158" t="s">
        <v>134</v>
      </c>
      <c r="E1158">
        <v>1958.2767425560701</v>
      </c>
      <c r="F1158">
        <v>1608.05</v>
      </c>
      <c r="G1158">
        <v>117.386904642012</v>
      </c>
      <c r="H1158">
        <v>63.259672586654602</v>
      </c>
      <c r="I1158">
        <v>77.405217493397501</v>
      </c>
      <c r="J1158">
        <v>1.2205709330515899</v>
      </c>
      <c r="K1158">
        <v>1198.1606919713799</v>
      </c>
      <c r="L1158">
        <v>972.82425582801397</v>
      </c>
      <c r="M1158">
        <v>95.851689174423399</v>
      </c>
      <c r="N1158">
        <v>1.5037606089520701</v>
      </c>
      <c r="O1158">
        <v>5.6061689624078799</v>
      </c>
      <c r="P1158">
        <v>162.58164598301701</v>
      </c>
    </row>
    <row r="1159" spans="1:17" hidden="1" x14ac:dyDescent="0.3">
      <c r="A1159" t="s">
        <v>2476</v>
      </c>
      <c r="B1159" t="s">
        <v>2477</v>
      </c>
      <c r="C1159" t="s">
        <v>3142</v>
      </c>
      <c r="D1159" t="s">
        <v>411</v>
      </c>
      <c r="E1159">
        <v>1953.4673734200001</v>
      </c>
      <c r="F1159">
        <v>222.93</v>
      </c>
      <c r="G1159">
        <v>-36.731476293510497</v>
      </c>
      <c r="H1159">
        <v>1.49286065855352</v>
      </c>
      <c r="I1159">
        <v>-10.465633779302699</v>
      </c>
      <c r="J1159">
        <v>0.64656808572815305</v>
      </c>
      <c r="K1159">
        <v>222.251700870604</v>
      </c>
      <c r="L1159">
        <v>234.515721779752</v>
      </c>
      <c r="M1159">
        <v>51.806593258576598</v>
      </c>
      <c r="N1159">
        <v>1.26515914056555</v>
      </c>
      <c r="O1159">
        <v>54.308527340420703</v>
      </c>
      <c r="P1159">
        <v>13.162436548223299</v>
      </c>
      <c r="Q1159">
        <v>0.15010210734389301</v>
      </c>
    </row>
    <row r="1160" spans="1:17" hidden="1" x14ac:dyDescent="0.3">
      <c r="A1160" t="s">
        <v>2478</v>
      </c>
      <c r="B1160" t="s">
        <v>2479</v>
      </c>
      <c r="C1160" t="s">
        <v>3142</v>
      </c>
      <c r="D1160" t="s">
        <v>117</v>
      </c>
      <c r="E1160">
        <v>1948.0891803659999</v>
      </c>
      <c r="F1160">
        <v>134.82</v>
      </c>
      <c r="G1160">
        <v>-48.312688131831102</v>
      </c>
      <c r="H1160">
        <v>-3.2645172245824399</v>
      </c>
      <c r="I1160">
        <v>-18.856035649996699</v>
      </c>
      <c r="J1160">
        <v>-0.21532914049810201</v>
      </c>
      <c r="K1160">
        <v>146.64059224319001</v>
      </c>
      <c r="L1160">
        <v>157.604402069728</v>
      </c>
      <c r="M1160">
        <v>45.456739905937297</v>
      </c>
      <c r="N1160">
        <v>0.43451900070358601</v>
      </c>
      <c r="O1160">
        <v>57.840083073727897</v>
      </c>
      <c r="P1160">
        <v>6.7373921304726396</v>
      </c>
      <c r="Q1160">
        <v>-3.1363034009820002E-3</v>
      </c>
    </row>
    <row r="1161" spans="1:17" hidden="1" x14ac:dyDescent="0.3">
      <c r="A1161" t="s">
        <v>2480</v>
      </c>
      <c r="B1161" t="s">
        <v>2481</v>
      </c>
      <c r="C1161" t="s">
        <v>3142</v>
      </c>
      <c r="D1161" t="s">
        <v>134</v>
      </c>
      <c r="E1161">
        <v>1945.6204124000001</v>
      </c>
      <c r="F1161">
        <v>114.5</v>
      </c>
      <c r="G1161">
        <v>-2.18874952410824</v>
      </c>
      <c r="H1161">
        <v>5.5275762336992402</v>
      </c>
      <c r="I1161">
        <v>21.685513982446501</v>
      </c>
      <c r="J1161">
        <v>2.80908647383345</v>
      </c>
      <c r="K1161">
        <v>113.136499784318</v>
      </c>
      <c r="L1161">
        <v>102.776279602431</v>
      </c>
      <c r="M1161">
        <v>56.857995091830901</v>
      </c>
      <c r="N1161">
        <v>0.98984948963386798</v>
      </c>
      <c r="O1161">
        <v>28.995633187772899</v>
      </c>
      <c r="P1161">
        <v>56.849315068493098</v>
      </c>
      <c r="Q1161">
        <v>5.3732841358809999E-2</v>
      </c>
    </row>
    <row r="1162" spans="1:17" hidden="1" x14ac:dyDescent="0.3">
      <c r="A1162" t="s">
        <v>2482</v>
      </c>
      <c r="B1162" t="s">
        <v>2483</v>
      </c>
      <c r="C1162" t="s">
        <v>3142</v>
      </c>
      <c r="D1162" t="s">
        <v>465</v>
      </c>
      <c r="E1162">
        <v>1940.7609362400001</v>
      </c>
      <c r="F1162">
        <v>299.8</v>
      </c>
      <c r="G1162">
        <v>-3.0509694628686099</v>
      </c>
      <c r="H1162">
        <v>2.2095366128969798</v>
      </c>
      <c r="I1162">
        <v>-21.8104606471247</v>
      </c>
      <c r="J1162">
        <v>0.12345275453633001</v>
      </c>
      <c r="K1162">
        <v>331.78634317397001</v>
      </c>
      <c r="L1162">
        <v>353.23943222068601</v>
      </c>
      <c r="M1162">
        <v>45.337375875285097</v>
      </c>
      <c r="N1162">
        <v>0.89228048409761695</v>
      </c>
      <c r="O1162">
        <v>71.347565043362195</v>
      </c>
      <c r="P1162">
        <v>25.6759589184657</v>
      </c>
      <c r="Q1162">
        <v>0.118825514568175</v>
      </c>
    </row>
    <row r="1163" spans="1:17" hidden="1" x14ac:dyDescent="0.3">
      <c r="A1163" t="s">
        <v>2484</v>
      </c>
      <c r="B1163" t="s">
        <v>2485</v>
      </c>
      <c r="C1163" t="s">
        <v>3142</v>
      </c>
      <c r="D1163" t="s">
        <v>498</v>
      </c>
      <c r="E1163">
        <v>1936.0971239999999</v>
      </c>
      <c r="F1163">
        <v>1698.45</v>
      </c>
      <c r="G1163">
        <v>-16.328854617737498</v>
      </c>
      <c r="H1163">
        <v>-7.2629743885957101</v>
      </c>
      <c r="I1163">
        <v>-12.6216673530823</v>
      </c>
      <c r="J1163">
        <v>-4.4249686452639896</v>
      </c>
      <c r="K1163">
        <v>1858.63911430954</v>
      </c>
      <c r="L1163">
        <v>1852.23091138267</v>
      </c>
      <c r="M1163">
        <v>30.5127855080557</v>
      </c>
      <c r="N1163">
        <v>1.20883982877465</v>
      </c>
      <c r="O1163">
        <v>42.874385469104098</v>
      </c>
      <c r="P1163">
        <v>12.108910891089099</v>
      </c>
    </row>
    <row r="1164" spans="1:17" hidden="1" x14ac:dyDescent="0.3">
      <c r="A1164" t="s">
        <v>2486</v>
      </c>
      <c r="B1164" t="s">
        <v>2487</v>
      </c>
      <c r="C1164" t="s">
        <v>3142</v>
      </c>
      <c r="D1164" t="s">
        <v>306</v>
      </c>
      <c r="E1164">
        <v>1931.11943178</v>
      </c>
      <c r="F1164">
        <v>751.3</v>
      </c>
      <c r="G1164">
        <v>9.8115025073326692</v>
      </c>
      <c r="H1164">
        <v>6.7313762197392304</v>
      </c>
      <c r="I1164">
        <v>-17.744230009996102</v>
      </c>
      <c r="J1164">
        <v>-3.9593002921771498</v>
      </c>
      <c r="K1164">
        <v>837.67684125451296</v>
      </c>
      <c r="L1164">
        <v>783.50524194172101</v>
      </c>
      <c r="M1164">
        <v>39.861345735197197</v>
      </c>
      <c r="N1164">
        <v>1.90720768480124</v>
      </c>
      <c r="O1164">
        <v>61.719685877811798</v>
      </c>
      <c r="P1164">
        <v>71.099977226144304</v>
      </c>
      <c r="Q1164">
        <v>0.13171084914537501</v>
      </c>
    </row>
    <row r="1165" spans="1:17" hidden="1" x14ac:dyDescent="0.3">
      <c r="A1165" t="s">
        <v>2488</v>
      </c>
      <c r="B1165" t="s">
        <v>2489</v>
      </c>
      <c r="C1165" t="s">
        <v>3142</v>
      </c>
      <c r="D1165" t="s">
        <v>123</v>
      </c>
      <c r="E1165">
        <v>1928.45955070999</v>
      </c>
      <c r="F1165">
        <v>1495.3</v>
      </c>
      <c r="G1165">
        <v>-10.6520651843464</v>
      </c>
      <c r="H1165">
        <v>-3.2196589769953898</v>
      </c>
      <c r="I1165">
        <v>-15.861853406212299</v>
      </c>
      <c r="J1165">
        <v>-1.8399256466868099</v>
      </c>
      <c r="K1165">
        <v>1718.6672610390699</v>
      </c>
      <c r="L1165">
        <v>1665.47075482997</v>
      </c>
      <c r="M1165">
        <v>21.595893083513602</v>
      </c>
      <c r="N1165">
        <v>1.6282378859556399</v>
      </c>
      <c r="O1165">
        <v>40.373169263692901</v>
      </c>
      <c r="P1165">
        <v>11.493867203519301</v>
      </c>
      <c r="Q1165">
        <v>9.5292985011889E-2</v>
      </c>
    </row>
    <row r="1166" spans="1:17" hidden="1" x14ac:dyDescent="0.3">
      <c r="A1166" t="s">
        <v>2490</v>
      </c>
      <c r="B1166" t="s">
        <v>2491</v>
      </c>
      <c r="C1166" t="s">
        <v>3142</v>
      </c>
      <c r="D1166" t="s">
        <v>1482</v>
      </c>
      <c r="E1166">
        <v>1924.6710374049901</v>
      </c>
      <c r="F1166">
        <v>96.79</v>
      </c>
      <c r="G1166">
        <v>-35.668262110763401</v>
      </c>
      <c r="H1166">
        <v>2.8198958620981398</v>
      </c>
      <c r="I1166">
        <v>-11.5012186232104</v>
      </c>
      <c r="J1166">
        <v>2.5881262228612001</v>
      </c>
      <c r="K1166">
        <v>100.11927550982099</v>
      </c>
      <c r="L1166">
        <v>104.982820190024</v>
      </c>
      <c r="M1166">
        <v>55.459339367623201</v>
      </c>
      <c r="N1166">
        <v>0.484578776680331</v>
      </c>
      <c r="O1166">
        <v>34.239074284533501</v>
      </c>
      <c r="P1166">
        <v>7.0093974571586504</v>
      </c>
      <c r="Q1166">
        <v>8.2662369205512995E-2</v>
      </c>
    </row>
    <row r="1167" spans="1:17" hidden="1" x14ac:dyDescent="0.3">
      <c r="A1167" t="s">
        <v>2492</v>
      </c>
      <c r="B1167" t="s">
        <v>2493</v>
      </c>
      <c r="C1167" t="s">
        <v>3142</v>
      </c>
      <c r="D1167" t="s">
        <v>268</v>
      </c>
      <c r="E1167">
        <v>1924.0220984299999</v>
      </c>
      <c r="F1167">
        <v>39.35</v>
      </c>
      <c r="G1167">
        <v>6.5913760429661599</v>
      </c>
      <c r="H1167">
        <v>3.7298278335809298</v>
      </c>
      <c r="I1167">
        <v>-11.925691793671</v>
      </c>
      <c r="J1167">
        <v>-1.12130384069634</v>
      </c>
      <c r="K1167">
        <v>42.471885882377201</v>
      </c>
      <c r="L1167">
        <v>43.548144339010598</v>
      </c>
      <c r="M1167">
        <v>48.501078182742503</v>
      </c>
      <c r="N1167">
        <v>0.49326760883928</v>
      </c>
      <c r="O1167">
        <v>75.044472681067305</v>
      </c>
      <c r="P1167">
        <v>34.852638793694297</v>
      </c>
      <c r="Q1167">
        <v>5.6415452867171E-2</v>
      </c>
    </row>
    <row r="1168" spans="1:17" hidden="1" x14ac:dyDescent="0.3">
      <c r="A1168" t="s">
        <v>2494</v>
      </c>
      <c r="B1168" t="s">
        <v>2495</v>
      </c>
      <c r="C1168" t="s">
        <v>3142</v>
      </c>
      <c r="D1168" t="s">
        <v>139</v>
      </c>
      <c r="E1168">
        <v>1918.619299968</v>
      </c>
      <c r="F1168">
        <v>117.44</v>
      </c>
      <c r="G1168">
        <v>-16.377680067506201</v>
      </c>
      <c r="H1168">
        <v>23.472755243829798</v>
      </c>
      <c r="I1168">
        <v>-6.5764229949148101</v>
      </c>
      <c r="J1168">
        <v>-5.3868121732468301</v>
      </c>
      <c r="K1168">
        <v>113.678850199981</v>
      </c>
      <c r="L1168">
        <v>120.509515657272</v>
      </c>
      <c r="M1168">
        <v>55.992632801471601</v>
      </c>
      <c r="N1168">
        <v>0.87618906579177702</v>
      </c>
      <c r="O1168">
        <v>133.65122615803801</v>
      </c>
      <c r="P1168">
        <v>29.553226696083801</v>
      </c>
    </row>
    <row r="1169" spans="1:17" hidden="1" x14ac:dyDescent="0.3">
      <c r="A1169" t="s">
        <v>2496</v>
      </c>
      <c r="B1169" t="s">
        <v>2497</v>
      </c>
      <c r="C1169" t="s">
        <v>3142</v>
      </c>
      <c r="D1169" t="s">
        <v>48</v>
      </c>
      <c r="E1169">
        <v>1909.1592072000001</v>
      </c>
      <c r="F1169">
        <v>1744.45</v>
      </c>
      <c r="G1169">
        <v>64.975714183314395</v>
      </c>
      <c r="H1169">
        <v>13.321498014834701</v>
      </c>
      <c r="I1169">
        <v>58.354255760137903</v>
      </c>
      <c r="J1169">
        <v>-2.6561428019570501</v>
      </c>
      <c r="K1169">
        <v>1646.15799008863</v>
      </c>
      <c r="L1169">
        <v>1363.9208529163</v>
      </c>
      <c r="M1169">
        <v>64.322823772866201</v>
      </c>
      <c r="N1169">
        <v>1.15999396893569</v>
      </c>
      <c r="O1169">
        <v>11.4993264352661</v>
      </c>
      <c r="P1169">
        <v>108.666267942583</v>
      </c>
    </row>
    <row r="1170" spans="1:17" hidden="1" x14ac:dyDescent="0.3">
      <c r="A1170" t="s">
        <v>2498</v>
      </c>
      <c r="B1170" t="s">
        <v>2499</v>
      </c>
      <c r="C1170" t="s">
        <v>3142</v>
      </c>
      <c r="D1170" t="s">
        <v>1690</v>
      </c>
      <c r="E1170">
        <v>1906.0882018</v>
      </c>
      <c r="F1170">
        <v>65.42</v>
      </c>
      <c r="G1170">
        <v>1.3088114131830999</v>
      </c>
      <c r="H1170">
        <v>-2.0188872674089602</v>
      </c>
      <c r="I1170">
        <v>-1.2014885636250801</v>
      </c>
      <c r="J1170">
        <v>-1.4084603196023799</v>
      </c>
      <c r="K1170">
        <v>65.719838463979201</v>
      </c>
      <c r="L1170">
        <v>62.1229883216185</v>
      </c>
      <c r="M1170">
        <v>59.453032016997597</v>
      </c>
      <c r="N1170">
        <v>1.1247197155234201</v>
      </c>
      <c r="O1170">
        <v>8.6670742892081805</v>
      </c>
      <c r="P1170">
        <v>24.728312678741599</v>
      </c>
      <c r="Q1170">
        <v>-2.8326200589973E-2</v>
      </c>
    </row>
    <row r="1171" spans="1:17" hidden="1" x14ac:dyDescent="0.3">
      <c r="A1171" t="s">
        <v>2500</v>
      </c>
      <c r="B1171" t="s">
        <v>2501</v>
      </c>
      <c r="C1171" t="s">
        <v>3142</v>
      </c>
      <c r="D1171" t="s">
        <v>1690</v>
      </c>
      <c r="E1171">
        <v>1905.052968</v>
      </c>
      <c r="F1171">
        <v>65.41</v>
      </c>
      <c r="G1171">
        <v>1.01698534114896</v>
      </c>
      <c r="H1171">
        <v>-2.1959306430360002</v>
      </c>
      <c r="I1171">
        <v>-1.4656812035793201</v>
      </c>
      <c r="J1171">
        <v>-1.8385370846347</v>
      </c>
      <c r="K1171">
        <v>65.840757175992294</v>
      </c>
      <c r="L1171">
        <v>62.182712918177202</v>
      </c>
      <c r="M1171">
        <v>55.931821315525497</v>
      </c>
      <c r="N1171">
        <v>0.98924725670768299</v>
      </c>
      <c r="O1171">
        <v>7.1701574682770204</v>
      </c>
      <c r="P1171">
        <v>24</v>
      </c>
      <c r="Q1171">
        <v>-2.9924776916618E-2</v>
      </c>
    </row>
    <row r="1172" spans="1:17" hidden="1" x14ac:dyDescent="0.3">
      <c r="A1172" t="s">
        <v>2502</v>
      </c>
      <c r="B1172" t="s">
        <v>2503</v>
      </c>
      <c r="C1172" t="s">
        <v>3142</v>
      </c>
      <c r="D1172" t="s">
        <v>440</v>
      </c>
      <c r="E1172">
        <v>1904.60544687999</v>
      </c>
      <c r="F1172">
        <v>227.72</v>
      </c>
      <c r="G1172">
        <v>-6.3391211035734703</v>
      </c>
      <c r="H1172">
        <v>3.2298565024431598</v>
      </c>
      <c r="I1172">
        <v>-1.6215414321905399</v>
      </c>
      <c r="J1172">
        <v>-0.52298162056437503</v>
      </c>
      <c r="K1172">
        <v>233.489307921885</v>
      </c>
      <c r="L1172">
        <v>236.76936393055601</v>
      </c>
      <c r="M1172">
        <v>57.231704262036402</v>
      </c>
      <c r="N1172">
        <v>0.59529924679702595</v>
      </c>
      <c r="O1172">
        <v>35.912524152467903</v>
      </c>
      <c r="P1172">
        <v>26.125726945444399</v>
      </c>
      <c r="Q1172">
        <v>5.0268919384548999E-2</v>
      </c>
    </row>
    <row r="1173" spans="1:17" hidden="1" x14ac:dyDescent="0.3">
      <c r="A1173" t="s">
        <v>2504</v>
      </c>
      <c r="B1173" t="s">
        <v>2505</v>
      </c>
      <c r="C1173" t="s">
        <v>3142</v>
      </c>
      <c r="D1173" t="s">
        <v>738</v>
      </c>
      <c r="E1173">
        <v>1901.11000107</v>
      </c>
      <c r="F1173">
        <v>742.52</v>
      </c>
      <c r="G1173">
        <v>25.917135096452299</v>
      </c>
      <c r="H1173">
        <v>-1.2419108372549701</v>
      </c>
      <c r="I1173">
        <v>-4.5302212415274399</v>
      </c>
      <c r="J1173">
        <v>-0.71582160044777698</v>
      </c>
      <c r="K1173">
        <v>762.01617921721402</v>
      </c>
      <c r="L1173">
        <v>719.47547194643403</v>
      </c>
      <c r="M1173">
        <v>43.078312623575101</v>
      </c>
      <c r="N1173">
        <v>1.28681775974463</v>
      </c>
      <c r="O1173">
        <v>11.781500834994301</v>
      </c>
      <c r="P1173">
        <v>54.3700623700623</v>
      </c>
      <c r="Q1173">
        <v>-3.6227040049000002E-5</v>
      </c>
    </row>
    <row r="1174" spans="1:17" hidden="1" x14ac:dyDescent="0.3">
      <c r="A1174" t="s">
        <v>2506</v>
      </c>
      <c r="B1174" t="s">
        <v>2507</v>
      </c>
      <c r="C1174" t="s">
        <v>3142</v>
      </c>
      <c r="D1174" t="s">
        <v>1482</v>
      </c>
      <c r="E1174">
        <v>1900.8737395999999</v>
      </c>
      <c r="F1174">
        <v>301.39999999999998</v>
      </c>
      <c r="G1174">
        <v>-29.502965538545901</v>
      </c>
      <c r="H1174">
        <v>-2.2411633264549602</v>
      </c>
      <c r="I1174">
        <v>-13.0069118593032</v>
      </c>
      <c r="J1174">
        <v>-0.75152595437186198</v>
      </c>
      <c r="K1174">
        <v>313.19978586470302</v>
      </c>
      <c r="L1174">
        <v>328.05361489785503</v>
      </c>
      <c r="M1174">
        <v>60.390883905546403</v>
      </c>
      <c r="N1174">
        <v>0.59398030519357803</v>
      </c>
      <c r="O1174">
        <v>27.173191771731901</v>
      </c>
      <c r="P1174">
        <v>7.9126387397064004</v>
      </c>
      <c r="Q1174">
        <v>6.8989776959201998E-2</v>
      </c>
    </row>
    <row r="1175" spans="1:17" hidden="1" x14ac:dyDescent="0.3">
      <c r="A1175" t="s">
        <v>2508</v>
      </c>
      <c r="B1175" t="s">
        <v>2509</v>
      </c>
      <c r="C1175" t="s">
        <v>3142</v>
      </c>
      <c r="D1175" t="s">
        <v>465</v>
      </c>
      <c r="E1175">
        <v>1900.824513</v>
      </c>
      <c r="F1175">
        <v>12.23</v>
      </c>
      <c r="G1175">
        <v>-23.4179601922256</v>
      </c>
      <c r="H1175">
        <v>1.36001014579059</v>
      </c>
      <c r="I1175">
        <v>-5.5533189278778101</v>
      </c>
      <c r="J1175">
        <v>-2.7920961298104601</v>
      </c>
      <c r="K1175">
        <v>13.054173537260599</v>
      </c>
      <c r="L1175">
        <v>12.694301699433799</v>
      </c>
      <c r="M1175">
        <v>39.318952806193998</v>
      </c>
      <c r="N1175">
        <v>0.206358288656699</v>
      </c>
      <c r="O1175">
        <v>43.499591169255901</v>
      </c>
      <c r="P1175">
        <v>23.535353535353501</v>
      </c>
      <c r="Q1175">
        <v>0.113601502957001</v>
      </c>
    </row>
    <row r="1176" spans="1:17" hidden="1" x14ac:dyDescent="0.3">
      <c r="A1176" t="s">
        <v>2510</v>
      </c>
      <c r="B1176" t="s">
        <v>2511</v>
      </c>
      <c r="C1176" t="s">
        <v>3142</v>
      </c>
      <c r="D1176" t="s">
        <v>126</v>
      </c>
      <c r="E1176">
        <v>1900.56324105</v>
      </c>
      <c r="F1176">
        <v>123.45</v>
      </c>
      <c r="G1176">
        <v>-21.705073462628</v>
      </c>
      <c r="H1176">
        <v>6.4086773795918202</v>
      </c>
      <c r="I1176">
        <v>5.2153374520404698</v>
      </c>
      <c r="J1176">
        <v>0.59817632944847599</v>
      </c>
      <c r="K1176">
        <v>131.53880905861601</v>
      </c>
      <c r="L1176">
        <v>125.479480308668</v>
      </c>
      <c r="M1176">
        <v>41.918234360270802</v>
      </c>
      <c r="N1176">
        <v>0.71079524536376604</v>
      </c>
      <c r="O1176">
        <v>44.754961522883697</v>
      </c>
      <c r="P1176">
        <v>39.491525423728802</v>
      </c>
      <c r="Q1176">
        <v>0.14675234986580399</v>
      </c>
    </row>
    <row r="1177" spans="1:17" hidden="1" x14ac:dyDescent="0.3">
      <c r="A1177" t="s">
        <v>2512</v>
      </c>
      <c r="B1177" t="s">
        <v>2513</v>
      </c>
      <c r="C1177" t="s">
        <v>3142</v>
      </c>
      <c r="D1177" t="s">
        <v>498</v>
      </c>
      <c r="E1177">
        <v>1898.5624352</v>
      </c>
      <c r="F1177">
        <v>366.2</v>
      </c>
      <c r="G1177">
        <v>-49.376185840065602</v>
      </c>
      <c r="H1177">
        <v>-1.3818349102746399</v>
      </c>
      <c r="I1177">
        <v>-13.9771729427738</v>
      </c>
      <c r="J1177">
        <v>-0.16876268013854001</v>
      </c>
      <c r="K1177">
        <v>405.20812812001498</v>
      </c>
      <c r="L1177">
        <v>435.86626706192402</v>
      </c>
      <c r="M1177">
        <v>27.459920766033001</v>
      </c>
      <c r="N1177">
        <v>0.75766312780110501</v>
      </c>
      <c r="O1177">
        <v>48.661933369743302</v>
      </c>
      <c r="P1177">
        <v>2.2476615943040699</v>
      </c>
      <c r="Q1177">
        <v>-2.2569303497997999E-2</v>
      </c>
    </row>
    <row r="1178" spans="1:17" hidden="1" x14ac:dyDescent="0.3">
      <c r="A1178" t="s">
        <v>2514</v>
      </c>
      <c r="B1178" t="s">
        <v>2515</v>
      </c>
      <c r="C1178" t="s">
        <v>3142</v>
      </c>
      <c r="D1178" t="s">
        <v>69</v>
      </c>
      <c r="E1178">
        <v>1892.7656489999999</v>
      </c>
      <c r="F1178">
        <v>2510</v>
      </c>
      <c r="G1178">
        <v>-31.564056907720499</v>
      </c>
      <c r="H1178">
        <v>-7.6659157801353199</v>
      </c>
      <c r="I1178">
        <v>-4.4124617965149797</v>
      </c>
      <c r="J1178">
        <v>-0.50232107081794497</v>
      </c>
      <c r="K1178">
        <v>2702.7866831951001</v>
      </c>
      <c r="L1178">
        <v>2788.1859853793298</v>
      </c>
      <c r="M1178">
        <v>42.9355194213787</v>
      </c>
      <c r="N1178">
        <v>0.62845003882933403</v>
      </c>
      <c r="O1178">
        <v>26.3406374501992</v>
      </c>
      <c r="P1178">
        <v>7.0065866604139604</v>
      </c>
      <c r="Q1178">
        <v>-0.13781761894609201</v>
      </c>
    </row>
    <row r="1179" spans="1:17" hidden="1" x14ac:dyDescent="0.3">
      <c r="A1179" t="s">
        <v>2516</v>
      </c>
      <c r="B1179" t="s">
        <v>2517</v>
      </c>
      <c r="C1179" t="s">
        <v>3142</v>
      </c>
      <c r="D1179" t="s">
        <v>411</v>
      </c>
      <c r="E1179">
        <v>1890.036113745</v>
      </c>
      <c r="F1179">
        <v>472.35</v>
      </c>
      <c r="G1179">
        <v>9.4124624367337297</v>
      </c>
      <c r="H1179">
        <v>4.3810128558176897</v>
      </c>
      <c r="I1179">
        <v>44.681431684042799</v>
      </c>
      <c r="J1179">
        <v>-3.6361355470230201</v>
      </c>
      <c r="K1179">
        <v>474.59678648857198</v>
      </c>
      <c r="L1179">
        <v>421.18266719048302</v>
      </c>
      <c r="M1179">
        <v>47.445979744567097</v>
      </c>
      <c r="N1179">
        <v>0.829664768727151</v>
      </c>
      <c r="O1179">
        <v>18.979570233936698</v>
      </c>
      <c r="P1179">
        <v>68.455777460770307</v>
      </c>
      <c r="Q1179">
        <v>-5.7282139670524999E-2</v>
      </c>
    </row>
    <row r="1180" spans="1:17" hidden="1" x14ac:dyDescent="0.3">
      <c r="A1180" t="s">
        <v>2518</v>
      </c>
      <c r="B1180" t="s">
        <v>2519</v>
      </c>
      <c r="C1180" t="s">
        <v>3142</v>
      </c>
      <c r="D1180" t="s">
        <v>411</v>
      </c>
      <c r="E1180">
        <v>1889.6264214400001</v>
      </c>
      <c r="F1180">
        <v>1503.2</v>
      </c>
      <c r="G1180">
        <v>54.784401662638103</v>
      </c>
      <c r="H1180">
        <v>1.8252396690064999E-2</v>
      </c>
      <c r="I1180">
        <v>36.756518482263502</v>
      </c>
      <c r="J1180">
        <v>-10.2925903901731</v>
      </c>
      <c r="K1180">
        <v>1526.72949235946</v>
      </c>
      <c r="L1180">
        <v>1292.11477670149</v>
      </c>
      <c r="M1180">
        <v>42.3829948852634</v>
      </c>
      <c r="N1180">
        <v>1.97215240011131</v>
      </c>
      <c r="O1180">
        <v>17.083555082490602</v>
      </c>
      <c r="P1180">
        <v>114.804229779937</v>
      </c>
      <c r="Q1180">
        <v>4.9684251710726997E-2</v>
      </c>
    </row>
    <row r="1181" spans="1:17" hidden="1" x14ac:dyDescent="0.3">
      <c r="A1181" t="s">
        <v>2520</v>
      </c>
      <c r="B1181" t="s">
        <v>2521</v>
      </c>
      <c r="C1181" t="s">
        <v>3142</v>
      </c>
      <c r="D1181" t="s">
        <v>134</v>
      </c>
      <c r="E1181">
        <v>1887.46453295999</v>
      </c>
      <c r="F1181">
        <v>108.84</v>
      </c>
      <c r="G1181">
        <v>90.7461284686662</v>
      </c>
      <c r="H1181">
        <v>-4.6653521730499801</v>
      </c>
      <c r="I1181">
        <v>-19.145996569457399</v>
      </c>
      <c r="J1181">
        <v>-6.5194800953237104</v>
      </c>
      <c r="K1181">
        <v>117.157631361382</v>
      </c>
      <c r="L1181">
        <v>105.55489410093</v>
      </c>
      <c r="M1181">
        <v>30.791584919138799</v>
      </c>
      <c r="N1181">
        <v>0.62028464992202803</v>
      </c>
      <c r="O1181">
        <v>30.871003307607399</v>
      </c>
      <c r="P1181">
        <v>120.86038961038901</v>
      </c>
    </row>
    <row r="1182" spans="1:17" hidden="1" x14ac:dyDescent="0.3">
      <c r="A1182" t="s">
        <v>2522</v>
      </c>
      <c r="B1182" t="s">
        <v>2523</v>
      </c>
      <c r="C1182" t="s">
        <v>3142</v>
      </c>
      <c r="D1182" t="s">
        <v>501</v>
      </c>
      <c r="E1182">
        <v>1885.6147029000001</v>
      </c>
      <c r="F1182">
        <v>373</v>
      </c>
      <c r="G1182">
        <v>-11.296520902959999</v>
      </c>
      <c r="H1182">
        <v>-0.82890782977659005</v>
      </c>
      <c r="I1182">
        <v>-14.7240351482502</v>
      </c>
      <c r="J1182">
        <v>-1.7943329719157199</v>
      </c>
      <c r="K1182">
        <v>400.80753596621798</v>
      </c>
      <c r="L1182">
        <v>413.22096449275</v>
      </c>
      <c r="M1182">
        <v>45.682698298689203</v>
      </c>
      <c r="N1182">
        <v>0.26213941157895698</v>
      </c>
      <c r="O1182">
        <v>67.560321715817693</v>
      </c>
      <c r="P1182">
        <v>43.461538461538403</v>
      </c>
    </row>
    <row r="1183" spans="1:17" hidden="1" x14ac:dyDescent="0.3">
      <c r="A1183" t="s">
        <v>2524</v>
      </c>
      <c r="B1183" t="s">
        <v>2525</v>
      </c>
      <c r="C1183" t="s">
        <v>3142</v>
      </c>
      <c r="D1183" t="s">
        <v>976</v>
      </c>
      <c r="E1183">
        <v>1883.1731334000001</v>
      </c>
      <c r="F1183">
        <v>282.75</v>
      </c>
      <c r="G1183">
        <v>151.76213239664199</v>
      </c>
      <c r="H1183">
        <v>-9.77910417547759</v>
      </c>
      <c r="I1183">
        <v>9.5489707684885303</v>
      </c>
      <c r="J1183">
        <v>-5.29538560349466</v>
      </c>
      <c r="K1183">
        <v>320.79441874565401</v>
      </c>
      <c r="L1183">
        <v>274.50671743395401</v>
      </c>
      <c r="M1183">
        <v>37.309390022949401</v>
      </c>
      <c r="N1183">
        <v>0.87523003846804703</v>
      </c>
      <c r="O1183">
        <v>53.8992042440318</v>
      </c>
      <c r="Q1183">
        <v>0.16052981739615299</v>
      </c>
    </row>
    <row r="1184" spans="1:17" hidden="1" x14ac:dyDescent="0.3">
      <c r="A1184" t="s">
        <v>2526</v>
      </c>
      <c r="B1184" t="s">
        <v>2527</v>
      </c>
      <c r="C1184" t="s">
        <v>3142</v>
      </c>
      <c r="D1184" t="s">
        <v>21</v>
      </c>
      <c r="E1184">
        <v>1881.64865364</v>
      </c>
      <c r="F1184">
        <v>1088.8499999999999</v>
      </c>
      <c r="G1184">
        <v>934.39583672835397</v>
      </c>
      <c r="H1184">
        <v>63.250430093297098</v>
      </c>
      <c r="I1184">
        <v>147.595541173783</v>
      </c>
      <c r="J1184">
        <v>8.8111812984127607</v>
      </c>
      <c r="K1184">
        <v>828.069352306479</v>
      </c>
      <c r="L1184">
        <v>572.74273930119</v>
      </c>
      <c r="M1184">
        <v>82.532970330699001</v>
      </c>
      <c r="N1184">
        <v>1.44935717645937</v>
      </c>
      <c r="O1184">
        <v>0</v>
      </c>
      <c r="P1184">
        <v>1067.66756032171</v>
      </c>
    </row>
    <row r="1185" spans="1:17" hidden="1" x14ac:dyDescent="0.3">
      <c r="A1185" t="s">
        <v>2528</v>
      </c>
      <c r="B1185" t="s">
        <v>2529</v>
      </c>
      <c r="C1185" t="s">
        <v>3142</v>
      </c>
      <c r="D1185" t="s">
        <v>21</v>
      </c>
      <c r="E1185">
        <v>1881.4560913799901</v>
      </c>
      <c r="F1185">
        <v>207.08</v>
      </c>
      <c r="G1185">
        <v>-65.948473291451506</v>
      </c>
      <c r="H1185">
        <v>1.6920097506117699</v>
      </c>
      <c r="I1185">
        <v>-26.6074780082876</v>
      </c>
      <c r="J1185">
        <v>-5.0634207728559399</v>
      </c>
      <c r="K1185">
        <v>218.51057681928</v>
      </c>
      <c r="L1185">
        <v>265.12724999999898</v>
      </c>
      <c r="M1185">
        <v>37.548732722482399</v>
      </c>
      <c r="N1185">
        <v>0.37659394182612899</v>
      </c>
      <c r="O1185">
        <v>104.60691520185399</v>
      </c>
      <c r="P1185">
        <v>4.6810231523607397</v>
      </c>
    </row>
    <row r="1186" spans="1:17" hidden="1" x14ac:dyDescent="0.3">
      <c r="A1186" t="s">
        <v>2530</v>
      </c>
      <c r="B1186" t="s">
        <v>2531</v>
      </c>
      <c r="C1186" t="s">
        <v>3142</v>
      </c>
      <c r="D1186" t="s">
        <v>232</v>
      </c>
      <c r="E1186">
        <v>1861.4617239900001</v>
      </c>
      <c r="F1186">
        <v>1052.7</v>
      </c>
      <c r="G1186">
        <v>157.04064558547</v>
      </c>
      <c r="H1186">
        <v>4.2195241772758703</v>
      </c>
      <c r="I1186">
        <v>35.101071428291299</v>
      </c>
      <c r="J1186">
        <v>-2.8940209179707499</v>
      </c>
      <c r="K1186">
        <v>1019.85379827874</v>
      </c>
      <c r="L1186">
        <v>862.99457973093502</v>
      </c>
      <c r="M1186">
        <v>58.996538529392801</v>
      </c>
      <c r="N1186">
        <v>0.70938013101294695</v>
      </c>
      <c r="O1186">
        <v>13.897596656217299</v>
      </c>
      <c r="P1186">
        <v>180.68257565657899</v>
      </c>
      <c r="Q1186">
        <v>0.15385689991974</v>
      </c>
    </row>
    <row r="1187" spans="1:17" hidden="1" x14ac:dyDescent="0.3">
      <c r="A1187" t="s">
        <v>2532</v>
      </c>
      <c r="B1187" t="s">
        <v>2533</v>
      </c>
      <c r="C1187" t="s">
        <v>3142</v>
      </c>
      <c r="D1187" t="s">
        <v>247</v>
      </c>
      <c r="E1187">
        <v>1848.4918067000001</v>
      </c>
      <c r="F1187">
        <v>2900.15</v>
      </c>
      <c r="G1187">
        <v>741.68406844907599</v>
      </c>
      <c r="H1187">
        <v>-15.389000734525901</v>
      </c>
      <c r="I1187">
        <v>77.856400110908197</v>
      </c>
      <c r="J1187">
        <v>-6.9634773272830301</v>
      </c>
      <c r="K1187">
        <v>3189.6180162877899</v>
      </c>
      <c r="L1187">
        <v>2459.86914392776</v>
      </c>
      <c r="M1187">
        <v>39.0799352221091</v>
      </c>
      <c r="N1187">
        <v>0.58187386352760995</v>
      </c>
      <c r="O1187">
        <v>43.958071134251597</v>
      </c>
      <c r="P1187">
        <v>889.81228668941901</v>
      </c>
    </row>
    <row r="1188" spans="1:17" hidden="1" x14ac:dyDescent="0.3">
      <c r="A1188" t="s">
        <v>2534</v>
      </c>
      <c r="B1188" t="s">
        <v>2535</v>
      </c>
      <c r="C1188" t="s">
        <v>3142</v>
      </c>
      <c r="D1188" t="s">
        <v>99</v>
      </c>
      <c r="E1188">
        <v>1846.53812375999</v>
      </c>
      <c r="F1188">
        <v>98.3</v>
      </c>
      <c r="G1188">
        <v>-3.2304903942632599</v>
      </c>
      <c r="H1188">
        <v>8.7476913052108802</v>
      </c>
      <c r="I1188">
        <v>36.334426061098902</v>
      </c>
      <c r="J1188">
        <v>-6.5780366756194297</v>
      </c>
      <c r="K1188">
        <v>102.432779255157</v>
      </c>
      <c r="L1188">
        <v>86.791682955057496</v>
      </c>
      <c r="M1188">
        <v>31.7912755957725</v>
      </c>
      <c r="N1188">
        <v>0.17364414159615199</v>
      </c>
      <c r="O1188">
        <v>46.286876907426198</v>
      </c>
      <c r="P1188">
        <v>52.829601990049703</v>
      </c>
      <c r="Q1188">
        <v>0.32325616506169502</v>
      </c>
    </row>
    <row r="1189" spans="1:17" hidden="1" x14ac:dyDescent="0.3">
      <c r="A1189" t="s">
        <v>2536</v>
      </c>
      <c r="B1189" t="s">
        <v>2537</v>
      </c>
      <c r="C1189" t="s">
        <v>3142</v>
      </c>
      <c r="D1189" t="s">
        <v>208</v>
      </c>
      <c r="E1189">
        <v>1846.2889665</v>
      </c>
      <c r="F1189">
        <v>299.10000000000002</v>
      </c>
      <c r="G1189">
        <v>-23.822818996498899</v>
      </c>
      <c r="H1189">
        <v>-3.5580805450007098</v>
      </c>
      <c r="I1189">
        <v>-2.7828495051172801</v>
      </c>
      <c r="J1189">
        <v>-4.1935037788370897</v>
      </c>
      <c r="K1189">
        <v>311.23897860971198</v>
      </c>
      <c r="L1189">
        <v>304.138153106277</v>
      </c>
      <c r="M1189">
        <v>51.937037355617903</v>
      </c>
      <c r="N1189">
        <v>1.0017931273543801</v>
      </c>
      <c r="O1189">
        <v>32.330324306252002</v>
      </c>
      <c r="P1189">
        <v>35.831062670299701</v>
      </c>
      <c r="Q1189">
        <v>0.12741801196147801</v>
      </c>
    </row>
    <row r="1190" spans="1:17" hidden="1" x14ac:dyDescent="0.3">
      <c r="A1190" t="s">
        <v>2538</v>
      </c>
      <c r="B1190" t="s">
        <v>2539</v>
      </c>
      <c r="C1190" t="s">
        <v>3142</v>
      </c>
      <c r="D1190" t="s">
        <v>51</v>
      </c>
      <c r="E1190">
        <v>1845.9688696400001</v>
      </c>
      <c r="F1190">
        <v>696.2</v>
      </c>
      <c r="G1190">
        <v>58.275819775869103</v>
      </c>
      <c r="H1190">
        <v>45.892228742854201</v>
      </c>
      <c r="I1190">
        <v>102.741485989604</v>
      </c>
      <c r="J1190">
        <v>9.1737592047562195</v>
      </c>
      <c r="K1190">
        <v>511.98742792253103</v>
      </c>
      <c r="L1190">
        <v>415.73944496451099</v>
      </c>
      <c r="M1190">
        <v>80.405412917669807</v>
      </c>
      <c r="N1190">
        <v>1.60184782043407</v>
      </c>
      <c r="O1190">
        <v>4.3737431772479001</v>
      </c>
      <c r="P1190">
        <v>154.45906432748501</v>
      </c>
      <c r="Q1190">
        <v>0.14867471679425801</v>
      </c>
    </row>
    <row r="1191" spans="1:17" hidden="1" x14ac:dyDescent="0.3">
      <c r="A1191" t="s">
        <v>2540</v>
      </c>
      <c r="B1191" t="s">
        <v>2541</v>
      </c>
      <c r="C1191" t="s">
        <v>3142</v>
      </c>
      <c r="D1191" t="s">
        <v>280</v>
      </c>
      <c r="E1191">
        <v>1845.5838027</v>
      </c>
      <c r="F1191">
        <v>372.3</v>
      </c>
      <c r="G1191">
        <v>-55.214789181398203</v>
      </c>
      <c r="H1191">
        <v>-4.1451981875427304</v>
      </c>
      <c r="I1191">
        <v>-8.0694419370082695</v>
      </c>
      <c r="J1191">
        <v>-6.9253945845248204</v>
      </c>
      <c r="K1191">
        <v>410.23557115219899</v>
      </c>
      <c r="L1191">
        <v>432.11409198800197</v>
      </c>
      <c r="M1191">
        <v>33.324882893794999</v>
      </c>
      <c r="N1191">
        <v>0.49419836244894</v>
      </c>
      <c r="O1191">
        <v>50.120870265914498</v>
      </c>
      <c r="P1191">
        <v>12.818181818181801</v>
      </c>
      <c r="Q1191">
        <v>1.9583173130197001E-2</v>
      </c>
    </row>
    <row r="1192" spans="1:17" hidden="1" x14ac:dyDescent="0.3">
      <c r="A1192" t="s">
        <v>2542</v>
      </c>
      <c r="B1192" t="s">
        <v>2543</v>
      </c>
      <c r="C1192" t="s">
        <v>3142</v>
      </c>
      <c r="D1192" t="s">
        <v>271</v>
      </c>
      <c r="E1192">
        <v>1841.26992</v>
      </c>
      <c r="F1192">
        <v>137.4</v>
      </c>
      <c r="G1192">
        <v>371.39597452309903</v>
      </c>
      <c r="H1192">
        <v>-6.8233231875427398</v>
      </c>
      <c r="I1192">
        <v>34.828336009839603</v>
      </c>
      <c r="J1192">
        <v>7.8102732805575599</v>
      </c>
      <c r="K1192">
        <v>142.94197722657299</v>
      </c>
      <c r="L1192">
        <v>112.48320932105</v>
      </c>
      <c r="M1192">
        <v>46.456127935597301</v>
      </c>
      <c r="N1192">
        <v>0.63516431796552497</v>
      </c>
      <c r="O1192">
        <v>22.2707423580786</v>
      </c>
      <c r="P1192">
        <v>421.64009111617298</v>
      </c>
      <c r="Q1192">
        <v>0.18793448000568899</v>
      </c>
    </row>
    <row r="1193" spans="1:17" hidden="1" x14ac:dyDescent="0.3">
      <c r="A1193" t="s">
        <v>2544</v>
      </c>
      <c r="B1193" t="s">
        <v>2545</v>
      </c>
      <c r="C1193" t="s">
        <v>3142</v>
      </c>
      <c r="D1193" t="s">
        <v>51</v>
      </c>
      <c r="E1193">
        <v>1840.52</v>
      </c>
      <c r="F1193">
        <v>19.68</v>
      </c>
      <c r="G1193">
        <v>44.439504850624999</v>
      </c>
      <c r="H1193">
        <v>7.5257610615415</v>
      </c>
      <c r="I1193">
        <v>49.570576299504403</v>
      </c>
      <c r="J1193">
        <v>-7.7334194636552702</v>
      </c>
      <c r="K1193">
        <v>20.220839334239699</v>
      </c>
      <c r="L1193">
        <v>16.927570910470202</v>
      </c>
      <c r="M1193">
        <v>39.977946398741302</v>
      </c>
      <c r="N1193">
        <v>0.29727393326835599</v>
      </c>
      <c r="O1193">
        <v>41.768292682926798</v>
      </c>
      <c r="P1193">
        <v>87.428571428571402</v>
      </c>
      <c r="Q1193">
        <v>0.113438887363719</v>
      </c>
    </row>
    <row r="1194" spans="1:17" x14ac:dyDescent="0.3">
      <c r="A1194" t="s">
        <v>2546</v>
      </c>
      <c r="B1194" t="s">
        <v>2547</v>
      </c>
      <c r="C1194" t="s">
        <v>3127</v>
      </c>
      <c r="D1194" t="s">
        <v>54</v>
      </c>
      <c r="E1194">
        <v>1837.3327310699999</v>
      </c>
      <c r="F1194">
        <v>182.54</v>
      </c>
      <c r="G1194">
        <v>-90.637804210580398</v>
      </c>
      <c r="H1194">
        <v>-5.06744656245721</v>
      </c>
      <c r="I1194">
        <v>-65.797818506258096</v>
      </c>
      <c r="J1194">
        <v>8.3552510034309595</v>
      </c>
      <c r="K1194">
        <v>227.84263361782999</v>
      </c>
      <c r="L1194">
        <v>360.554797252274</v>
      </c>
      <c r="M1194">
        <v>42.450469942265102</v>
      </c>
      <c r="N1194">
        <v>1.3370213943362901</v>
      </c>
      <c r="O1194">
        <v>269.69979182644897</v>
      </c>
      <c r="P1194">
        <v>13.604680109534399</v>
      </c>
      <c r="Q1194">
        <v>-0.106414710963621</v>
      </c>
    </row>
    <row r="1195" spans="1:17" hidden="1" x14ac:dyDescent="0.3">
      <c r="A1195" t="s">
        <v>2548</v>
      </c>
      <c r="B1195" t="s">
        <v>2549</v>
      </c>
      <c r="C1195" t="s">
        <v>3142</v>
      </c>
      <c r="D1195" t="s">
        <v>261</v>
      </c>
      <c r="E1195">
        <v>1837.283295645</v>
      </c>
      <c r="F1195">
        <v>408.45</v>
      </c>
      <c r="G1195">
        <v>-46.0806293775629</v>
      </c>
      <c r="H1195">
        <v>-4.8273198155076296</v>
      </c>
      <c r="I1195">
        <v>-29.4064241919348</v>
      </c>
      <c r="J1195">
        <v>-3.5338844768923399</v>
      </c>
      <c r="K1195">
        <v>448.72045011435603</v>
      </c>
      <c r="L1195">
        <v>497.02122656301401</v>
      </c>
      <c r="M1195">
        <v>24.2155460860251</v>
      </c>
      <c r="N1195">
        <v>0.830415810253474</v>
      </c>
      <c r="O1195">
        <v>56.236993512057701</v>
      </c>
      <c r="P1195">
        <v>0.27003805081624499</v>
      </c>
    </row>
    <row r="1196" spans="1:17" hidden="1" x14ac:dyDescent="0.3">
      <c r="A1196" t="s">
        <v>2550</v>
      </c>
      <c r="B1196" t="s">
        <v>2551</v>
      </c>
      <c r="C1196" t="s">
        <v>3142</v>
      </c>
      <c r="D1196" t="s">
        <v>1677</v>
      </c>
      <c r="E1196">
        <v>1823.2898365439901</v>
      </c>
      <c r="F1196">
        <v>83.77</v>
      </c>
      <c r="G1196">
        <v>-37.138284213197501</v>
      </c>
      <c r="H1196">
        <v>-3.33572628831792</v>
      </c>
      <c r="I1196">
        <v>-19.472104903806599</v>
      </c>
      <c r="J1196">
        <v>-3.5549299868410902</v>
      </c>
      <c r="K1196">
        <v>89.058218179857803</v>
      </c>
      <c r="L1196">
        <v>93.874251031899604</v>
      </c>
      <c r="M1196">
        <v>37.709557718641399</v>
      </c>
      <c r="N1196">
        <v>0.461969876268506</v>
      </c>
      <c r="O1196">
        <v>54.5899486689745</v>
      </c>
      <c r="P1196">
        <v>2.15853658536584</v>
      </c>
      <c r="Q1196">
        <v>1.9657167863256001E-2</v>
      </c>
    </row>
    <row r="1197" spans="1:17" hidden="1" x14ac:dyDescent="0.3">
      <c r="A1197" t="s">
        <v>2552</v>
      </c>
      <c r="B1197" t="s">
        <v>2553</v>
      </c>
      <c r="C1197" t="s">
        <v>3142</v>
      </c>
      <c r="D1197" t="s">
        <v>134</v>
      </c>
      <c r="E1197">
        <v>1823.1525827200001</v>
      </c>
      <c r="F1197">
        <v>99.68</v>
      </c>
      <c r="G1197">
        <v>4.9156953268154702</v>
      </c>
      <c r="H1197">
        <v>-11.5017432260783</v>
      </c>
      <c r="I1197">
        <v>2.6641469202500501</v>
      </c>
      <c r="J1197">
        <v>-9.1608001279481002</v>
      </c>
      <c r="K1197">
        <v>114.16012648658599</v>
      </c>
      <c r="L1197">
        <v>108.32398346495999</v>
      </c>
      <c r="M1197">
        <v>22.864955835167901</v>
      </c>
      <c r="N1197">
        <v>0.91187758948939002</v>
      </c>
      <c r="O1197">
        <v>62.9715088282503</v>
      </c>
      <c r="P1197">
        <v>37.300275482093603</v>
      </c>
      <c r="Q1197">
        <v>3.7154135527048E-2</v>
      </c>
    </row>
    <row r="1198" spans="1:17" hidden="1" x14ac:dyDescent="0.3">
      <c r="A1198" t="s">
        <v>2554</v>
      </c>
      <c r="B1198" t="s">
        <v>2555</v>
      </c>
      <c r="C1198" t="s">
        <v>3142</v>
      </c>
      <c r="D1198" t="s">
        <v>48</v>
      </c>
      <c r="E1198">
        <v>1822.1271569999999</v>
      </c>
      <c r="F1198">
        <v>430.2</v>
      </c>
      <c r="G1198">
        <v>-40.654189333978202</v>
      </c>
      <c r="H1198">
        <v>-8.0185378611773199</v>
      </c>
      <c r="I1198">
        <v>-20.395486793739899</v>
      </c>
      <c r="J1198">
        <v>-9.2240358183342401</v>
      </c>
      <c r="K1198">
        <v>509.78228362001403</v>
      </c>
      <c r="L1198">
        <v>548.83564112197803</v>
      </c>
      <c r="M1198">
        <v>28.602575954360098</v>
      </c>
      <c r="N1198">
        <v>1.1325752586597899</v>
      </c>
      <c r="O1198">
        <v>97.582519758251905</v>
      </c>
      <c r="P1198">
        <v>2.2095509622238101</v>
      </c>
      <c r="Q1198">
        <v>0.151515185440317</v>
      </c>
    </row>
    <row r="1199" spans="1:17" hidden="1" x14ac:dyDescent="0.3">
      <c r="A1199" t="s">
        <v>2556</v>
      </c>
      <c r="B1199" t="s">
        <v>2557</v>
      </c>
      <c r="C1199" t="s">
        <v>3142</v>
      </c>
      <c r="D1199" t="s">
        <v>225</v>
      </c>
      <c r="E1199">
        <v>1810.61864775</v>
      </c>
      <c r="F1199">
        <v>792.5</v>
      </c>
      <c r="G1199">
        <v>27.876796292690798</v>
      </c>
      <c r="H1199">
        <v>2.13876912955973</v>
      </c>
      <c r="I1199">
        <v>16.439308407452899</v>
      </c>
      <c r="J1199">
        <v>-1.0991078054883601</v>
      </c>
      <c r="K1199">
        <v>809.29033361788595</v>
      </c>
      <c r="L1199">
        <v>734.18795364364303</v>
      </c>
      <c r="M1199">
        <v>57.169393769308002</v>
      </c>
      <c r="N1199">
        <v>0.155819467838164</v>
      </c>
      <c r="O1199">
        <v>32.365930599369001</v>
      </c>
      <c r="P1199">
        <v>70.782691147314907</v>
      </c>
      <c r="Q1199">
        <v>2.7256711266846999E-2</v>
      </c>
    </row>
    <row r="1200" spans="1:17" hidden="1" x14ac:dyDescent="0.3">
      <c r="A1200" t="s">
        <v>2558</v>
      </c>
      <c r="B1200" t="s">
        <v>2559</v>
      </c>
      <c r="C1200" t="s">
        <v>3142</v>
      </c>
      <c r="D1200" t="s">
        <v>501</v>
      </c>
      <c r="E1200">
        <v>1803.02862</v>
      </c>
      <c r="F1200">
        <v>715.8</v>
      </c>
      <c r="G1200">
        <v>1284.4675665864399</v>
      </c>
      <c r="H1200">
        <v>31.724396901337801</v>
      </c>
      <c r="I1200">
        <v>1110.90110755675</v>
      </c>
      <c r="J1200">
        <v>3.2339222442923101</v>
      </c>
      <c r="K1200">
        <v>510.35144752829098</v>
      </c>
      <c r="L1200">
        <v>268.05119311739901</v>
      </c>
      <c r="M1200">
        <v>90.617513991923204</v>
      </c>
      <c r="N1200">
        <v>1.3508042707247201</v>
      </c>
      <c r="O1200">
        <v>0</v>
      </c>
      <c r="P1200">
        <v>1469.7368421052599</v>
      </c>
    </row>
    <row r="1201" spans="1:17" hidden="1" x14ac:dyDescent="0.3">
      <c r="A1201" t="s">
        <v>2560</v>
      </c>
      <c r="B1201" t="s">
        <v>2561</v>
      </c>
      <c r="C1201" t="s">
        <v>3142</v>
      </c>
      <c r="D1201" t="s">
        <v>108</v>
      </c>
      <c r="E1201">
        <v>1802.6614320000001</v>
      </c>
      <c r="F1201">
        <v>328.9</v>
      </c>
      <c r="G1201">
        <v>-31.9692035284456</v>
      </c>
      <c r="H1201">
        <v>7.0157119001765604</v>
      </c>
      <c r="I1201">
        <v>-3.73652248282785</v>
      </c>
      <c r="J1201">
        <v>-2.5970686465922501</v>
      </c>
      <c r="K1201">
        <v>336.181178010476</v>
      </c>
      <c r="L1201">
        <v>340.16739212899699</v>
      </c>
      <c r="M1201">
        <v>45.1779200544905</v>
      </c>
      <c r="N1201">
        <v>0.75234406965845402</v>
      </c>
      <c r="O1201">
        <v>34.995439343265403</v>
      </c>
      <c r="P1201">
        <v>16.610530047863801</v>
      </c>
      <c r="Q1201">
        <v>1.435097220746E-3</v>
      </c>
    </row>
    <row r="1202" spans="1:17" hidden="1" x14ac:dyDescent="0.3">
      <c r="A1202" t="s">
        <v>2562</v>
      </c>
      <c r="B1202" t="s">
        <v>2563</v>
      </c>
      <c r="C1202" t="s">
        <v>3142</v>
      </c>
      <c r="D1202" t="s">
        <v>120</v>
      </c>
      <c r="E1202">
        <v>1802.1770219049999</v>
      </c>
      <c r="F1202">
        <v>1403.45</v>
      </c>
      <c r="G1202">
        <v>459.90559117634098</v>
      </c>
      <c r="H1202">
        <v>-8.3091003555527898</v>
      </c>
      <c r="I1202">
        <v>245.27853578569</v>
      </c>
      <c r="J1202">
        <v>2.1843842819234802</v>
      </c>
      <c r="K1202">
        <v>1466.7109698008001</v>
      </c>
      <c r="L1202">
        <v>1075.67838384027</v>
      </c>
      <c r="M1202">
        <v>55.510307667416697</v>
      </c>
      <c r="N1202">
        <v>0.246998904763541</v>
      </c>
      <c r="O1202">
        <v>85.874095977769002</v>
      </c>
      <c r="P1202">
        <v>558.89671361502303</v>
      </c>
      <c r="Q1202">
        <v>0.20535721123940801</v>
      </c>
    </row>
    <row r="1203" spans="1:17" hidden="1" x14ac:dyDescent="0.3">
      <c r="A1203" t="s">
        <v>2564</v>
      </c>
      <c r="B1203" t="s">
        <v>2565</v>
      </c>
      <c r="C1203" t="s">
        <v>3142</v>
      </c>
      <c r="D1203" t="s">
        <v>414</v>
      </c>
      <c r="E1203">
        <v>1796.8173300000001</v>
      </c>
      <c r="F1203">
        <v>160.05000000000001</v>
      </c>
      <c r="G1203">
        <v>52.916643493692803</v>
      </c>
      <c r="H1203">
        <v>-5.4352497199437799</v>
      </c>
      <c r="I1203">
        <v>3.6135559948079998</v>
      </c>
      <c r="J1203">
        <v>-6.2904252064060504</v>
      </c>
      <c r="K1203">
        <v>172.78014734225999</v>
      </c>
      <c r="L1203">
        <v>152.84423389248701</v>
      </c>
      <c r="N1203">
        <v>2.0524960701161299</v>
      </c>
      <c r="O1203">
        <v>29.334582942830298</v>
      </c>
      <c r="P1203">
        <v>103.625954198473</v>
      </c>
    </row>
    <row r="1204" spans="1:17" hidden="1" x14ac:dyDescent="0.3">
      <c r="A1204" t="s">
        <v>2566</v>
      </c>
      <c r="B1204" t="s">
        <v>2567</v>
      </c>
      <c r="C1204" t="s">
        <v>3142</v>
      </c>
      <c r="D1204" t="s">
        <v>280</v>
      </c>
      <c r="E1204">
        <v>1796.6809885499999</v>
      </c>
      <c r="F1204">
        <v>458.5</v>
      </c>
      <c r="G1204">
        <v>125.878898790018</v>
      </c>
      <c r="H1204">
        <v>27.5432844733708</v>
      </c>
      <c r="I1204">
        <v>97.441178406556901</v>
      </c>
      <c r="J1204">
        <v>1.9995758544664299</v>
      </c>
      <c r="K1204">
        <v>380.05867560579298</v>
      </c>
      <c r="M1204">
        <v>79.330270472792407</v>
      </c>
      <c r="N1204">
        <v>1.95255877263413</v>
      </c>
      <c r="O1204">
        <v>1.8974918211559499</v>
      </c>
      <c r="P1204">
        <v>167.58097461336399</v>
      </c>
    </row>
    <row r="1205" spans="1:17" hidden="1" x14ac:dyDescent="0.3">
      <c r="A1205" t="s">
        <v>2568</v>
      </c>
      <c r="B1205" t="s">
        <v>2569</v>
      </c>
      <c r="C1205" t="s">
        <v>3142</v>
      </c>
      <c r="D1205" t="s">
        <v>1239</v>
      </c>
      <c r="E1205">
        <v>1791.26090730499</v>
      </c>
      <c r="F1205">
        <v>631.54999999999995</v>
      </c>
      <c r="G1205">
        <v>5.02412023524038</v>
      </c>
      <c r="H1205">
        <v>-12.4304117295772</v>
      </c>
      <c r="I1205">
        <v>35.173044530926497</v>
      </c>
      <c r="J1205">
        <v>-2.6562392724003701</v>
      </c>
      <c r="K1205">
        <v>711.898405938775</v>
      </c>
      <c r="L1205">
        <v>623.35715566256295</v>
      </c>
      <c r="M1205">
        <v>34.848889851116503</v>
      </c>
      <c r="N1205">
        <v>1.21638297934535</v>
      </c>
      <c r="O1205">
        <v>42.8232127305834</v>
      </c>
      <c r="P1205">
        <v>54.810638558646801</v>
      </c>
      <c r="Q1205">
        <v>7.1684403725784995E-2</v>
      </c>
    </row>
    <row r="1206" spans="1:17" hidden="1" x14ac:dyDescent="0.3">
      <c r="A1206" t="s">
        <v>2570</v>
      </c>
      <c r="B1206" t="s">
        <v>2571</v>
      </c>
      <c r="C1206" t="s">
        <v>3142</v>
      </c>
      <c r="D1206" t="s">
        <v>247</v>
      </c>
      <c r="E1206">
        <v>1791.16176332799</v>
      </c>
      <c r="F1206">
        <v>174.86</v>
      </c>
      <c r="G1206">
        <v>-38.992203704845899</v>
      </c>
      <c r="H1206">
        <v>-12.592010056229601</v>
      </c>
      <c r="I1206">
        <v>-22.155095510559601</v>
      </c>
      <c r="J1206">
        <v>-5.3850287611523697</v>
      </c>
      <c r="K1206">
        <v>199.09259697884301</v>
      </c>
      <c r="M1206">
        <v>26.601576800474099</v>
      </c>
      <c r="N1206">
        <v>0.49427450440640902</v>
      </c>
      <c r="O1206">
        <v>50.972206336497699</v>
      </c>
      <c r="P1206">
        <v>2.0127180444548198</v>
      </c>
    </row>
    <row r="1207" spans="1:17" hidden="1" x14ac:dyDescent="0.3">
      <c r="A1207" t="s">
        <v>2572</v>
      </c>
      <c r="B1207" t="s">
        <v>2573</v>
      </c>
      <c r="C1207" t="s">
        <v>3142</v>
      </c>
      <c r="D1207" t="s">
        <v>261</v>
      </c>
      <c r="E1207">
        <v>1783.26490764</v>
      </c>
      <c r="F1207">
        <v>509.9</v>
      </c>
      <c r="G1207">
        <v>-10.1647660075158</v>
      </c>
      <c r="H1207">
        <v>11.1713307146752</v>
      </c>
      <c r="I1207">
        <v>21.6878279981823</v>
      </c>
      <c r="J1207">
        <v>3.95958688277834</v>
      </c>
      <c r="K1207">
        <v>440.64456019601602</v>
      </c>
      <c r="L1207">
        <v>418.50648266007403</v>
      </c>
      <c r="M1207">
        <v>76.724955384016496</v>
      </c>
      <c r="N1207">
        <v>1.21372775287259</v>
      </c>
      <c r="O1207">
        <v>1.1963130025495201</v>
      </c>
      <c r="P1207">
        <v>75.434371236882797</v>
      </c>
      <c r="Q1207">
        <v>5.2496301173923003E-2</v>
      </c>
    </row>
    <row r="1208" spans="1:17" hidden="1" x14ac:dyDescent="0.3">
      <c r="A1208" t="s">
        <v>2574</v>
      </c>
      <c r="B1208" t="s">
        <v>2575</v>
      </c>
      <c r="C1208" t="s">
        <v>3142</v>
      </c>
      <c r="D1208" t="s">
        <v>498</v>
      </c>
      <c r="E1208">
        <v>1782.96645648</v>
      </c>
      <c r="F1208">
        <v>529.79999999999995</v>
      </c>
      <c r="G1208">
        <v>28.9498962521563</v>
      </c>
      <c r="H1208">
        <v>-3.6705714451731</v>
      </c>
      <c r="I1208">
        <v>47.576598608647302</v>
      </c>
      <c r="J1208">
        <v>-4.3573838193733403</v>
      </c>
      <c r="K1208">
        <v>538.49837488819503</v>
      </c>
      <c r="L1208">
        <v>462.616278747146</v>
      </c>
      <c r="M1208">
        <v>37.484567797812304</v>
      </c>
      <c r="N1208">
        <v>1.51402370712832</v>
      </c>
      <c r="O1208">
        <v>23.9524348810872</v>
      </c>
      <c r="P1208">
        <v>80.8191126279863</v>
      </c>
      <c r="Q1208">
        <v>-6.1020015883393001E-2</v>
      </c>
    </row>
    <row r="1209" spans="1:17" hidden="1" x14ac:dyDescent="0.3">
      <c r="A1209" t="s">
        <v>2576</v>
      </c>
      <c r="B1209" t="s">
        <v>2577</v>
      </c>
      <c r="C1209" t="s">
        <v>3142</v>
      </c>
      <c r="D1209" t="s">
        <v>163</v>
      </c>
      <c r="E1209">
        <v>1776.6755122500001</v>
      </c>
      <c r="F1209">
        <v>902.25</v>
      </c>
      <c r="G1209">
        <v>30.5798557278179</v>
      </c>
      <c r="H1209">
        <v>47.4514079952529</v>
      </c>
      <c r="I1209">
        <v>45.361826077492701</v>
      </c>
      <c r="J1209">
        <v>-1.8190843531312</v>
      </c>
      <c r="M1209">
        <v>66.037777488941401</v>
      </c>
      <c r="O1209">
        <v>5.1814907176503198</v>
      </c>
      <c r="P1209">
        <v>66.620498614958393</v>
      </c>
    </row>
    <row r="1210" spans="1:17" hidden="1" x14ac:dyDescent="0.3">
      <c r="A1210" t="s">
        <v>2578</v>
      </c>
      <c r="B1210" t="s">
        <v>2579</v>
      </c>
      <c r="C1210" t="s">
        <v>3142</v>
      </c>
      <c r="D1210" t="s">
        <v>123</v>
      </c>
      <c r="E1210">
        <v>1767.363235545</v>
      </c>
      <c r="F1210">
        <v>707.15</v>
      </c>
      <c r="G1210">
        <v>3.0318940691766501</v>
      </c>
      <c r="H1210">
        <v>1.5147720505525</v>
      </c>
      <c r="I1210">
        <v>19.8690022634629</v>
      </c>
      <c r="J1210">
        <v>-24.574679869113002</v>
      </c>
      <c r="M1210">
        <v>33.666913839303099</v>
      </c>
      <c r="O1210">
        <v>43.251078271936599</v>
      </c>
      <c r="P1210">
        <v>31.5138553096522</v>
      </c>
    </row>
    <row r="1211" spans="1:17" hidden="1" x14ac:dyDescent="0.3">
      <c r="A1211" t="s">
        <v>2580</v>
      </c>
      <c r="B1211" t="s">
        <v>2581</v>
      </c>
      <c r="C1211" t="s">
        <v>3142</v>
      </c>
      <c r="D1211" t="s">
        <v>411</v>
      </c>
      <c r="E1211">
        <v>1765.8757350000001</v>
      </c>
      <c r="F1211">
        <v>149</v>
      </c>
      <c r="G1211">
        <v>10.9869642456481</v>
      </c>
      <c r="H1211">
        <v>13.6736081873165</v>
      </c>
      <c r="I1211">
        <v>32.893009023256198</v>
      </c>
      <c r="J1211">
        <v>-2.6042498694226599</v>
      </c>
      <c r="K1211">
        <v>137.58846863036101</v>
      </c>
      <c r="L1211">
        <v>127.10901808798199</v>
      </c>
      <c r="M1211">
        <v>67.065393712051701</v>
      </c>
      <c r="N1211">
        <v>0.88365094510124897</v>
      </c>
      <c r="O1211">
        <v>9.7181208053691108</v>
      </c>
      <c r="P1211">
        <v>57.838983050847403</v>
      </c>
      <c r="Q1211">
        <v>7.3412209425280997E-2</v>
      </c>
    </row>
    <row r="1212" spans="1:17" hidden="1" x14ac:dyDescent="0.3">
      <c r="A1212" t="s">
        <v>2582</v>
      </c>
      <c r="B1212" t="s">
        <v>2583</v>
      </c>
      <c r="C1212" t="s">
        <v>3142</v>
      </c>
      <c r="D1212" t="s">
        <v>465</v>
      </c>
      <c r="E1212">
        <v>1764.20645432999</v>
      </c>
      <c r="F1212">
        <v>569.70000000000005</v>
      </c>
      <c r="G1212">
        <v>-38.538643270211701</v>
      </c>
      <c r="H1212">
        <v>2.86344867546019</v>
      </c>
      <c r="I1212">
        <v>-5.93125473907378</v>
      </c>
      <c r="J1212">
        <v>-3.1292108063330102</v>
      </c>
      <c r="K1212">
        <v>630.17186705244706</v>
      </c>
      <c r="L1212">
        <v>632.39750225756802</v>
      </c>
      <c r="M1212">
        <v>43.508011980300701</v>
      </c>
      <c r="N1212">
        <v>0.55548072881846799</v>
      </c>
      <c r="O1212">
        <v>56.003159557661903</v>
      </c>
      <c r="P1212">
        <v>29.4625610726053</v>
      </c>
      <c r="Q1212">
        <v>0.105783935612953</v>
      </c>
    </row>
    <row r="1213" spans="1:17" hidden="1" x14ac:dyDescent="0.3">
      <c r="A1213" t="s">
        <v>2584</v>
      </c>
      <c r="B1213" t="s">
        <v>2585</v>
      </c>
      <c r="C1213" t="s">
        <v>3142</v>
      </c>
      <c r="D1213" t="s">
        <v>134</v>
      </c>
      <c r="E1213">
        <v>1760.6601307619901</v>
      </c>
      <c r="F1213">
        <v>99.84</v>
      </c>
      <c r="G1213">
        <v>-28.260102992512198</v>
      </c>
      <c r="H1213">
        <v>-3.4061240910599899</v>
      </c>
      <c r="I1213">
        <v>-21.349649581351301</v>
      </c>
      <c r="J1213">
        <v>-3.14403629825674</v>
      </c>
      <c r="K1213">
        <v>111.56775798150299</v>
      </c>
      <c r="L1213">
        <v>113.376168613014</v>
      </c>
      <c r="M1213">
        <v>51.854737417575699</v>
      </c>
      <c r="N1213">
        <v>0.484603885379988</v>
      </c>
      <c r="O1213">
        <v>47.836538461538403</v>
      </c>
      <c r="P1213">
        <v>9.6540362438220804</v>
      </c>
      <c r="Q1213">
        <v>1.3030490162940001E-2</v>
      </c>
    </row>
    <row r="1214" spans="1:17" hidden="1" x14ac:dyDescent="0.3">
      <c r="A1214" t="s">
        <v>2586</v>
      </c>
      <c r="B1214" t="s">
        <v>2587</v>
      </c>
      <c r="C1214" t="s">
        <v>3142</v>
      </c>
      <c r="D1214" t="s">
        <v>757</v>
      </c>
      <c r="E1214">
        <v>1758.2093669599999</v>
      </c>
      <c r="F1214">
        <v>676.95</v>
      </c>
      <c r="G1214">
        <v>-17.090094814235002</v>
      </c>
      <c r="H1214">
        <v>0.198006051215914</v>
      </c>
      <c r="I1214">
        <v>-27.656155021372001</v>
      </c>
      <c r="J1214">
        <v>-4.5997367898305503</v>
      </c>
      <c r="K1214">
        <v>724.226622582348</v>
      </c>
      <c r="L1214">
        <v>775.23897055951602</v>
      </c>
      <c r="M1214">
        <v>47.820523544712202</v>
      </c>
      <c r="N1214">
        <v>0.576135152393766</v>
      </c>
      <c r="O1214">
        <v>92.037816677745695</v>
      </c>
      <c r="P1214">
        <v>7.9492903843087097</v>
      </c>
      <c r="Q1214">
        <v>0.153637533531124</v>
      </c>
    </row>
    <row r="1215" spans="1:17" hidden="1" x14ac:dyDescent="0.3">
      <c r="A1215" t="s">
        <v>2588</v>
      </c>
      <c r="B1215" t="s">
        <v>2589</v>
      </c>
      <c r="C1215" t="s">
        <v>3142</v>
      </c>
      <c r="D1215" t="s">
        <v>208</v>
      </c>
      <c r="E1215">
        <v>1754.2459899999999</v>
      </c>
      <c r="F1215">
        <v>1078.75</v>
      </c>
      <c r="G1215">
        <v>8.9677302484156094</v>
      </c>
      <c r="H1215">
        <v>-6.5528845175231698</v>
      </c>
      <c r="I1215">
        <v>-8.5977700865377802</v>
      </c>
      <c r="J1215">
        <v>-8.3444401707632192</v>
      </c>
      <c r="K1215">
        <v>1258.7581230235201</v>
      </c>
      <c r="L1215">
        <v>1173.1308061601001</v>
      </c>
      <c r="M1215">
        <v>16.585876878511801</v>
      </c>
      <c r="N1215">
        <v>0.74934003277027506</v>
      </c>
      <c r="O1215">
        <v>42.933951332560802</v>
      </c>
      <c r="P1215">
        <v>39.094835922893402</v>
      </c>
      <c r="Q1215">
        <v>1.4567217007267E-2</v>
      </c>
    </row>
    <row r="1216" spans="1:17" hidden="1" x14ac:dyDescent="0.3">
      <c r="A1216" t="s">
        <v>2590</v>
      </c>
      <c r="B1216" t="s">
        <v>2591</v>
      </c>
      <c r="C1216" t="s">
        <v>3142</v>
      </c>
      <c r="D1216" t="s">
        <v>565</v>
      </c>
      <c r="E1216">
        <v>1748.5853053200001</v>
      </c>
      <c r="F1216">
        <v>351.4</v>
      </c>
      <c r="G1216">
        <v>-11.914808967195301</v>
      </c>
      <c r="H1216">
        <v>-5.4887228104985804</v>
      </c>
      <c r="I1216">
        <v>-13.243731345631</v>
      </c>
      <c r="J1216">
        <v>-5.5148204465264197</v>
      </c>
      <c r="K1216">
        <v>394.44352275370801</v>
      </c>
      <c r="L1216">
        <v>403.32365338201203</v>
      </c>
      <c r="M1216">
        <v>25.7949562181002</v>
      </c>
      <c r="N1216">
        <v>0.24385461387476301</v>
      </c>
      <c r="O1216">
        <v>79.268639726807095</v>
      </c>
      <c r="P1216">
        <v>13.336558619577399</v>
      </c>
      <c r="Q1216">
        <v>2.9251383454068001E-2</v>
      </c>
    </row>
    <row r="1217" spans="1:17" hidden="1" x14ac:dyDescent="0.3">
      <c r="A1217" t="s">
        <v>2592</v>
      </c>
      <c r="B1217" t="s">
        <v>2593</v>
      </c>
      <c r="C1217" t="s">
        <v>3142</v>
      </c>
      <c r="D1217" t="s">
        <v>406</v>
      </c>
      <c r="E1217">
        <v>1742.0141062499999</v>
      </c>
      <c r="F1217">
        <v>913.8</v>
      </c>
      <c r="G1217">
        <v>124.35189251264001</v>
      </c>
      <c r="H1217">
        <v>0.79262379677683303</v>
      </c>
      <c r="I1217">
        <v>85.218660157690096</v>
      </c>
      <c r="J1217">
        <v>-3.2610853414548799</v>
      </c>
      <c r="K1217">
        <v>926.09497955045902</v>
      </c>
      <c r="L1217">
        <v>744.00572825740005</v>
      </c>
      <c r="M1217">
        <v>43.715983142224196</v>
      </c>
      <c r="N1217">
        <v>0.67049985741264595</v>
      </c>
      <c r="O1217">
        <v>32.9722039833661</v>
      </c>
      <c r="P1217">
        <v>152.535581041868</v>
      </c>
      <c r="Q1217">
        <v>0.20163195342274301</v>
      </c>
    </row>
    <row r="1218" spans="1:17" hidden="1" x14ac:dyDescent="0.3">
      <c r="A1218" t="s">
        <v>2594</v>
      </c>
      <c r="B1218" t="s">
        <v>2595</v>
      </c>
      <c r="C1218" t="s">
        <v>3142</v>
      </c>
      <c r="D1218" t="s">
        <v>21</v>
      </c>
      <c r="E1218">
        <v>1738.5427285000001</v>
      </c>
      <c r="F1218">
        <v>417.5</v>
      </c>
      <c r="G1218">
        <v>8.5268064379265898</v>
      </c>
      <c r="H1218">
        <v>36.878408414188797</v>
      </c>
      <c r="I1218">
        <v>32.672115690413897</v>
      </c>
      <c r="J1218">
        <v>-17.778023922093201</v>
      </c>
      <c r="K1218">
        <v>343.20307542847098</v>
      </c>
      <c r="M1218">
        <v>55.361380932647101</v>
      </c>
      <c r="O1218">
        <v>13.7724550898203</v>
      </c>
      <c r="P1218">
        <v>68.994130742764597</v>
      </c>
    </row>
    <row r="1219" spans="1:17" hidden="1" x14ac:dyDescent="0.3">
      <c r="A1219" t="s">
        <v>2596</v>
      </c>
      <c r="B1219" t="s">
        <v>2597</v>
      </c>
      <c r="C1219" t="s">
        <v>3142</v>
      </c>
      <c r="D1219" t="s">
        <v>48</v>
      </c>
      <c r="E1219">
        <v>1737.3868854</v>
      </c>
      <c r="F1219">
        <v>137.49</v>
      </c>
      <c r="G1219">
        <v>82.126678737289197</v>
      </c>
      <c r="H1219">
        <v>14.9761303643698</v>
      </c>
      <c r="I1219">
        <v>6.32231688403379</v>
      </c>
      <c r="J1219">
        <v>8.9949376538315793</v>
      </c>
      <c r="K1219">
        <v>140.69165149909401</v>
      </c>
      <c r="L1219">
        <v>129.148565649663</v>
      </c>
      <c r="M1219">
        <v>58.363448089170902</v>
      </c>
      <c r="N1219">
        <v>1.9425406470661499</v>
      </c>
      <c r="O1219">
        <v>48.374427231071301</v>
      </c>
      <c r="P1219">
        <v>105.20895522388</v>
      </c>
      <c r="Q1219">
        <v>0.18323632559616701</v>
      </c>
    </row>
    <row r="1220" spans="1:17" hidden="1" x14ac:dyDescent="0.3">
      <c r="A1220" t="s">
        <v>2598</v>
      </c>
      <c r="B1220" t="s">
        <v>2599</v>
      </c>
      <c r="C1220" t="s">
        <v>3142</v>
      </c>
      <c r="D1220" t="s">
        <v>88</v>
      </c>
      <c r="E1220">
        <v>1729.61120048</v>
      </c>
      <c r="F1220">
        <v>77.92</v>
      </c>
      <c r="G1220">
        <v>60.016695393044998</v>
      </c>
      <c r="H1220">
        <v>7.1134634355034301</v>
      </c>
      <c r="I1220">
        <v>-18.228191094039101</v>
      </c>
      <c r="J1220">
        <v>5.5670463384291002</v>
      </c>
      <c r="K1220">
        <v>81.971061942313199</v>
      </c>
      <c r="L1220">
        <v>78.751851571232606</v>
      </c>
      <c r="M1220">
        <v>49.661238459876103</v>
      </c>
      <c r="N1220">
        <v>0.59285530390657304</v>
      </c>
      <c r="O1220">
        <v>38.475359342915802</v>
      </c>
      <c r="P1220">
        <v>83.298047518230902</v>
      </c>
      <c r="Q1220">
        <v>6.8140169323184993E-2</v>
      </c>
    </row>
    <row r="1221" spans="1:17" hidden="1" x14ac:dyDescent="0.3">
      <c r="A1221" t="s">
        <v>2600</v>
      </c>
      <c r="B1221" t="s">
        <v>2601</v>
      </c>
      <c r="C1221" t="s">
        <v>3142</v>
      </c>
      <c r="D1221" t="s">
        <v>2602</v>
      </c>
      <c r="E1221">
        <v>1726.2</v>
      </c>
      <c r="F1221">
        <v>20.55</v>
      </c>
      <c r="G1221">
        <v>256.72020660501101</v>
      </c>
      <c r="H1221">
        <v>-12.489088953308499</v>
      </c>
      <c r="I1221">
        <v>44.315387062084298</v>
      </c>
      <c r="J1221">
        <v>-11.348909243102099</v>
      </c>
      <c r="K1221">
        <v>20.970044563824999</v>
      </c>
      <c r="L1221">
        <v>15.665439850630399</v>
      </c>
      <c r="M1221">
        <v>14.706845160323001</v>
      </c>
      <c r="N1221">
        <v>0.41584065964092698</v>
      </c>
      <c r="O1221">
        <v>53.138686131386798</v>
      </c>
      <c r="P1221">
        <v>279.38461538461502</v>
      </c>
    </row>
    <row r="1222" spans="1:17" hidden="1" x14ac:dyDescent="0.3">
      <c r="A1222" t="s">
        <v>2603</v>
      </c>
      <c r="B1222" t="s">
        <v>2604</v>
      </c>
      <c r="C1222" t="s">
        <v>3142</v>
      </c>
      <c r="D1222" t="s">
        <v>261</v>
      </c>
      <c r="E1222">
        <v>1725.415</v>
      </c>
      <c r="F1222">
        <v>478.75</v>
      </c>
      <c r="G1222">
        <v>-65.911800440257295</v>
      </c>
      <c r="H1222">
        <v>-11.938474702694201</v>
      </c>
      <c r="I1222">
        <v>-29.168114440096399</v>
      </c>
      <c r="J1222">
        <v>-4.2178444222974099</v>
      </c>
      <c r="K1222">
        <v>559.54312778039503</v>
      </c>
      <c r="L1222">
        <v>593.668350017379</v>
      </c>
      <c r="M1222">
        <v>27.299736181244199</v>
      </c>
      <c r="N1222">
        <v>0.94248217038398296</v>
      </c>
      <c r="O1222">
        <v>95.300261096605695</v>
      </c>
      <c r="P1222">
        <v>2.7250295032721801</v>
      </c>
      <c r="Q1222">
        <v>4.6961069145471997E-2</v>
      </c>
    </row>
    <row r="1223" spans="1:17" hidden="1" x14ac:dyDescent="0.3">
      <c r="A1223" t="s">
        <v>2605</v>
      </c>
      <c r="B1223" t="s">
        <v>2606</v>
      </c>
      <c r="C1223" t="s">
        <v>3142</v>
      </c>
      <c r="D1223" t="s">
        <v>21</v>
      </c>
      <c r="E1223">
        <v>1724.21825625</v>
      </c>
      <c r="F1223">
        <v>1356.25</v>
      </c>
      <c r="G1223">
        <v>77.447634931925805</v>
      </c>
      <c r="H1223">
        <v>6.59346754860284</v>
      </c>
      <c r="I1223">
        <v>3.2925331239774498</v>
      </c>
      <c r="J1223">
        <v>-1.7885268490667401</v>
      </c>
      <c r="K1223">
        <v>1322.53390843842</v>
      </c>
      <c r="L1223">
        <v>1189.87610693693</v>
      </c>
      <c r="M1223">
        <v>65.296574483520502</v>
      </c>
      <c r="N1223">
        <v>1.0353244558516399</v>
      </c>
      <c r="O1223">
        <v>28.066359447004601</v>
      </c>
      <c r="P1223">
        <v>128.72923518003199</v>
      </c>
      <c r="Q1223">
        <v>0.171878013143624</v>
      </c>
    </row>
    <row r="1224" spans="1:17" hidden="1" x14ac:dyDescent="0.3">
      <c r="A1224" t="s">
        <v>2607</v>
      </c>
      <c r="B1224" t="s">
        <v>2608</v>
      </c>
      <c r="C1224" t="s">
        <v>3142</v>
      </c>
      <c r="D1224" t="s">
        <v>455</v>
      </c>
      <c r="E1224">
        <v>1722.306</v>
      </c>
      <c r="F1224">
        <v>1140.5999999999999</v>
      </c>
      <c r="G1224">
        <v>-15.8658386608253</v>
      </c>
      <c r="H1224">
        <v>7.6455612025066504</v>
      </c>
      <c r="I1224">
        <v>-13.119698082378999</v>
      </c>
      <c r="J1224">
        <v>12.3281868371299</v>
      </c>
      <c r="K1224">
        <v>1134.9629733739901</v>
      </c>
      <c r="L1224">
        <v>1197.78369887758</v>
      </c>
      <c r="M1224">
        <v>62.690768749774001</v>
      </c>
      <c r="N1224">
        <v>1.03247466513562</v>
      </c>
      <c r="O1224">
        <v>40.715412940557599</v>
      </c>
      <c r="P1224">
        <v>14.9682491684305</v>
      </c>
      <c r="Q1224">
        <v>3.6587453085531997E-2</v>
      </c>
    </row>
    <row r="1225" spans="1:17" hidden="1" x14ac:dyDescent="0.3">
      <c r="A1225" t="s">
        <v>2609</v>
      </c>
      <c r="B1225" t="s">
        <v>2610</v>
      </c>
      <c r="C1225" t="s">
        <v>3142</v>
      </c>
      <c r="D1225" t="s">
        <v>417</v>
      </c>
      <c r="E1225">
        <v>1717.3595706599999</v>
      </c>
      <c r="F1225">
        <v>3220.05</v>
      </c>
      <c r="G1225">
        <v>172.54574050494099</v>
      </c>
      <c r="H1225">
        <v>7.2300101457905903</v>
      </c>
      <c r="I1225">
        <v>31.5277491367553</v>
      </c>
      <c r="J1225">
        <v>-4.0376615482618797E-2</v>
      </c>
      <c r="K1225">
        <v>3276.4842532675698</v>
      </c>
      <c r="L1225">
        <v>2771.52603274072</v>
      </c>
      <c r="M1225">
        <v>50.892534512533899</v>
      </c>
      <c r="N1225">
        <v>0.53399551610197404</v>
      </c>
      <c r="O1225">
        <v>49.5364978804676</v>
      </c>
      <c r="P1225">
        <v>202.00827696167499</v>
      </c>
      <c r="Q1225">
        <v>0.22107009678242001</v>
      </c>
    </row>
    <row r="1226" spans="1:17" hidden="1" x14ac:dyDescent="0.3">
      <c r="A1226" t="s">
        <v>2611</v>
      </c>
      <c r="B1226" t="s">
        <v>2612</v>
      </c>
      <c r="C1226" t="s">
        <v>3142</v>
      </c>
      <c r="D1226" t="s">
        <v>208</v>
      </c>
      <c r="E1226">
        <v>1715.5639375799999</v>
      </c>
      <c r="F1226">
        <v>702.15</v>
      </c>
      <c r="G1226">
        <v>-17.670539077600701</v>
      </c>
      <c r="H1226">
        <v>-1.09802599305865</v>
      </c>
      <c r="I1226">
        <v>-8.4950008376526895</v>
      </c>
      <c r="J1226">
        <v>-3.1116235450084</v>
      </c>
      <c r="K1226">
        <v>730.02591992425698</v>
      </c>
      <c r="L1226">
        <v>729.90057090384801</v>
      </c>
      <c r="M1226">
        <v>52.278318966164299</v>
      </c>
      <c r="N1226">
        <v>0.62608414820281</v>
      </c>
      <c r="O1226">
        <v>30.306914476963598</v>
      </c>
      <c r="P1226">
        <v>28.129562043795602</v>
      </c>
      <c r="Q1226">
        <v>-1.2311576213432001E-2</v>
      </c>
    </row>
    <row r="1227" spans="1:17" hidden="1" x14ac:dyDescent="0.3">
      <c r="A1227" t="s">
        <v>2613</v>
      </c>
      <c r="B1227" t="s">
        <v>2614</v>
      </c>
      <c r="C1227" t="s">
        <v>3142</v>
      </c>
      <c r="D1227" t="s">
        <v>440</v>
      </c>
      <c r="E1227">
        <v>1712.4684864000001</v>
      </c>
      <c r="F1227">
        <v>826</v>
      </c>
      <c r="G1227">
        <v>-5.5522553960967604</v>
      </c>
      <c r="H1227">
        <v>-0.72336592532507804</v>
      </c>
      <c r="I1227">
        <v>17.764859155939501</v>
      </c>
      <c r="J1227">
        <v>1.3988837171825199</v>
      </c>
      <c r="K1227">
        <v>782.336468284337</v>
      </c>
      <c r="L1227">
        <v>728.97621696061401</v>
      </c>
      <c r="M1227">
        <v>66.660037147176297</v>
      </c>
      <c r="N1227">
        <v>0.55044144902505998</v>
      </c>
      <c r="O1227">
        <v>12.4697336561743</v>
      </c>
      <c r="P1227">
        <v>46.194690265486699</v>
      </c>
      <c r="Q1227">
        <v>3.021398650838E-2</v>
      </c>
    </row>
    <row r="1228" spans="1:17" hidden="1" x14ac:dyDescent="0.3">
      <c r="A1228" t="s">
        <v>2615</v>
      </c>
      <c r="B1228" t="s">
        <v>2616</v>
      </c>
      <c r="C1228" t="s">
        <v>3142</v>
      </c>
      <c r="D1228" t="s">
        <v>1566</v>
      </c>
      <c r="E1228">
        <v>1709.9700632250001</v>
      </c>
      <c r="F1228">
        <v>239.55</v>
      </c>
      <c r="G1228">
        <v>-37.745328989837901</v>
      </c>
      <c r="H1228">
        <v>-9.9163384666197505</v>
      </c>
      <c r="I1228">
        <v>30.911511100861901</v>
      </c>
      <c r="J1228">
        <v>-7.6192914535290104</v>
      </c>
      <c r="K1228">
        <v>273.12454005079599</v>
      </c>
      <c r="L1228">
        <v>257.51178101581002</v>
      </c>
      <c r="M1228">
        <v>28.3537694708874</v>
      </c>
      <c r="N1228">
        <v>0.48190575980724298</v>
      </c>
      <c r="O1228">
        <v>50.386140680442402</v>
      </c>
      <c r="P1228">
        <v>77.4444444444444</v>
      </c>
      <c r="Q1228">
        <v>5.6478324843383998E-2</v>
      </c>
    </row>
    <row r="1229" spans="1:17" hidden="1" x14ac:dyDescent="0.3">
      <c r="A1229" t="s">
        <v>2617</v>
      </c>
      <c r="B1229" t="s">
        <v>2618</v>
      </c>
      <c r="C1229" t="s">
        <v>3142</v>
      </c>
      <c r="D1229" t="s">
        <v>225</v>
      </c>
      <c r="E1229">
        <v>1707.670836</v>
      </c>
      <c r="F1229">
        <v>944.55</v>
      </c>
      <c r="G1229">
        <v>80.420473834426801</v>
      </c>
      <c r="H1229">
        <v>11.1747291617984</v>
      </c>
      <c r="I1229">
        <v>61.123829145983699</v>
      </c>
      <c r="J1229">
        <v>2.4725942441703701</v>
      </c>
      <c r="K1229">
        <v>908.03891417313298</v>
      </c>
      <c r="L1229">
        <v>753.03962112255397</v>
      </c>
      <c r="M1229">
        <v>63.856565703721103</v>
      </c>
      <c r="N1229">
        <v>0.57143149808222105</v>
      </c>
      <c r="O1229">
        <v>9.8300778148324692</v>
      </c>
      <c r="P1229">
        <v>137.32412060301499</v>
      </c>
      <c r="Q1229">
        <v>5.691997070384E-2</v>
      </c>
    </row>
    <row r="1230" spans="1:17" hidden="1" x14ac:dyDescent="0.3">
      <c r="A1230" t="s">
        <v>2619</v>
      </c>
      <c r="B1230" t="s">
        <v>2620</v>
      </c>
      <c r="C1230" t="s">
        <v>3142</v>
      </c>
      <c r="D1230" t="s">
        <v>54</v>
      </c>
      <c r="E1230">
        <v>1706.7940788420001</v>
      </c>
      <c r="F1230">
        <v>155.18</v>
      </c>
      <c r="G1230">
        <v>-57.366137782603801</v>
      </c>
      <c r="H1230">
        <v>-2.7224687605428501</v>
      </c>
      <c r="I1230">
        <v>-36.574089098473699</v>
      </c>
      <c r="J1230">
        <v>-1.27567076455787</v>
      </c>
      <c r="K1230">
        <v>172.34982100995001</v>
      </c>
      <c r="L1230">
        <v>203.28820533095001</v>
      </c>
      <c r="M1230">
        <v>53.4112863117793</v>
      </c>
      <c r="N1230">
        <v>1.03754389515534</v>
      </c>
      <c r="O1230">
        <v>82.723289083644701</v>
      </c>
      <c r="P1230">
        <v>6.0914746701305802</v>
      </c>
      <c r="Q1230">
        <v>6.6499444511079003E-2</v>
      </c>
    </row>
    <row r="1231" spans="1:17" hidden="1" x14ac:dyDescent="0.3">
      <c r="A1231" t="s">
        <v>2621</v>
      </c>
      <c r="B1231" t="s">
        <v>2622</v>
      </c>
      <c r="C1231" t="s">
        <v>3142</v>
      </c>
      <c r="D1231" t="s">
        <v>208</v>
      </c>
      <c r="E1231">
        <v>1705.640684</v>
      </c>
      <c r="F1231">
        <v>397.3</v>
      </c>
      <c r="G1231">
        <v>-26.858564401010501</v>
      </c>
      <c r="H1231">
        <v>1.82265823238395</v>
      </c>
      <c r="I1231">
        <v>-5.51574492391725</v>
      </c>
      <c r="J1231">
        <v>-1.0080412679658299</v>
      </c>
      <c r="K1231">
        <v>412.68216481004902</v>
      </c>
      <c r="L1231">
        <v>420.13605065976702</v>
      </c>
      <c r="M1231">
        <v>45.605275447356597</v>
      </c>
      <c r="N1231">
        <v>0.30105685105308599</v>
      </c>
      <c r="O1231">
        <v>30.6317644097659</v>
      </c>
      <c r="P1231">
        <v>11.226203807390799</v>
      </c>
      <c r="Q1231">
        <v>-1.1519136977043E-2</v>
      </c>
    </row>
    <row r="1232" spans="1:17" hidden="1" x14ac:dyDescent="0.3">
      <c r="A1232" t="s">
        <v>2623</v>
      </c>
      <c r="B1232" t="s">
        <v>2624</v>
      </c>
      <c r="C1232" t="s">
        <v>3142</v>
      </c>
      <c r="D1232" t="s">
        <v>565</v>
      </c>
      <c r="E1232">
        <v>1701.0937799999999</v>
      </c>
      <c r="F1232">
        <v>95.06</v>
      </c>
      <c r="G1232">
        <v>-2.46653189478182</v>
      </c>
      <c r="H1232">
        <v>-8.6154800502878395</v>
      </c>
      <c r="I1232">
        <v>16.6303558513208</v>
      </c>
      <c r="J1232">
        <v>-0.28964313469619801</v>
      </c>
      <c r="K1232">
        <v>107.40458652421501</v>
      </c>
      <c r="L1232">
        <v>102.77252491061</v>
      </c>
      <c r="M1232">
        <v>54.219977380712301</v>
      </c>
      <c r="N1232">
        <v>0.82587148760053297</v>
      </c>
      <c r="O1232">
        <v>67.830843677677194</v>
      </c>
      <c r="P1232">
        <v>32.0277777777777</v>
      </c>
    </row>
    <row r="1233" spans="1:17" hidden="1" x14ac:dyDescent="0.3">
      <c r="A1233" t="s">
        <v>2625</v>
      </c>
      <c r="B1233" t="s">
        <v>2626</v>
      </c>
      <c r="C1233" t="s">
        <v>3142</v>
      </c>
      <c r="D1233" t="s">
        <v>166</v>
      </c>
      <c r="E1233">
        <v>1698.53067663</v>
      </c>
      <c r="F1233">
        <v>331.9</v>
      </c>
      <c r="G1233">
        <v>-40.379842468722302</v>
      </c>
      <c r="H1233">
        <v>-8.8553578195773692</v>
      </c>
      <c r="I1233">
        <v>-8.68259441429616</v>
      </c>
      <c r="J1233">
        <v>-10.5337675544272</v>
      </c>
      <c r="M1233">
        <v>60.082721964300902</v>
      </c>
      <c r="O1233">
        <v>12.3832479662548</v>
      </c>
      <c r="P1233">
        <v>21.087194454578601</v>
      </c>
    </row>
    <row r="1234" spans="1:17" hidden="1" x14ac:dyDescent="0.3">
      <c r="A1234" t="s">
        <v>2627</v>
      </c>
      <c r="B1234" t="s">
        <v>2628</v>
      </c>
      <c r="C1234" t="s">
        <v>3142</v>
      </c>
      <c r="D1234" t="s">
        <v>280</v>
      </c>
      <c r="E1234">
        <v>1697.58</v>
      </c>
      <c r="F1234">
        <v>1414.65</v>
      </c>
      <c r="G1234">
        <v>-32.303928226820197</v>
      </c>
      <c r="H1234">
        <v>-1.54940012833978</v>
      </c>
      <c r="I1234">
        <v>1.3574937458773799</v>
      </c>
      <c r="J1234">
        <v>3.1033621953705199</v>
      </c>
      <c r="K1234">
        <v>1451.7092081375099</v>
      </c>
      <c r="L1234">
        <v>1442.0070251068701</v>
      </c>
      <c r="M1234">
        <v>47.713278675327103</v>
      </c>
      <c r="N1234">
        <v>0.598942072543033</v>
      </c>
      <c r="O1234">
        <v>15.5762909553599</v>
      </c>
      <c r="P1234">
        <v>19.779010202785599</v>
      </c>
      <c r="Q1234">
        <v>0.15937125090391199</v>
      </c>
    </row>
    <row r="1235" spans="1:17" hidden="1" x14ac:dyDescent="0.3">
      <c r="A1235" t="s">
        <v>2629</v>
      </c>
      <c r="B1235" t="s">
        <v>2630</v>
      </c>
      <c r="C1235" t="s">
        <v>3142</v>
      </c>
      <c r="D1235" t="s">
        <v>565</v>
      </c>
      <c r="E1235">
        <v>1692.3029750000001</v>
      </c>
      <c r="F1235">
        <v>64.650000000000006</v>
      </c>
      <c r="G1235">
        <v>2.7032556789881701</v>
      </c>
      <c r="H1235">
        <v>22.2953684012423</v>
      </c>
      <c r="I1235">
        <v>10.2628980777079</v>
      </c>
      <c r="J1235">
        <v>-4.7021723720094597</v>
      </c>
      <c r="K1235">
        <v>60.666250102866101</v>
      </c>
      <c r="L1235">
        <v>58.435561642167499</v>
      </c>
      <c r="M1235">
        <v>29.188193916460101</v>
      </c>
      <c r="N1235">
        <v>1.2240560067616399</v>
      </c>
      <c r="O1235">
        <v>20.649651972157699</v>
      </c>
      <c r="P1235">
        <v>43.826473859844199</v>
      </c>
      <c r="Q1235">
        <v>7.1071011628524999E-2</v>
      </c>
    </row>
    <row r="1236" spans="1:17" hidden="1" x14ac:dyDescent="0.3">
      <c r="A1236" t="s">
        <v>2631</v>
      </c>
      <c r="B1236" t="s">
        <v>2632</v>
      </c>
      <c r="C1236" t="s">
        <v>3142</v>
      </c>
      <c r="D1236" t="s">
        <v>498</v>
      </c>
      <c r="E1236">
        <v>1692.02303325</v>
      </c>
      <c r="F1236">
        <v>549.45000000000005</v>
      </c>
      <c r="G1236">
        <v>1.5925564938174901</v>
      </c>
      <c r="H1236">
        <v>6.2426308900502896</v>
      </c>
      <c r="I1236">
        <v>5.4979383055907496</v>
      </c>
      <c r="J1236">
        <v>1.3066894696523701</v>
      </c>
      <c r="K1236">
        <v>573.09816934528601</v>
      </c>
      <c r="L1236">
        <v>561.57491229121501</v>
      </c>
      <c r="M1236">
        <v>49.364193425041897</v>
      </c>
      <c r="N1236">
        <v>0.70779630540606397</v>
      </c>
      <c r="O1236">
        <v>32.314132314132202</v>
      </c>
      <c r="P1236">
        <v>36.509316770186302</v>
      </c>
      <c r="Q1236">
        <v>-7.4489468776904003E-2</v>
      </c>
    </row>
    <row r="1237" spans="1:17" hidden="1" x14ac:dyDescent="0.3">
      <c r="A1237" t="s">
        <v>2633</v>
      </c>
      <c r="B1237" t="s">
        <v>2634</v>
      </c>
      <c r="C1237" t="s">
        <v>3142</v>
      </c>
      <c r="D1237" t="s">
        <v>247</v>
      </c>
      <c r="E1237">
        <v>1688.59556361</v>
      </c>
      <c r="F1237">
        <v>1007.55</v>
      </c>
      <c r="G1237">
        <v>34.146223511767197</v>
      </c>
      <c r="H1237">
        <v>36.067813068939998</v>
      </c>
      <c r="I1237">
        <v>112.176346723742</v>
      </c>
      <c r="J1237">
        <v>5.2665738206006996</v>
      </c>
      <c r="K1237">
        <v>805.96343409681901</v>
      </c>
      <c r="L1237">
        <v>669.00782418082599</v>
      </c>
      <c r="M1237">
        <v>83.363600026876796</v>
      </c>
      <c r="N1237">
        <v>2.0101864672597198</v>
      </c>
      <c r="O1237">
        <v>1.0073941739864001</v>
      </c>
      <c r="P1237">
        <v>200.76119402985</v>
      </c>
      <c r="Q1237">
        <v>0.20582506856798499</v>
      </c>
    </row>
    <row r="1238" spans="1:17" hidden="1" x14ac:dyDescent="0.3">
      <c r="A1238" t="s">
        <v>2635</v>
      </c>
      <c r="B1238" t="s">
        <v>2636</v>
      </c>
      <c r="C1238" t="s">
        <v>3142</v>
      </c>
      <c r="D1238" t="s">
        <v>21</v>
      </c>
      <c r="E1238">
        <v>1686.30206976</v>
      </c>
      <c r="F1238">
        <v>1434</v>
      </c>
      <c r="G1238">
        <v>191.39314723473001</v>
      </c>
      <c r="H1238">
        <v>3.9287048697918099</v>
      </c>
      <c r="I1238">
        <v>20.647916569869899</v>
      </c>
      <c r="J1238">
        <v>0.91730934252028296</v>
      </c>
      <c r="K1238">
        <v>1473.6774567392499</v>
      </c>
      <c r="L1238">
        <v>1252.1554088601199</v>
      </c>
      <c r="M1238">
        <v>48.212268688130699</v>
      </c>
      <c r="N1238">
        <v>0.38857221980880802</v>
      </c>
      <c r="O1238">
        <v>29.986052998605299</v>
      </c>
      <c r="P1238">
        <v>224.58125848800299</v>
      </c>
      <c r="Q1238">
        <v>0.13382667592766401</v>
      </c>
    </row>
    <row r="1239" spans="1:17" hidden="1" x14ac:dyDescent="0.3">
      <c r="A1239" t="s">
        <v>2637</v>
      </c>
      <c r="B1239" t="s">
        <v>2638</v>
      </c>
      <c r="C1239" t="s">
        <v>3142</v>
      </c>
      <c r="D1239" t="s">
        <v>80</v>
      </c>
      <c r="E1239">
        <v>1681.5464773799999</v>
      </c>
      <c r="F1239">
        <v>174.65</v>
      </c>
      <c r="G1239">
        <v>53.2123158333807</v>
      </c>
      <c r="H1239">
        <v>3.4495221582464999</v>
      </c>
      <c r="I1239">
        <v>65.835436574322998</v>
      </c>
      <c r="J1239">
        <v>-3.2952658501864902</v>
      </c>
      <c r="K1239">
        <v>159.43482609047001</v>
      </c>
      <c r="L1239">
        <v>127.766072819173</v>
      </c>
      <c r="M1239">
        <v>47.742149720054996</v>
      </c>
      <c r="N1239">
        <v>0.55081116793524099</v>
      </c>
      <c r="O1239">
        <v>12.052676782135601</v>
      </c>
      <c r="P1239">
        <v>99.828375286041094</v>
      </c>
      <c r="Q1239">
        <v>-2.3410198008769999E-3</v>
      </c>
    </row>
    <row r="1240" spans="1:17" hidden="1" x14ac:dyDescent="0.3">
      <c r="A1240" t="s">
        <v>2639</v>
      </c>
      <c r="B1240" t="s">
        <v>2640</v>
      </c>
      <c r="C1240" t="s">
        <v>3142</v>
      </c>
      <c r="D1240" t="s">
        <v>48</v>
      </c>
      <c r="E1240">
        <v>1674.3428799999999</v>
      </c>
      <c r="F1240">
        <v>74.27</v>
      </c>
      <c r="G1240">
        <v>-13.7667731762808</v>
      </c>
      <c r="H1240">
        <v>-5.5036202946576598</v>
      </c>
      <c r="I1240">
        <v>4.9665585624942503</v>
      </c>
      <c r="J1240">
        <v>0.72361106006599196</v>
      </c>
      <c r="K1240">
        <v>83.761173120065706</v>
      </c>
      <c r="L1240">
        <v>83.631420274442405</v>
      </c>
      <c r="M1240">
        <v>49.413057032828</v>
      </c>
      <c r="N1240">
        <v>0.61697009355140997</v>
      </c>
      <c r="O1240">
        <v>62.461289888245503</v>
      </c>
      <c r="P1240">
        <v>23.167495854062999</v>
      </c>
      <c r="Q1240">
        <v>0.106367888634828</v>
      </c>
    </row>
    <row r="1241" spans="1:17" hidden="1" x14ac:dyDescent="0.3">
      <c r="A1241" t="s">
        <v>2641</v>
      </c>
      <c r="B1241" t="s">
        <v>2642</v>
      </c>
      <c r="C1241" t="s">
        <v>3142</v>
      </c>
      <c r="D1241" t="s">
        <v>373</v>
      </c>
      <c r="E1241">
        <v>1668.55593</v>
      </c>
      <c r="F1241">
        <v>335.55</v>
      </c>
      <c r="G1241">
        <v>19.0767104219806</v>
      </c>
      <c r="H1241">
        <v>6.8627276870365197</v>
      </c>
      <c r="I1241">
        <v>44.042144107035497</v>
      </c>
      <c r="J1241">
        <v>-3.0906159936985098</v>
      </c>
      <c r="K1241">
        <v>308.81676724882698</v>
      </c>
      <c r="L1241">
        <v>257.70439639839498</v>
      </c>
      <c r="M1241">
        <v>57.817465522598901</v>
      </c>
      <c r="N1241">
        <v>0.295570837371184</v>
      </c>
      <c r="O1241">
        <v>13.7833407837878</v>
      </c>
      <c r="P1241">
        <v>83.010635396782106</v>
      </c>
      <c r="Q1241">
        <v>0.133952208801456</v>
      </c>
    </row>
    <row r="1242" spans="1:17" hidden="1" x14ac:dyDescent="0.3">
      <c r="A1242" t="s">
        <v>2643</v>
      </c>
      <c r="B1242" t="s">
        <v>2644</v>
      </c>
      <c r="C1242" t="s">
        <v>3142</v>
      </c>
      <c r="D1242" t="s">
        <v>117</v>
      </c>
      <c r="E1242">
        <v>1664.9928</v>
      </c>
      <c r="F1242">
        <v>43.2</v>
      </c>
      <c r="G1242">
        <v>68.501315005150403</v>
      </c>
      <c r="H1242">
        <v>3.6750507961971</v>
      </c>
      <c r="I1242">
        <v>57.321810785024297</v>
      </c>
      <c r="J1242">
        <v>-3.0152111123242702</v>
      </c>
      <c r="K1242">
        <v>44.782405674564799</v>
      </c>
      <c r="L1242">
        <v>36.170713458421297</v>
      </c>
      <c r="M1242">
        <v>52.085591894333298</v>
      </c>
      <c r="N1242">
        <v>0.277278752498126</v>
      </c>
      <c r="O1242">
        <v>49.351851851851798</v>
      </c>
      <c r="P1242">
        <v>99.538106235565806</v>
      </c>
      <c r="Q1242">
        <v>0.12595924020760699</v>
      </c>
    </row>
    <row r="1243" spans="1:17" hidden="1" x14ac:dyDescent="0.3">
      <c r="A1243" t="s">
        <v>2645</v>
      </c>
      <c r="B1243" t="s">
        <v>2646</v>
      </c>
      <c r="C1243" t="s">
        <v>3142</v>
      </c>
      <c r="D1243" t="s">
        <v>21</v>
      </c>
      <c r="E1243">
        <v>1640.9741835520001</v>
      </c>
      <c r="F1243">
        <v>154.88</v>
      </c>
      <c r="G1243">
        <v>388.085853010976</v>
      </c>
      <c r="H1243">
        <v>8.0531247420211596</v>
      </c>
      <c r="I1243">
        <v>153.82333549958301</v>
      </c>
      <c r="J1243">
        <v>0.45900036141760298</v>
      </c>
      <c r="K1243">
        <v>147.39663937405001</v>
      </c>
      <c r="L1243">
        <v>104.01655334201</v>
      </c>
      <c r="M1243">
        <v>51.0964617033233</v>
      </c>
      <c r="N1243">
        <v>0.17797384979467701</v>
      </c>
      <c r="O1243">
        <v>16.561208677685901</v>
      </c>
      <c r="P1243">
        <v>420.60504201680601</v>
      </c>
    </row>
    <row r="1244" spans="1:17" hidden="1" x14ac:dyDescent="0.3">
      <c r="A1244" t="s">
        <v>2647</v>
      </c>
      <c r="B1244" t="s">
        <v>2648</v>
      </c>
      <c r="C1244" t="s">
        <v>3142</v>
      </c>
      <c r="D1244" t="s">
        <v>139</v>
      </c>
      <c r="E1244">
        <v>1636.6245434</v>
      </c>
      <c r="F1244">
        <v>176.75</v>
      </c>
      <c r="G1244">
        <v>32.207088948484298</v>
      </c>
      <c r="H1244">
        <v>23.527379773162298</v>
      </c>
      <c r="I1244">
        <v>5.6686959855333496</v>
      </c>
      <c r="J1244">
        <v>15.282224127372601</v>
      </c>
      <c r="K1244">
        <v>159.029397818381</v>
      </c>
      <c r="L1244">
        <v>163.383357296469</v>
      </c>
      <c r="M1244">
        <v>78.754388560381699</v>
      </c>
      <c r="N1244">
        <v>1.55164051820213</v>
      </c>
      <c r="O1244">
        <v>51.371994342291302</v>
      </c>
      <c r="P1244">
        <v>65.264142122487101</v>
      </c>
      <c r="Q1244">
        <v>0.106111301483758</v>
      </c>
    </row>
    <row r="1245" spans="1:17" hidden="1" x14ac:dyDescent="0.3">
      <c r="A1245" t="s">
        <v>2649</v>
      </c>
      <c r="B1245" t="s">
        <v>2650</v>
      </c>
      <c r="C1245" t="s">
        <v>3142</v>
      </c>
      <c r="D1245" t="s">
        <v>757</v>
      </c>
      <c r="E1245">
        <v>1635.0027171299901</v>
      </c>
      <c r="F1245">
        <v>8.1</v>
      </c>
      <c r="G1245">
        <v>-73.4319810931501</v>
      </c>
      <c r="H1245">
        <v>-5.6656520876069899E-2</v>
      </c>
      <c r="I1245">
        <v>-24.3900536217553</v>
      </c>
      <c r="J1245">
        <v>-2.8743329719157198</v>
      </c>
      <c r="K1245">
        <v>9.9911077163396698</v>
      </c>
      <c r="L1245">
        <v>15.253951252451801</v>
      </c>
      <c r="M1245">
        <v>52.646962017280003</v>
      </c>
      <c r="N1245">
        <v>1.07068965744361</v>
      </c>
      <c r="O1245">
        <v>183.333333333333</v>
      </c>
      <c r="P1245">
        <v>19.117647058823501</v>
      </c>
      <c r="Q1245">
        <v>-8.7165117955588997E-2</v>
      </c>
    </row>
    <row r="1246" spans="1:17" hidden="1" x14ac:dyDescent="0.3">
      <c r="A1246" t="s">
        <v>2651</v>
      </c>
      <c r="B1246" t="s">
        <v>2652</v>
      </c>
      <c r="C1246" t="s">
        <v>3142</v>
      </c>
      <c r="D1246" t="s">
        <v>261</v>
      </c>
      <c r="E1246">
        <v>1633.12028702</v>
      </c>
      <c r="F1246">
        <v>1511.8</v>
      </c>
      <c r="G1246">
        <v>308.534178507641</v>
      </c>
      <c r="H1246">
        <v>15.605994081533501</v>
      </c>
      <c r="I1246">
        <v>14.6970051270134</v>
      </c>
      <c r="J1246">
        <v>-4.0326341302168798</v>
      </c>
      <c r="K1246">
        <v>1474.32875553863</v>
      </c>
      <c r="L1246">
        <v>1162.0366014900601</v>
      </c>
      <c r="M1246">
        <v>44.161701383237002</v>
      </c>
      <c r="N1246">
        <v>0.91920728027614795</v>
      </c>
      <c r="O1246">
        <v>18.183622172244998</v>
      </c>
      <c r="P1246">
        <v>355.36144578313201</v>
      </c>
      <c r="Q1246">
        <v>0.26038264837184999</v>
      </c>
    </row>
    <row r="1247" spans="1:17" hidden="1" x14ac:dyDescent="0.3">
      <c r="A1247" t="s">
        <v>2653</v>
      </c>
      <c r="B1247" t="s">
        <v>2654</v>
      </c>
      <c r="C1247" t="s">
        <v>3142</v>
      </c>
      <c r="D1247" t="s">
        <v>102</v>
      </c>
      <c r="E1247">
        <v>1628.3193347609999</v>
      </c>
      <c r="F1247">
        <v>103.77</v>
      </c>
      <c r="G1247">
        <v>-43.969243264005399</v>
      </c>
      <c r="H1247">
        <v>-0.39392464903795799</v>
      </c>
      <c r="I1247">
        <v>-29.920962712664402</v>
      </c>
      <c r="J1247">
        <v>-2.1833722525593702</v>
      </c>
      <c r="K1247">
        <v>118.01267919865001</v>
      </c>
      <c r="L1247">
        <v>133.23938259977899</v>
      </c>
      <c r="M1247">
        <v>32.791884956976901</v>
      </c>
      <c r="N1247">
        <v>0.56999461380849903</v>
      </c>
      <c r="O1247">
        <v>86.951912884263194</v>
      </c>
      <c r="P1247">
        <v>0.64985451018428897</v>
      </c>
    </row>
    <row r="1248" spans="1:17" hidden="1" x14ac:dyDescent="0.3">
      <c r="A1248" t="s">
        <v>2655</v>
      </c>
      <c r="B1248" t="s">
        <v>2656</v>
      </c>
      <c r="C1248" t="s">
        <v>3142</v>
      </c>
      <c r="D1248" t="s">
        <v>247</v>
      </c>
      <c r="E1248">
        <v>1619.7971250000001</v>
      </c>
      <c r="F1248">
        <v>2581.35</v>
      </c>
      <c r="G1248">
        <v>670.570749731869</v>
      </c>
      <c r="H1248">
        <v>-22.671110063061899</v>
      </c>
      <c r="I1248">
        <v>1.8912879404913601</v>
      </c>
      <c r="J1248">
        <v>-17.135254670162901</v>
      </c>
      <c r="K1248">
        <v>3551.0195855710199</v>
      </c>
      <c r="L1248">
        <v>2816.19617600424</v>
      </c>
      <c r="M1248">
        <v>8.9246528582071392</v>
      </c>
      <c r="N1248">
        <v>1.33969158357589</v>
      </c>
      <c r="O1248">
        <v>85.906599260077002</v>
      </c>
      <c r="P1248">
        <v>775.03389830508399</v>
      </c>
      <c r="Q1248">
        <v>0.19432303476561999</v>
      </c>
    </row>
    <row r="1249" spans="1:17" hidden="1" x14ac:dyDescent="0.3">
      <c r="A1249" t="s">
        <v>2657</v>
      </c>
      <c r="B1249" t="s">
        <v>2658</v>
      </c>
      <c r="C1249" t="s">
        <v>3142</v>
      </c>
      <c r="D1249" t="s">
        <v>64</v>
      </c>
      <c r="E1249">
        <v>1619.41217132</v>
      </c>
      <c r="F1249">
        <v>16.63</v>
      </c>
      <c r="G1249">
        <v>-45.7673917010991</v>
      </c>
      <c r="H1249">
        <v>-1.3693056855538801</v>
      </c>
      <c r="I1249">
        <v>-8.7040071101274599</v>
      </c>
      <c r="J1249">
        <v>-3.5349936325763802</v>
      </c>
      <c r="K1249">
        <v>17.927295923844198</v>
      </c>
      <c r="L1249">
        <v>18.333863971444199</v>
      </c>
      <c r="M1249">
        <v>36.9729273012627</v>
      </c>
      <c r="N1249">
        <v>0.37899160323450598</v>
      </c>
      <c r="O1249">
        <v>68.671076368009594</v>
      </c>
      <c r="P1249">
        <v>13.904109589040999</v>
      </c>
      <c r="Q1249">
        <v>-3.8258503303113998E-2</v>
      </c>
    </row>
    <row r="1250" spans="1:17" hidden="1" x14ac:dyDescent="0.3">
      <c r="A1250" t="s">
        <v>2659</v>
      </c>
      <c r="B1250" t="s">
        <v>2660</v>
      </c>
      <c r="C1250" t="s">
        <v>3142</v>
      </c>
      <c r="D1250" t="s">
        <v>498</v>
      </c>
      <c r="E1250">
        <v>1617.9095125899901</v>
      </c>
      <c r="F1250">
        <v>5230</v>
      </c>
      <c r="G1250">
        <v>-30.2600254303706</v>
      </c>
      <c r="H1250">
        <v>8.7359321168807398</v>
      </c>
      <c r="I1250">
        <v>-1.3518175489895801</v>
      </c>
      <c r="J1250">
        <v>4.6447211613654904</v>
      </c>
      <c r="K1250">
        <v>5330.7966469290604</v>
      </c>
      <c r="L1250">
        <v>5598.73635817987</v>
      </c>
      <c r="M1250">
        <v>53.306397942395002</v>
      </c>
      <c r="N1250">
        <v>0.84574590455361598</v>
      </c>
      <c r="O1250">
        <v>22.351816443594601</v>
      </c>
      <c r="P1250">
        <v>17.159498207885299</v>
      </c>
      <c r="Q1250">
        <v>-0.117398711868457</v>
      </c>
    </row>
    <row r="1251" spans="1:17" hidden="1" x14ac:dyDescent="0.3">
      <c r="A1251" t="s">
        <v>2661</v>
      </c>
      <c r="B1251" t="s">
        <v>2662</v>
      </c>
      <c r="C1251" t="s">
        <v>3142</v>
      </c>
      <c r="D1251" t="s">
        <v>1067</v>
      </c>
      <c r="E1251">
        <v>1603.5033375</v>
      </c>
      <c r="F1251">
        <v>233.75</v>
      </c>
      <c r="G1251">
        <v>297.60249935781502</v>
      </c>
      <c r="H1251">
        <v>9.2174391334089592</v>
      </c>
      <c r="I1251">
        <v>17.273052063097701</v>
      </c>
      <c r="J1251">
        <v>-1.9550504607049499</v>
      </c>
      <c r="K1251">
        <v>224.36297249706499</v>
      </c>
      <c r="L1251">
        <v>186.015592722203</v>
      </c>
      <c r="M1251">
        <v>52.562282217809098</v>
      </c>
      <c r="N1251">
        <v>0.45943875044385901</v>
      </c>
      <c r="O1251">
        <v>10.7807486631015</v>
      </c>
      <c r="P1251">
        <v>354.67807819490298</v>
      </c>
      <c r="Q1251">
        <v>0.221238256864591</v>
      </c>
    </row>
    <row r="1252" spans="1:17" hidden="1" x14ac:dyDescent="0.3">
      <c r="A1252" t="s">
        <v>2663</v>
      </c>
      <c r="B1252" t="s">
        <v>2664</v>
      </c>
      <c r="C1252" t="s">
        <v>3142</v>
      </c>
      <c r="D1252" t="s">
        <v>134</v>
      </c>
      <c r="E1252">
        <v>1598.6220194799901</v>
      </c>
      <c r="F1252">
        <v>49.34</v>
      </c>
      <c r="G1252">
        <v>-17.832257357442899</v>
      </c>
      <c r="H1252">
        <v>6.8346478269500199</v>
      </c>
      <c r="I1252">
        <v>-27.010387219849001</v>
      </c>
      <c r="J1252">
        <v>0.83796401184298497</v>
      </c>
      <c r="K1252">
        <v>51.233445070428701</v>
      </c>
      <c r="L1252">
        <v>53.698328665638002</v>
      </c>
      <c r="M1252">
        <v>51.027226184295202</v>
      </c>
      <c r="N1252">
        <v>1.30947913775768</v>
      </c>
      <c r="O1252">
        <v>58.5528982569923</v>
      </c>
      <c r="P1252">
        <v>13.8965835641736</v>
      </c>
      <c r="Q1252">
        <v>0.11663745086756901</v>
      </c>
    </row>
    <row r="1253" spans="1:17" hidden="1" x14ac:dyDescent="0.3">
      <c r="A1253" t="s">
        <v>2665</v>
      </c>
      <c r="B1253" t="s">
        <v>2666</v>
      </c>
      <c r="C1253" t="s">
        <v>3142</v>
      </c>
      <c r="D1253" t="s">
        <v>280</v>
      </c>
      <c r="E1253">
        <v>1597.2119442999999</v>
      </c>
      <c r="F1253">
        <v>47.9</v>
      </c>
      <c r="G1253">
        <v>-31.249004171217301</v>
      </c>
      <c r="H1253">
        <v>9.0527928333047498</v>
      </c>
      <c r="I1253">
        <v>-35.514050704176903</v>
      </c>
      <c r="J1253">
        <v>-7.1677140094828102</v>
      </c>
      <c r="K1253">
        <v>51.726224439361999</v>
      </c>
      <c r="L1253">
        <v>56.429013987521699</v>
      </c>
      <c r="M1253">
        <v>36.710705976844402</v>
      </c>
      <c r="N1253">
        <v>0.68495242558647795</v>
      </c>
      <c r="O1253">
        <v>100.20876826722299</v>
      </c>
      <c r="P1253">
        <v>10.495963091118799</v>
      </c>
      <c r="Q1253">
        <v>8.6500358454190008E-3</v>
      </c>
    </row>
    <row r="1254" spans="1:17" hidden="1" x14ac:dyDescent="0.3">
      <c r="A1254" t="s">
        <v>2667</v>
      </c>
      <c r="B1254" t="s">
        <v>2668</v>
      </c>
      <c r="C1254" t="s">
        <v>3142</v>
      </c>
      <c r="D1254" t="s">
        <v>208</v>
      </c>
      <c r="E1254">
        <v>1595.51819232</v>
      </c>
      <c r="F1254">
        <v>670.8</v>
      </c>
      <c r="G1254">
        <v>61.051526708548401</v>
      </c>
      <c r="H1254">
        <v>-8.7689852879993602</v>
      </c>
      <c r="I1254">
        <v>52.603233783296702</v>
      </c>
      <c r="J1254">
        <v>0.83744043093230502</v>
      </c>
      <c r="K1254">
        <v>733.09365282915201</v>
      </c>
      <c r="L1254">
        <v>592.57585675733901</v>
      </c>
      <c r="M1254">
        <v>42.903150316816998</v>
      </c>
      <c r="N1254">
        <v>0.34440563137067098</v>
      </c>
      <c r="O1254">
        <v>55.031305903398902</v>
      </c>
      <c r="P1254">
        <v>91.342793981316305</v>
      </c>
      <c r="Q1254">
        <v>0.20502719327719701</v>
      </c>
    </row>
    <row r="1255" spans="1:17" hidden="1" x14ac:dyDescent="0.3">
      <c r="A1255" t="s">
        <v>2669</v>
      </c>
      <c r="B1255" t="s">
        <v>2670</v>
      </c>
      <c r="C1255" t="s">
        <v>3142</v>
      </c>
      <c r="D1255" t="s">
        <v>120</v>
      </c>
      <c r="E1255">
        <v>1592.9965459799901</v>
      </c>
      <c r="F1255">
        <v>53.97</v>
      </c>
      <c r="G1255">
        <v>-26.349025615324798</v>
      </c>
      <c r="H1255">
        <v>-1.3663779744824101</v>
      </c>
      <c r="I1255">
        <v>-3.3673693117364598</v>
      </c>
      <c r="J1255">
        <v>-2.5179270443224002</v>
      </c>
      <c r="K1255">
        <v>56.215004503742598</v>
      </c>
      <c r="L1255">
        <v>57.537082526615002</v>
      </c>
      <c r="M1255">
        <v>46.295981097324798</v>
      </c>
      <c r="N1255">
        <v>0.26695232726477103</v>
      </c>
      <c r="O1255">
        <v>59.903650176023703</v>
      </c>
      <c r="P1255">
        <v>17.709923664122101</v>
      </c>
      <c r="Q1255">
        <v>7.7754751001711003E-2</v>
      </c>
    </row>
    <row r="1256" spans="1:17" hidden="1" x14ac:dyDescent="0.3">
      <c r="A1256" t="s">
        <v>2671</v>
      </c>
      <c r="B1256" t="s">
        <v>2672</v>
      </c>
      <c r="C1256" t="s">
        <v>3142</v>
      </c>
      <c r="D1256" t="s">
        <v>2021</v>
      </c>
      <c r="E1256">
        <v>1589.1027269399999</v>
      </c>
      <c r="F1256">
        <v>141.30000000000001</v>
      </c>
      <c r="G1256">
        <v>-43.244489932307701</v>
      </c>
      <c r="H1256">
        <v>-2.74843734279388</v>
      </c>
      <c r="I1256">
        <v>-21.2578714246728</v>
      </c>
      <c r="J1256">
        <v>-3.6287863425060198</v>
      </c>
      <c r="K1256">
        <v>152.96825256639301</v>
      </c>
      <c r="L1256">
        <v>163.86964166790301</v>
      </c>
      <c r="M1256">
        <v>34.640600234746401</v>
      </c>
      <c r="N1256">
        <v>0.32252511251433102</v>
      </c>
      <c r="O1256">
        <v>54.140127388534999</v>
      </c>
      <c r="P1256">
        <v>1.5815959741193499</v>
      </c>
      <c r="Q1256">
        <v>-0.110542464037517</v>
      </c>
    </row>
    <row r="1257" spans="1:17" hidden="1" x14ac:dyDescent="0.3">
      <c r="A1257" t="s">
        <v>2673</v>
      </c>
      <c r="B1257" t="s">
        <v>2674</v>
      </c>
      <c r="C1257" t="s">
        <v>3142</v>
      </c>
      <c r="D1257" t="s">
        <v>208</v>
      </c>
      <c r="E1257">
        <v>1588.2501790399999</v>
      </c>
      <c r="F1257">
        <v>702.1</v>
      </c>
      <c r="G1257">
        <v>18.884284269778799</v>
      </c>
      <c r="H1257">
        <v>6.6918097367926404</v>
      </c>
      <c r="I1257">
        <v>0.17301960031649999</v>
      </c>
      <c r="J1257">
        <v>-2.8024422458193898</v>
      </c>
      <c r="K1257">
        <v>715.84695880781805</v>
      </c>
      <c r="L1257">
        <v>703.51620817434696</v>
      </c>
      <c r="M1257">
        <v>55.952989220834397</v>
      </c>
      <c r="N1257">
        <v>0.980636987137391</v>
      </c>
      <c r="O1257">
        <v>23.486682808716701</v>
      </c>
      <c r="P1257">
        <v>43.814010651372399</v>
      </c>
      <c r="Q1257">
        <v>5.8339819048660001E-2</v>
      </c>
    </row>
    <row r="1258" spans="1:17" hidden="1" x14ac:dyDescent="0.3">
      <c r="A1258" t="s">
        <v>2675</v>
      </c>
      <c r="B1258" t="s">
        <v>2676</v>
      </c>
      <c r="C1258" t="s">
        <v>3142</v>
      </c>
      <c r="D1258" t="s">
        <v>460</v>
      </c>
      <c r="E1258">
        <v>1586.1045274999999</v>
      </c>
      <c r="F1258">
        <v>2658.35</v>
      </c>
      <c r="G1258">
        <v>40.283536313314002</v>
      </c>
      <c r="H1258">
        <v>-11.3328023094627</v>
      </c>
      <c r="I1258">
        <v>4.2326267906157602</v>
      </c>
      <c r="J1258">
        <v>-11.2344012313013</v>
      </c>
      <c r="K1258">
        <v>3103.0282501054398</v>
      </c>
      <c r="L1258">
        <v>2697.14383116106</v>
      </c>
      <c r="M1258">
        <v>22.0874827319684</v>
      </c>
      <c r="N1258">
        <v>0.96883535074962601</v>
      </c>
      <c r="O1258">
        <v>56.108112174845203</v>
      </c>
      <c r="P1258">
        <v>102.155893536121</v>
      </c>
      <c r="Q1258">
        <v>0.111209675545477</v>
      </c>
    </row>
    <row r="1259" spans="1:17" hidden="1" x14ac:dyDescent="0.3">
      <c r="A1259" t="s">
        <v>2677</v>
      </c>
      <c r="B1259" t="s">
        <v>2678</v>
      </c>
      <c r="C1259" t="s">
        <v>3142</v>
      </c>
      <c r="D1259" t="s">
        <v>648</v>
      </c>
      <c r="E1259">
        <v>1585.000660099</v>
      </c>
      <c r="F1259">
        <v>178.33</v>
      </c>
      <c r="G1259">
        <v>-7.7536455429082798</v>
      </c>
      <c r="H1259">
        <v>2.5987171771896098</v>
      </c>
      <c r="I1259">
        <v>8.41339245354777</v>
      </c>
      <c r="J1259">
        <v>-0.83792796622745302</v>
      </c>
      <c r="K1259">
        <v>184.92501942323901</v>
      </c>
      <c r="M1259">
        <v>41.349032272003903</v>
      </c>
      <c r="N1259">
        <v>0.357845603087941</v>
      </c>
      <c r="O1259">
        <v>28.974373352772901</v>
      </c>
      <c r="P1259">
        <v>29.2246376811594</v>
      </c>
    </row>
    <row r="1260" spans="1:17" hidden="1" x14ac:dyDescent="0.3">
      <c r="A1260" t="s">
        <v>2679</v>
      </c>
      <c r="B1260" t="s">
        <v>2680</v>
      </c>
      <c r="C1260" t="s">
        <v>3142</v>
      </c>
      <c r="D1260" t="s">
        <v>2681</v>
      </c>
      <c r="E1260">
        <v>1583.6844492600001</v>
      </c>
      <c r="F1260">
        <v>637.1</v>
      </c>
      <c r="G1260">
        <v>159.41591082262099</v>
      </c>
      <c r="H1260">
        <v>25.992367160054499</v>
      </c>
      <c r="I1260">
        <v>176.25301901690699</v>
      </c>
      <c r="J1260">
        <v>12.871971272242501</v>
      </c>
      <c r="K1260">
        <v>488.76309986744201</v>
      </c>
      <c r="M1260">
        <v>80.567142889231803</v>
      </c>
      <c r="N1260">
        <v>0.57125352018498499</v>
      </c>
      <c r="O1260">
        <v>0</v>
      </c>
      <c r="P1260">
        <v>210.477582846003</v>
      </c>
    </row>
    <row r="1261" spans="1:17" hidden="1" x14ac:dyDescent="0.3">
      <c r="A1261" t="s">
        <v>2682</v>
      </c>
      <c r="B1261" t="s">
        <v>2683</v>
      </c>
      <c r="C1261" t="s">
        <v>3142</v>
      </c>
      <c r="D1261" t="s">
        <v>21</v>
      </c>
      <c r="E1261">
        <v>1580.9253301199999</v>
      </c>
      <c r="F1261">
        <v>425.3</v>
      </c>
      <c r="G1261">
        <v>31.783339722977001</v>
      </c>
      <c r="H1261">
        <v>1.48893853321975</v>
      </c>
      <c r="I1261">
        <v>14.683351234258099</v>
      </c>
      <c r="J1261">
        <v>-6.7982910513697803</v>
      </c>
      <c r="K1261">
        <v>400.61491665272598</v>
      </c>
      <c r="L1261">
        <v>366.284072607947</v>
      </c>
      <c r="M1261">
        <v>65.1535163745001</v>
      </c>
      <c r="N1261">
        <v>0.94799955663233004</v>
      </c>
      <c r="O1261">
        <v>6.9833059017164301</v>
      </c>
      <c r="P1261">
        <v>62.019047619047598</v>
      </c>
      <c r="Q1261">
        <v>-1.0736484664818999E-2</v>
      </c>
    </row>
    <row r="1262" spans="1:17" hidden="1" x14ac:dyDescent="0.3">
      <c r="A1262" t="s">
        <v>2684</v>
      </c>
      <c r="B1262" t="s">
        <v>2685</v>
      </c>
      <c r="C1262" t="s">
        <v>3142</v>
      </c>
      <c r="D1262" t="s">
        <v>69</v>
      </c>
      <c r="E1262">
        <v>1577.76397224116</v>
      </c>
      <c r="F1262">
        <v>28.87</v>
      </c>
      <c r="G1262">
        <v>-34.155166697066598</v>
      </c>
      <c r="H1262">
        <v>0.95662090749569495</v>
      </c>
      <c r="I1262">
        <v>-28.913232429702301</v>
      </c>
      <c r="J1262">
        <v>0.41255520243226101</v>
      </c>
      <c r="K1262">
        <v>30.7187953490265</v>
      </c>
      <c r="L1262">
        <v>34.247964284009697</v>
      </c>
      <c r="M1262">
        <v>34.104687454986703</v>
      </c>
      <c r="N1262">
        <v>0.57186485379600005</v>
      </c>
      <c r="O1262">
        <v>68.340838240387896</v>
      </c>
      <c r="P1262">
        <v>6.4528023598820097</v>
      </c>
    </row>
    <row r="1263" spans="1:17" hidden="1" x14ac:dyDescent="0.3">
      <c r="A1263" t="s">
        <v>2686</v>
      </c>
      <c r="B1263" t="s">
        <v>2687</v>
      </c>
      <c r="C1263" t="s">
        <v>3142</v>
      </c>
      <c r="D1263" t="s">
        <v>2688</v>
      </c>
      <c r="E1263">
        <v>1576.2537955</v>
      </c>
      <c r="F1263">
        <v>637.5</v>
      </c>
      <c r="G1263">
        <v>100.190027082794</v>
      </c>
      <c r="H1263">
        <v>22.014884359627001</v>
      </c>
      <c r="I1263">
        <v>45.8027409254695</v>
      </c>
      <c r="J1263">
        <v>-1.37081932589512</v>
      </c>
      <c r="K1263">
        <v>548.98540142644003</v>
      </c>
      <c r="L1263">
        <v>444.696363758708</v>
      </c>
      <c r="M1263">
        <v>91.374979759152893</v>
      </c>
      <c r="N1263">
        <v>0.59081051686747699</v>
      </c>
      <c r="O1263">
        <v>7.8431372549014805E-2</v>
      </c>
      <c r="P1263">
        <v>142.39543726235701</v>
      </c>
    </row>
    <row r="1264" spans="1:17" hidden="1" x14ac:dyDescent="0.3">
      <c r="A1264" t="s">
        <v>2689</v>
      </c>
      <c r="B1264" t="s">
        <v>2690</v>
      </c>
      <c r="C1264" t="s">
        <v>3142</v>
      </c>
      <c r="D1264" t="s">
        <v>465</v>
      </c>
      <c r="E1264">
        <v>1575.47871022</v>
      </c>
      <c r="F1264">
        <v>649.70000000000005</v>
      </c>
      <c r="G1264">
        <v>-30.051521608905301</v>
      </c>
      <c r="H1264">
        <v>37.873241292551</v>
      </c>
      <c r="I1264">
        <v>-9.4154617021158007</v>
      </c>
      <c r="J1264">
        <v>2.85294741214895</v>
      </c>
      <c r="K1264">
        <v>557.055310829429</v>
      </c>
      <c r="L1264">
        <v>622.922856135713</v>
      </c>
      <c r="M1264">
        <v>80.668457743839795</v>
      </c>
      <c r="N1264">
        <v>1.5057496261844601</v>
      </c>
      <c r="O1264">
        <v>28.482376481452899</v>
      </c>
      <c r="P1264">
        <v>46.032816363227703</v>
      </c>
      <c r="Q1264">
        <v>1.3510404615884999E-2</v>
      </c>
    </row>
    <row r="1265" spans="1:17" hidden="1" x14ac:dyDescent="0.3">
      <c r="A1265" t="s">
        <v>2691</v>
      </c>
      <c r="B1265" t="s">
        <v>2692</v>
      </c>
      <c r="C1265" t="s">
        <v>3142</v>
      </c>
      <c r="D1265" t="s">
        <v>414</v>
      </c>
      <c r="E1265">
        <v>1568.149625</v>
      </c>
      <c r="F1265">
        <v>1471.75</v>
      </c>
      <c r="G1265">
        <v>241.16789991235299</v>
      </c>
      <c r="H1265">
        <v>-7.0393272650146903</v>
      </c>
      <c r="I1265">
        <v>76.442167776811402</v>
      </c>
      <c r="J1265">
        <v>-3.0145470548814202</v>
      </c>
      <c r="K1265">
        <v>1429.0506522174001</v>
      </c>
      <c r="L1265">
        <v>1058.9791336293199</v>
      </c>
      <c r="M1265">
        <v>45.432101034551202</v>
      </c>
      <c r="N1265">
        <v>0.94370296547398302</v>
      </c>
      <c r="O1265">
        <v>16.541532189570201</v>
      </c>
      <c r="P1265">
        <v>282.22308791066098</v>
      </c>
      <c r="Q1265">
        <v>0.154452480576486</v>
      </c>
    </row>
    <row r="1266" spans="1:17" hidden="1" x14ac:dyDescent="0.3">
      <c r="A1266" t="s">
        <v>2693</v>
      </c>
      <c r="B1266" t="s">
        <v>2694</v>
      </c>
      <c r="C1266" t="s">
        <v>3142</v>
      </c>
      <c r="D1266" t="s">
        <v>117</v>
      </c>
      <c r="E1266">
        <v>1567.4867999999999</v>
      </c>
      <c r="F1266">
        <v>774.45</v>
      </c>
      <c r="G1266">
        <v>1.80390801099229</v>
      </c>
      <c r="H1266">
        <v>5.9655731860959804</v>
      </c>
      <c r="I1266">
        <v>13.7194511460083</v>
      </c>
      <c r="J1266">
        <v>2.6149431674944599</v>
      </c>
      <c r="K1266">
        <v>762.78120219532002</v>
      </c>
      <c r="L1266">
        <v>697.37873185356898</v>
      </c>
      <c r="M1266">
        <v>50.6065543173073</v>
      </c>
      <c r="N1266">
        <v>0.28424769357962998</v>
      </c>
      <c r="O1266">
        <v>9.0967783588352802</v>
      </c>
      <c r="P1266">
        <v>34.569939183318802</v>
      </c>
      <c r="Q1266">
        <v>0.10743516013042</v>
      </c>
    </row>
    <row r="1267" spans="1:17" hidden="1" x14ac:dyDescent="0.3">
      <c r="A1267" t="s">
        <v>2695</v>
      </c>
      <c r="B1267" t="s">
        <v>2696</v>
      </c>
      <c r="C1267" t="s">
        <v>3142</v>
      </c>
      <c r="D1267" t="s">
        <v>501</v>
      </c>
      <c r="E1267">
        <v>1566.26511048</v>
      </c>
      <c r="F1267">
        <v>77.84</v>
      </c>
      <c r="G1267">
        <v>17.167849682277801</v>
      </c>
      <c r="H1267">
        <v>-5.2935945524678099</v>
      </c>
      <c r="I1267">
        <v>-12.9245844178903</v>
      </c>
      <c r="J1267">
        <v>-3.3338096789993199</v>
      </c>
      <c r="K1267">
        <v>89.570923402784402</v>
      </c>
      <c r="L1267">
        <v>82.825051030858006</v>
      </c>
      <c r="M1267">
        <v>21.9570277721939</v>
      </c>
      <c r="N1267">
        <v>0.52592399068211604</v>
      </c>
      <c r="O1267">
        <v>67.009249743062597</v>
      </c>
      <c r="P1267">
        <v>62.1666666666666</v>
      </c>
      <c r="Q1267">
        <v>0.15898034947289699</v>
      </c>
    </row>
    <row r="1268" spans="1:17" hidden="1" x14ac:dyDescent="0.3">
      <c r="A1268" t="s">
        <v>2697</v>
      </c>
      <c r="B1268" t="s">
        <v>2698</v>
      </c>
      <c r="C1268" t="s">
        <v>3142</v>
      </c>
      <c r="D1268" t="s">
        <v>280</v>
      </c>
      <c r="E1268">
        <v>1566.2300861900001</v>
      </c>
      <c r="F1268">
        <v>1047.0999999999999</v>
      </c>
      <c r="G1268">
        <v>-12.9702752048949</v>
      </c>
      <c r="H1268">
        <v>2.6843073345456099</v>
      </c>
      <c r="I1268">
        <v>12.8929172904163</v>
      </c>
      <c r="J1268">
        <v>1.11956946710865</v>
      </c>
      <c r="K1268">
        <v>1092.17889838722</v>
      </c>
      <c r="L1268">
        <v>1058.5179797425701</v>
      </c>
      <c r="M1268">
        <v>52.455641894879399</v>
      </c>
      <c r="N1268">
        <v>0.84438214447368298</v>
      </c>
      <c r="O1268">
        <v>28.077547512176402</v>
      </c>
      <c r="P1268">
        <v>34.883421357722497</v>
      </c>
      <c r="Q1268">
        <v>9.2997384435791003E-2</v>
      </c>
    </row>
    <row r="1269" spans="1:17" hidden="1" x14ac:dyDescent="0.3">
      <c r="A1269" t="s">
        <v>2699</v>
      </c>
      <c r="B1269" t="s">
        <v>2700</v>
      </c>
      <c r="C1269" t="s">
        <v>3142</v>
      </c>
      <c r="D1269" t="s">
        <v>232</v>
      </c>
      <c r="E1269">
        <v>1565.0661762</v>
      </c>
      <c r="F1269">
        <v>1032.45</v>
      </c>
      <c r="G1269">
        <v>72.869210066044502</v>
      </c>
      <c r="H1269">
        <v>-2.6701106203194098</v>
      </c>
      <c r="I1269">
        <v>-18.494459631097602</v>
      </c>
      <c r="J1269">
        <v>-4.6911312217016903</v>
      </c>
      <c r="K1269">
        <v>1121.6213237133099</v>
      </c>
      <c r="L1269">
        <v>1068.4280095645499</v>
      </c>
      <c r="M1269">
        <v>32.868647949265601</v>
      </c>
      <c r="N1269">
        <v>0.27076561016633299</v>
      </c>
      <c r="O1269">
        <v>44.583272797714102</v>
      </c>
      <c r="P1269">
        <v>113.448418441182</v>
      </c>
      <c r="Q1269">
        <v>0.12934856890780699</v>
      </c>
    </row>
    <row r="1270" spans="1:17" hidden="1" x14ac:dyDescent="0.3">
      <c r="A1270" t="s">
        <v>2701</v>
      </c>
      <c r="B1270" t="s">
        <v>2702</v>
      </c>
      <c r="C1270" t="s">
        <v>3142</v>
      </c>
      <c r="D1270" t="s">
        <v>2703</v>
      </c>
      <c r="E1270">
        <v>1561.387727045</v>
      </c>
      <c r="F1270">
        <v>1445.65</v>
      </c>
      <c r="G1270">
        <v>168.275522420171</v>
      </c>
      <c r="H1270">
        <v>-12.972152775557699</v>
      </c>
      <c r="I1270">
        <v>-8.7287999679716695</v>
      </c>
      <c r="J1270">
        <v>-0.91126469276948097</v>
      </c>
      <c r="K1270">
        <v>1714.6693604115201</v>
      </c>
      <c r="L1270">
        <v>1566.65356747639</v>
      </c>
      <c r="M1270">
        <v>28.3282766787407</v>
      </c>
      <c r="N1270">
        <v>1.5605604647618201</v>
      </c>
      <c r="O1270">
        <v>56.3310621519731</v>
      </c>
      <c r="P1270">
        <v>231.07752204282599</v>
      </c>
      <c r="Q1270">
        <v>0.22772648618663599</v>
      </c>
    </row>
    <row r="1271" spans="1:17" hidden="1" x14ac:dyDescent="0.3">
      <c r="A1271" t="s">
        <v>2704</v>
      </c>
      <c r="B1271" t="s">
        <v>2705</v>
      </c>
      <c r="C1271" t="s">
        <v>3142</v>
      </c>
      <c r="D1271" t="s">
        <v>414</v>
      </c>
      <c r="E1271">
        <v>1560.46961184</v>
      </c>
      <c r="F1271">
        <v>4889.3999999999996</v>
      </c>
      <c r="G1271">
        <v>36.888968161015399</v>
      </c>
      <c r="H1271">
        <v>18.690105566327599</v>
      </c>
      <c r="I1271">
        <v>56.218963218714599</v>
      </c>
      <c r="J1271">
        <v>-12.9061902803839</v>
      </c>
      <c r="K1271">
        <v>4476.7133830488401</v>
      </c>
      <c r="L1271">
        <v>3852.3906839105598</v>
      </c>
      <c r="M1271">
        <v>50.770256330187898</v>
      </c>
      <c r="N1271">
        <v>1.9930239135216601</v>
      </c>
      <c r="O1271">
        <v>17.805865750398802</v>
      </c>
      <c r="P1271">
        <v>101.624742268041</v>
      </c>
      <c r="Q1271">
        <v>4.5213179413019999E-2</v>
      </c>
    </row>
    <row r="1272" spans="1:17" hidden="1" x14ac:dyDescent="0.3">
      <c r="A1272" t="s">
        <v>2706</v>
      </c>
      <c r="B1272" t="s">
        <v>2707</v>
      </c>
      <c r="C1272" t="s">
        <v>3142</v>
      </c>
      <c r="D1272" t="s">
        <v>373</v>
      </c>
      <c r="E1272">
        <v>1559.9438614200001</v>
      </c>
      <c r="F1272">
        <v>179.32</v>
      </c>
      <c r="G1272">
        <v>-14.5597946590317</v>
      </c>
      <c r="H1272">
        <v>4.0569917273372704</v>
      </c>
      <c r="I1272">
        <v>-26.237548655964101</v>
      </c>
      <c r="J1272">
        <v>-4.37499260252258</v>
      </c>
      <c r="K1272">
        <v>188.93184642693299</v>
      </c>
      <c r="L1272">
        <v>189.474936797932</v>
      </c>
      <c r="M1272">
        <v>40.978977738994701</v>
      </c>
      <c r="N1272">
        <v>0.50126147599999205</v>
      </c>
      <c r="O1272">
        <v>35.233102832924303</v>
      </c>
      <c r="P1272">
        <v>19.9464882943143</v>
      </c>
      <c r="Q1272">
        <v>6.6692446124063998E-2</v>
      </c>
    </row>
    <row r="1273" spans="1:17" hidden="1" x14ac:dyDescent="0.3">
      <c r="A1273" t="s">
        <v>2708</v>
      </c>
      <c r="B1273" t="s">
        <v>2709</v>
      </c>
      <c r="C1273" t="s">
        <v>3142</v>
      </c>
      <c r="D1273" t="s">
        <v>414</v>
      </c>
      <c r="E1273">
        <v>1557.7945704000001</v>
      </c>
      <c r="F1273">
        <v>202</v>
      </c>
      <c r="G1273">
        <v>26.503607414727501</v>
      </c>
      <c r="H1273">
        <v>-3.0907588277968299</v>
      </c>
      <c r="I1273">
        <v>76.329871190274602</v>
      </c>
      <c r="J1273">
        <v>-1.11117507717888</v>
      </c>
      <c r="K1273">
        <v>181.256299378134</v>
      </c>
      <c r="L1273">
        <v>145.21935896721601</v>
      </c>
      <c r="M1273">
        <v>60.422464576406199</v>
      </c>
      <c r="N1273">
        <v>0.24739758791584199</v>
      </c>
      <c r="O1273">
        <v>37.821782178217802</v>
      </c>
      <c r="P1273">
        <v>107.07329574577101</v>
      </c>
      <c r="Q1273">
        <v>4.6097159030449003E-2</v>
      </c>
    </row>
    <row r="1274" spans="1:17" hidden="1" x14ac:dyDescent="0.3">
      <c r="A1274" t="s">
        <v>2710</v>
      </c>
      <c r="B1274" t="s">
        <v>2711</v>
      </c>
      <c r="C1274" t="s">
        <v>3142</v>
      </c>
      <c r="D1274" t="s">
        <v>501</v>
      </c>
      <c r="E1274">
        <v>1552.701</v>
      </c>
      <c r="F1274">
        <v>148.30000000000001</v>
      </c>
      <c r="G1274">
        <v>22.5263764953297</v>
      </c>
      <c r="H1274">
        <v>-0.157946277105393</v>
      </c>
      <c r="I1274">
        <v>-12.615577550438401</v>
      </c>
      <c r="J1274">
        <v>-2.2348771896028001</v>
      </c>
      <c r="K1274">
        <v>148.33914564365</v>
      </c>
      <c r="L1274">
        <v>142.32231023935901</v>
      </c>
      <c r="M1274">
        <v>60.015506570536402</v>
      </c>
      <c r="N1274">
        <v>0.35802642546382502</v>
      </c>
      <c r="O1274">
        <v>23.3985165205664</v>
      </c>
      <c r="P1274">
        <v>53.678756476683901</v>
      </c>
      <c r="Q1274">
        <v>7.3719506774004004E-2</v>
      </c>
    </row>
    <row r="1275" spans="1:17" hidden="1" x14ac:dyDescent="0.3">
      <c r="A1275" t="s">
        <v>2712</v>
      </c>
      <c r="B1275" t="s">
        <v>2713</v>
      </c>
      <c r="C1275" t="s">
        <v>3142</v>
      </c>
      <c r="D1275" t="s">
        <v>2714</v>
      </c>
      <c r="E1275">
        <v>1542.277386</v>
      </c>
      <c r="F1275">
        <v>555.75</v>
      </c>
      <c r="G1275">
        <v>-32.198531959190902</v>
      </c>
      <c r="H1275">
        <v>-5.5033919160650804</v>
      </c>
      <c r="I1275">
        <v>-0.31347960020119398</v>
      </c>
      <c r="J1275">
        <v>-0.588087618755883</v>
      </c>
      <c r="K1275">
        <v>601.51171588092097</v>
      </c>
      <c r="L1275">
        <v>598.86923456778004</v>
      </c>
      <c r="M1275">
        <v>45.024677683745203</v>
      </c>
      <c r="N1275">
        <v>1.06428183361352</v>
      </c>
      <c r="O1275">
        <v>51.938821412505597</v>
      </c>
      <c r="P1275">
        <v>18.244680851063801</v>
      </c>
      <c r="Q1275">
        <v>8.9478722750132994E-2</v>
      </c>
    </row>
    <row r="1276" spans="1:17" hidden="1" x14ac:dyDescent="0.3">
      <c r="A1276" t="s">
        <v>2715</v>
      </c>
      <c r="B1276" t="s">
        <v>2716</v>
      </c>
      <c r="C1276" t="s">
        <v>3142</v>
      </c>
      <c r="D1276" t="s">
        <v>80</v>
      </c>
      <c r="E1276">
        <v>1542.1446281999999</v>
      </c>
      <c r="F1276">
        <v>231.1</v>
      </c>
      <c r="G1276">
        <v>59.813011480531699</v>
      </c>
      <c r="H1276">
        <v>-12.000674925784001</v>
      </c>
      <c r="I1276">
        <v>101.967505821941</v>
      </c>
      <c r="J1276">
        <v>-2.5466789745369498</v>
      </c>
      <c r="K1276">
        <v>249.51107047672701</v>
      </c>
      <c r="L1276">
        <v>190.12646027575099</v>
      </c>
      <c r="M1276">
        <v>36.835455866826102</v>
      </c>
      <c r="N1276">
        <v>0.189484604185648</v>
      </c>
      <c r="O1276">
        <v>55.932496754651602</v>
      </c>
      <c r="P1276">
        <v>148.36109618484599</v>
      </c>
      <c r="Q1276">
        <v>0.10403143371573501</v>
      </c>
    </row>
    <row r="1277" spans="1:17" hidden="1" x14ac:dyDescent="0.3">
      <c r="A1277" t="s">
        <v>2717</v>
      </c>
      <c r="B1277" t="s">
        <v>2718</v>
      </c>
      <c r="C1277" t="s">
        <v>3142</v>
      </c>
      <c r="D1277" t="s">
        <v>134</v>
      </c>
      <c r="E1277">
        <v>1540.84232628</v>
      </c>
      <c r="F1277">
        <v>120.92</v>
      </c>
      <c r="G1277">
        <v>-4.0835369992365704</v>
      </c>
      <c r="H1277">
        <v>7.5559560917365403</v>
      </c>
      <c r="I1277">
        <v>-4.3708389183301302</v>
      </c>
      <c r="J1277">
        <v>-2.6225495056966701</v>
      </c>
      <c r="K1277">
        <v>120.656397176973</v>
      </c>
      <c r="L1277">
        <v>116.687004925453</v>
      </c>
      <c r="M1277">
        <v>54.878342352052897</v>
      </c>
      <c r="N1277">
        <v>0.67993782983037598</v>
      </c>
      <c r="O1277">
        <v>24.8346013893483</v>
      </c>
      <c r="P1277">
        <v>41.426900584795298</v>
      </c>
      <c r="Q1277">
        <v>7.4326485177473006E-2</v>
      </c>
    </row>
    <row r="1278" spans="1:17" hidden="1" x14ac:dyDescent="0.3">
      <c r="A1278" t="s">
        <v>2719</v>
      </c>
      <c r="B1278" t="s">
        <v>2720</v>
      </c>
      <c r="C1278" t="s">
        <v>3142</v>
      </c>
      <c r="D1278" t="s">
        <v>411</v>
      </c>
      <c r="E1278">
        <v>1531.9122617</v>
      </c>
      <c r="F1278">
        <v>95.09</v>
      </c>
      <c r="G1278">
        <v>-5.04909650488948</v>
      </c>
      <c r="H1278">
        <v>8.0582570650229606</v>
      </c>
      <c r="I1278">
        <v>-6.1311809703983604</v>
      </c>
      <c r="J1278">
        <v>0.586784224141225</v>
      </c>
      <c r="K1278">
        <v>98.098787456540705</v>
      </c>
      <c r="L1278">
        <v>98.934573405537193</v>
      </c>
      <c r="M1278">
        <v>53.194980562189997</v>
      </c>
      <c r="N1278">
        <v>0.56960101569307098</v>
      </c>
      <c r="O1278">
        <v>40.919129245977402</v>
      </c>
      <c r="P1278">
        <v>26.030483764082099</v>
      </c>
      <c r="Q1278">
        <v>0.109949940432767</v>
      </c>
    </row>
    <row r="1279" spans="1:17" hidden="1" x14ac:dyDescent="0.3">
      <c r="A1279" t="s">
        <v>2721</v>
      </c>
      <c r="B1279" t="s">
        <v>2722</v>
      </c>
      <c r="C1279" t="s">
        <v>3142</v>
      </c>
      <c r="D1279" t="s">
        <v>414</v>
      </c>
      <c r="E1279">
        <v>1524.82572792</v>
      </c>
      <c r="F1279">
        <v>488.4</v>
      </c>
      <c r="G1279">
        <v>-29.779420750633602</v>
      </c>
      <c r="H1279">
        <v>-2.6943759081135599</v>
      </c>
      <c r="I1279">
        <v>-13.1172404723127</v>
      </c>
      <c r="J1279">
        <v>-2.27684869518616</v>
      </c>
      <c r="K1279">
        <v>506.643943329325</v>
      </c>
      <c r="L1279">
        <v>509.73335719028302</v>
      </c>
      <c r="M1279">
        <v>51.271681766679897</v>
      </c>
      <c r="N1279">
        <v>0.241325132447541</v>
      </c>
      <c r="O1279">
        <v>55.292792792792802</v>
      </c>
      <c r="P1279">
        <v>6.6375545851528202</v>
      </c>
      <c r="Q1279">
        <v>3.046487525444E-3</v>
      </c>
    </row>
    <row r="1280" spans="1:17" hidden="1" x14ac:dyDescent="0.3">
      <c r="A1280" t="s">
        <v>2723</v>
      </c>
      <c r="B1280" t="s">
        <v>2724</v>
      </c>
      <c r="C1280" t="s">
        <v>3142</v>
      </c>
      <c r="D1280" t="s">
        <v>21</v>
      </c>
      <c r="E1280">
        <v>1524.2135581499999</v>
      </c>
      <c r="F1280">
        <v>1000.25</v>
      </c>
      <c r="G1280">
        <v>23.426347629512001</v>
      </c>
      <c r="H1280">
        <v>1.9219444791776901</v>
      </c>
      <c r="I1280">
        <v>-8.6072766502991502</v>
      </c>
      <c r="J1280">
        <v>-1.3216210802843</v>
      </c>
      <c r="K1280">
        <v>994.09063041465004</v>
      </c>
      <c r="L1280">
        <v>953.74401715506599</v>
      </c>
      <c r="M1280">
        <v>66.271997787204199</v>
      </c>
      <c r="N1280">
        <v>0.82815647350471799</v>
      </c>
      <c r="O1280">
        <v>25.158710322419399</v>
      </c>
      <c r="P1280">
        <v>61.996922827759299</v>
      </c>
      <c r="Q1280">
        <v>7.9367740750647994E-2</v>
      </c>
    </row>
    <row r="1281" spans="1:17" hidden="1" x14ac:dyDescent="0.3">
      <c r="A1281" t="s">
        <v>2725</v>
      </c>
      <c r="B1281" t="s">
        <v>2726</v>
      </c>
      <c r="C1281" t="s">
        <v>3142</v>
      </c>
      <c r="D1281" t="s">
        <v>1575</v>
      </c>
      <c r="E1281">
        <v>1523.508504782</v>
      </c>
      <c r="F1281">
        <v>116.06</v>
      </c>
      <c r="G1281">
        <v>118.961533113301</v>
      </c>
      <c r="H1281">
        <v>-10.197281520876</v>
      </c>
      <c r="I1281">
        <v>74.7154708971769</v>
      </c>
      <c r="J1281">
        <v>-4.5666406642234199</v>
      </c>
      <c r="K1281">
        <v>118.751456376829</v>
      </c>
      <c r="L1281">
        <v>88.727661761260705</v>
      </c>
      <c r="N1281">
        <v>0.42530453837629301</v>
      </c>
      <c r="O1281">
        <v>23.212131656039901</v>
      </c>
      <c r="P1281">
        <v>171.80327868852399</v>
      </c>
    </row>
    <row r="1282" spans="1:17" hidden="1" x14ac:dyDescent="0.3">
      <c r="A1282" t="s">
        <v>2727</v>
      </c>
      <c r="B1282" t="s">
        <v>2728</v>
      </c>
      <c r="C1282" t="s">
        <v>3142</v>
      </c>
      <c r="D1282" t="s">
        <v>498</v>
      </c>
      <c r="E1282">
        <v>1520.232028055</v>
      </c>
      <c r="F1282">
        <v>46.15</v>
      </c>
      <c r="G1282">
        <v>-57.841003205797598</v>
      </c>
      <c r="H1282">
        <v>-1.01421908888478</v>
      </c>
      <c r="I1282">
        <v>-15.7110500309375</v>
      </c>
      <c r="J1282">
        <v>-2.9621485591824599</v>
      </c>
      <c r="K1282">
        <v>51.539142417297697</v>
      </c>
      <c r="L1282">
        <v>56.615985381111997</v>
      </c>
      <c r="M1282">
        <v>40.874419430014903</v>
      </c>
      <c r="N1282">
        <v>0.33335062604514998</v>
      </c>
      <c r="O1282">
        <v>78.1309702017153</v>
      </c>
      <c r="P1282">
        <v>22.281248277092701</v>
      </c>
    </row>
    <row r="1283" spans="1:17" hidden="1" x14ac:dyDescent="0.3">
      <c r="A1283" t="s">
        <v>2729</v>
      </c>
      <c r="B1283" t="s">
        <v>2730</v>
      </c>
      <c r="C1283" t="s">
        <v>3142</v>
      </c>
      <c r="D1283" t="s">
        <v>1768</v>
      </c>
      <c r="E1283">
        <v>1518.7572534399901</v>
      </c>
      <c r="F1283">
        <v>144.72999999999999</v>
      </c>
      <c r="G1283">
        <v>-56.125312078658702</v>
      </c>
      <c r="H1283">
        <v>-12.0343549484899</v>
      </c>
      <c r="I1283">
        <v>-34.3743519534531</v>
      </c>
      <c r="J1283">
        <v>-12.0410535097656</v>
      </c>
      <c r="K1283">
        <v>165.626512546898</v>
      </c>
      <c r="L1283">
        <v>196.457232548241</v>
      </c>
      <c r="M1283">
        <v>34.294831554114403</v>
      </c>
      <c r="N1283">
        <v>0.64629796485806501</v>
      </c>
      <c r="O1283">
        <v>108.629862502591</v>
      </c>
      <c r="P1283">
        <v>12.455322455322399</v>
      </c>
      <c r="Q1283">
        <v>0.131985082297298</v>
      </c>
    </row>
    <row r="1284" spans="1:17" hidden="1" x14ac:dyDescent="0.3">
      <c r="A1284" t="s">
        <v>2731</v>
      </c>
      <c r="B1284" t="s">
        <v>2732</v>
      </c>
      <c r="C1284" t="s">
        <v>3142</v>
      </c>
      <c r="D1284" t="s">
        <v>261</v>
      </c>
      <c r="E1284">
        <v>1518.5579435</v>
      </c>
      <c r="F1284">
        <v>241.75</v>
      </c>
      <c r="G1284">
        <v>-3.2703405588144498</v>
      </c>
      <c r="H1284">
        <v>-4.97760513747685</v>
      </c>
      <c r="I1284">
        <v>4.4588615208096698</v>
      </c>
      <c r="J1284">
        <v>-3.0610549636169599</v>
      </c>
      <c r="K1284">
        <v>266.77527078880598</v>
      </c>
      <c r="L1284">
        <v>253.78825085425899</v>
      </c>
      <c r="M1284">
        <v>38.454830491419003</v>
      </c>
      <c r="N1284">
        <v>0.63109371061167296</v>
      </c>
      <c r="O1284">
        <v>54.415718717683497</v>
      </c>
      <c r="P1284">
        <v>62.139503688799401</v>
      </c>
      <c r="Q1284">
        <v>8.7422449589695E-2</v>
      </c>
    </row>
    <row r="1285" spans="1:17" hidden="1" x14ac:dyDescent="0.3">
      <c r="A1285" t="s">
        <v>2733</v>
      </c>
      <c r="B1285" t="s">
        <v>2734</v>
      </c>
      <c r="C1285" t="s">
        <v>3142</v>
      </c>
      <c r="D1285" t="s">
        <v>261</v>
      </c>
      <c r="E1285">
        <v>1512.992</v>
      </c>
      <c r="F1285">
        <v>727.4</v>
      </c>
      <c r="G1285">
        <v>154.46315439877699</v>
      </c>
      <c r="H1285">
        <v>1.2752084342122101</v>
      </c>
      <c r="I1285">
        <v>102.32775942939099</v>
      </c>
      <c r="J1285">
        <v>-9.8149145142671692</v>
      </c>
      <c r="K1285">
        <v>753.87530316028494</v>
      </c>
      <c r="L1285">
        <v>540.86770787729597</v>
      </c>
      <c r="M1285">
        <v>26.2595461711886</v>
      </c>
      <c r="N1285">
        <v>0.84402370024058804</v>
      </c>
      <c r="O1285">
        <v>35.001374759417097</v>
      </c>
      <c r="P1285">
        <v>182.32097807102599</v>
      </c>
      <c r="Q1285">
        <v>0.111894843095639</v>
      </c>
    </row>
    <row r="1286" spans="1:17" hidden="1" x14ac:dyDescent="0.3">
      <c r="A1286" t="s">
        <v>2735</v>
      </c>
      <c r="B1286" t="s">
        <v>2736</v>
      </c>
      <c r="C1286" t="s">
        <v>3142</v>
      </c>
      <c r="D1286" t="s">
        <v>120</v>
      </c>
      <c r="E1286">
        <v>1512.9685158120001</v>
      </c>
      <c r="F1286">
        <v>14.04</v>
      </c>
      <c r="G1286">
        <v>-31.853340099941899</v>
      </c>
      <c r="H1286">
        <v>0.93836835474582403</v>
      </c>
      <c r="I1286">
        <v>-21.2574307679957</v>
      </c>
      <c r="J1286">
        <v>0.62166120142732095</v>
      </c>
      <c r="K1286">
        <v>14.511405552338299</v>
      </c>
      <c r="L1286">
        <v>15.674527992912401</v>
      </c>
      <c r="M1286">
        <v>46.858882003543499</v>
      </c>
      <c r="N1286">
        <v>0.545824828813264</v>
      </c>
      <c r="O1286">
        <v>87.7147183201226</v>
      </c>
      <c r="P1286">
        <v>7.9999999999999796</v>
      </c>
      <c r="Q1286">
        <v>4.4215522813197003E-2</v>
      </c>
    </row>
    <row r="1287" spans="1:17" hidden="1" x14ac:dyDescent="0.3">
      <c r="A1287" t="s">
        <v>2737</v>
      </c>
      <c r="B1287" t="s">
        <v>2738</v>
      </c>
      <c r="C1287" t="s">
        <v>3142</v>
      </c>
      <c r="D1287" t="s">
        <v>757</v>
      </c>
      <c r="E1287">
        <v>1512.6884500000001</v>
      </c>
      <c r="F1287">
        <v>283.01</v>
      </c>
      <c r="G1287">
        <v>-35.560495149375001</v>
      </c>
      <c r="H1287">
        <v>12.3329244530763</v>
      </c>
      <c r="I1287">
        <v>-0.72659208329382396</v>
      </c>
      <c r="J1287">
        <v>-6.3411241473563598</v>
      </c>
      <c r="K1287">
        <v>241.89630090210099</v>
      </c>
      <c r="M1287">
        <v>77.369937878857598</v>
      </c>
      <c r="N1287">
        <v>1.8981951702209401</v>
      </c>
      <c r="O1287">
        <v>64.658492632769097</v>
      </c>
      <c r="P1287">
        <v>33.5015802632199</v>
      </c>
    </row>
    <row r="1288" spans="1:17" hidden="1" x14ac:dyDescent="0.3">
      <c r="A1288" t="s">
        <v>2739</v>
      </c>
      <c r="B1288" t="s">
        <v>2740</v>
      </c>
      <c r="C1288" t="s">
        <v>3142</v>
      </c>
      <c r="D1288" t="s">
        <v>411</v>
      </c>
      <c r="E1288">
        <v>1507.549407408</v>
      </c>
      <c r="F1288">
        <v>74.03</v>
      </c>
      <c r="G1288">
        <v>-16.394424146277501</v>
      </c>
      <c r="H1288">
        <v>-0.24689976044666401</v>
      </c>
      <c r="I1288">
        <v>-5.4845205583275503</v>
      </c>
      <c r="J1288">
        <v>-3.0781373197418</v>
      </c>
      <c r="K1288">
        <v>79.284036615268306</v>
      </c>
      <c r="L1288">
        <v>80.619333480131999</v>
      </c>
      <c r="M1288">
        <v>45.401885928505401</v>
      </c>
      <c r="N1288">
        <v>0.43468295562804599</v>
      </c>
      <c r="O1288">
        <v>45.211400783466097</v>
      </c>
      <c r="P1288">
        <v>14.9534161490683</v>
      </c>
      <c r="Q1288">
        <v>4.7782582493369002E-2</v>
      </c>
    </row>
    <row r="1289" spans="1:17" hidden="1" x14ac:dyDescent="0.3">
      <c r="A1289" t="s">
        <v>2741</v>
      </c>
      <c r="B1289" t="s">
        <v>2742</v>
      </c>
      <c r="C1289" t="s">
        <v>3142</v>
      </c>
      <c r="D1289" t="s">
        <v>190</v>
      </c>
      <c r="E1289">
        <v>1507.5179000000001</v>
      </c>
      <c r="F1289">
        <v>367.15</v>
      </c>
      <c r="G1289">
        <v>-43.854017852193998</v>
      </c>
      <c r="H1289">
        <v>-3.6436849788509198</v>
      </c>
      <c r="I1289">
        <v>-28.900470288421999</v>
      </c>
      <c r="J1289">
        <v>-6.1027108116925302</v>
      </c>
      <c r="K1289">
        <v>403.80236283868601</v>
      </c>
      <c r="L1289">
        <v>454.35775402789199</v>
      </c>
      <c r="M1289">
        <v>26.003472463687899</v>
      </c>
      <c r="N1289">
        <v>0.40412096539796399</v>
      </c>
      <c r="O1289">
        <v>74.588043034182206</v>
      </c>
      <c r="P1289">
        <v>1.8164170826400201</v>
      </c>
    </row>
    <row r="1290" spans="1:17" hidden="1" x14ac:dyDescent="0.3">
      <c r="A1290" t="s">
        <v>2743</v>
      </c>
      <c r="B1290" t="s">
        <v>2744</v>
      </c>
      <c r="C1290" t="s">
        <v>3142</v>
      </c>
      <c r="D1290" t="s">
        <v>208</v>
      </c>
      <c r="E1290">
        <v>1504.78993511</v>
      </c>
      <c r="F1290">
        <v>801.35</v>
      </c>
      <c r="G1290">
        <v>43.358125920294697</v>
      </c>
      <c r="H1290">
        <v>9.0954296164052195</v>
      </c>
      <c r="I1290">
        <v>-29.085540195741199</v>
      </c>
      <c r="J1290">
        <v>5.5916293124229002</v>
      </c>
      <c r="K1290">
        <v>829.91352879687895</v>
      </c>
      <c r="L1290">
        <v>811.420109707346</v>
      </c>
      <c r="M1290">
        <v>53.9666418697716</v>
      </c>
      <c r="N1290">
        <v>0.50808898106582601</v>
      </c>
      <c r="O1290">
        <v>59.786610095463899</v>
      </c>
      <c r="P1290">
        <v>101.041144004014</v>
      </c>
      <c r="Q1290">
        <v>0.11482564447148499</v>
      </c>
    </row>
    <row r="1291" spans="1:17" hidden="1" x14ac:dyDescent="0.3">
      <c r="A1291" t="s">
        <v>2745</v>
      </c>
      <c r="B1291" t="s">
        <v>2746</v>
      </c>
      <c r="C1291" t="s">
        <v>3142</v>
      </c>
      <c r="D1291" t="s">
        <v>2747</v>
      </c>
      <c r="E1291">
        <v>1504.5</v>
      </c>
      <c r="F1291">
        <v>18.88</v>
      </c>
      <c r="G1291">
        <v>118.40978085911701</v>
      </c>
      <c r="H1291">
        <v>14.082316288791599</v>
      </c>
      <c r="I1291">
        <v>32.191883741682297</v>
      </c>
      <c r="J1291">
        <v>-1.42427926622292</v>
      </c>
      <c r="K1291">
        <v>17.504519709969198</v>
      </c>
      <c r="L1291">
        <v>15.4365712560885</v>
      </c>
      <c r="M1291">
        <v>55.345014616084697</v>
      </c>
      <c r="N1291">
        <v>0.45983157533757302</v>
      </c>
      <c r="O1291">
        <v>5.1377118644067901</v>
      </c>
      <c r="P1291">
        <v>147.76902887139099</v>
      </c>
      <c r="Q1291">
        <v>0.23519749212542401</v>
      </c>
    </row>
    <row r="1292" spans="1:17" hidden="1" x14ac:dyDescent="0.3">
      <c r="A1292" t="s">
        <v>2748</v>
      </c>
      <c r="B1292" t="s">
        <v>2749</v>
      </c>
      <c r="C1292" t="s">
        <v>3142</v>
      </c>
      <c r="D1292" t="s">
        <v>738</v>
      </c>
      <c r="E1292">
        <v>1502.0466694199999</v>
      </c>
      <c r="F1292">
        <v>263.54000000000002</v>
      </c>
      <c r="G1292">
        <v>1.4837921482724901</v>
      </c>
      <c r="H1292">
        <v>1.5950881978780201E-4</v>
      </c>
      <c r="I1292">
        <v>0.80328159200940297</v>
      </c>
      <c r="J1292">
        <v>-4.43279113839656E-2</v>
      </c>
      <c r="K1292">
        <v>265.94548565796799</v>
      </c>
      <c r="L1292">
        <v>255.41271825131801</v>
      </c>
      <c r="M1292">
        <v>57.335343564974302</v>
      </c>
      <c r="N1292">
        <v>1.50980998221329</v>
      </c>
      <c r="O1292">
        <v>9.1598998254534401</v>
      </c>
      <c r="P1292">
        <v>24.007152268021802</v>
      </c>
      <c r="Q1292">
        <v>2.5420345253382999E-2</v>
      </c>
    </row>
    <row r="1293" spans="1:17" hidden="1" x14ac:dyDescent="0.3">
      <c r="A1293" t="s">
        <v>2750</v>
      </c>
      <c r="B1293" t="s">
        <v>2751</v>
      </c>
      <c r="C1293" t="s">
        <v>3142</v>
      </c>
      <c r="D1293" t="s">
        <v>99</v>
      </c>
      <c r="E1293">
        <v>1499.08268079</v>
      </c>
      <c r="F1293">
        <v>271.35000000000002</v>
      </c>
      <c r="G1293">
        <v>64.011685129737302</v>
      </c>
      <c r="H1293">
        <v>4.94526729597656</v>
      </c>
      <c r="I1293">
        <v>73.659764919980006</v>
      </c>
      <c r="J1293">
        <v>-5.3752261480500598</v>
      </c>
      <c r="K1293">
        <v>275.73545234009703</v>
      </c>
      <c r="L1293">
        <v>227.53605231277601</v>
      </c>
      <c r="M1293">
        <v>45.913888641522803</v>
      </c>
      <c r="N1293">
        <v>0.53383917150480198</v>
      </c>
      <c r="O1293">
        <v>36.944905104108997</v>
      </c>
      <c r="P1293">
        <v>91.091549295774598</v>
      </c>
      <c r="Q1293">
        <v>7.3958920907244999E-2</v>
      </c>
    </row>
    <row r="1294" spans="1:17" hidden="1" x14ac:dyDescent="0.3">
      <c r="A1294" t="s">
        <v>2752</v>
      </c>
      <c r="B1294" t="s">
        <v>2753</v>
      </c>
      <c r="C1294" t="s">
        <v>3142</v>
      </c>
      <c r="D1294" t="s">
        <v>393</v>
      </c>
      <c r="E1294">
        <v>1498.829072</v>
      </c>
      <c r="F1294">
        <v>724.1</v>
      </c>
      <c r="G1294">
        <v>250.06075592174699</v>
      </c>
      <c r="H1294">
        <v>23.122873680466199</v>
      </c>
      <c r="I1294">
        <v>367.87792023445297</v>
      </c>
      <c r="J1294">
        <v>0.23662208426404599</v>
      </c>
      <c r="K1294">
        <v>582.32668668377903</v>
      </c>
      <c r="L1294">
        <v>344.08051796536199</v>
      </c>
      <c r="M1294">
        <v>64.557766096940796</v>
      </c>
      <c r="N1294">
        <v>0.166951287724665</v>
      </c>
      <c r="O1294">
        <v>4.1292639138240403</v>
      </c>
      <c r="P1294">
        <v>436.37037037036998</v>
      </c>
    </row>
    <row r="1295" spans="1:17" hidden="1" x14ac:dyDescent="0.3">
      <c r="A1295" t="s">
        <v>2754</v>
      </c>
      <c r="B1295" t="s">
        <v>2755</v>
      </c>
      <c r="C1295" t="s">
        <v>3142</v>
      </c>
      <c r="D1295" t="s">
        <v>117</v>
      </c>
      <c r="E1295">
        <v>1497.52459664</v>
      </c>
      <c r="F1295">
        <v>218.78</v>
      </c>
      <c r="G1295">
        <v>-45.782717371597201</v>
      </c>
      <c r="H1295">
        <v>-5.97118643540598</v>
      </c>
      <c r="I1295">
        <v>-29.569571902815799</v>
      </c>
      <c r="J1295">
        <v>-1.00028734700249</v>
      </c>
      <c r="K1295">
        <v>241.14739421610599</v>
      </c>
      <c r="L1295">
        <v>260.22864904280999</v>
      </c>
      <c r="M1295">
        <v>40.082004044378003</v>
      </c>
      <c r="N1295">
        <v>0.54567849651185996</v>
      </c>
      <c r="O1295">
        <v>83.106316847975094</v>
      </c>
      <c r="P1295">
        <v>4.1809523809523697</v>
      </c>
      <c r="Q1295">
        <v>0.12422064876990099</v>
      </c>
    </row>
    <row r="1296" spans="1:17" hidden="1" x14ac:dyDescent="0.3">
      <c r="A1296" t="s">
        <v>2756</v>
      </c>
      <c r="B1296" t="s">
        <v>2757</v>
      </c>
      <c r="C1296" t="s">
        <v>3142</v>
      </c>
      <c r="D1296" t="s">
        <v>805</v>
      </c>
      <c r="E1296">
        <v>1491.5880649999999</v>
      </c>
      <c r="F1296">
        <v>242</v>
      </c>
      <c r="G1296">
        <v>58.6305379890265</v>
      </c>
      <c r="H1296">
        <v>0.85698280912175195</v>
      </c>
      <c r="I1296">
        <v>-21.6384739142269</v>
      </c>
      <c r="J1296">
        <v>-5.8038161273875799</v>
      </c>
      <c r="K1296">
        <v>258.85856195504101</v>
      </c>
      <c r="L1296">
        <v>262.44985174949602</v>
      </c>
      <c r="M1296">
        <v>53.186317509114097</v>
      </c>
      <c r="N1296">
        <v>1.3126477948833</v>
      </c>
      <c r="O1296">
        <v>83.884297520661093</v>
      </c>
      <c r="P1296">
        <v>101.666666666666</v>
      </c>
      <c r="Q1296">
        <v>7.1571445447653995E-2</v>
      </c>
    </row>
    <row r="1297" spans="1:17" hidden="1" x14ac:dyDescent="0.3">
      <c r="A1297" t="s">
        <v>2758</v>
      </c>
      <c r="B1297" t="s">
        <v>2759</v>
      </c>
      <c r="C1297" t="s">
        <v>3142</v>
      </c>
      <c r="D1297" t="s">
        <v>166</v>
      </c>
      <c r="E1297">
        <v>1491.2737517999999</v>
      </c>
      <c r="F1297">
        <v>598.1</v>
      </c>
      <c r="G1297">
        <v>-53.755496103391401</v>
      </c>
      <c r="H1297">
        <v>8.9112886338395096</v>
      </c>
      <c r="I1297">
        <v>0.976654541147009</v>
      </c>
      <c r="J1297">
        <v>-1.9562720538548</v>
      </c>
      <c r="K1297">
        <v>586.26064941292498</v>
      </c>
      <c r="L1297">
        <v>649.67655757501404</v>
      </c>
      <c r="M1297">
        <v>75.369582671560806</v>
      </c>
      <c r="N1297">
        <v>0.67612616062338804</v>
      </c>
      <c r="O1297">
        <v>53.486039123892297</v>
      </c>
      <c r="P1297">
        <v>31.812672176308499</v>
      </c>
      <c r="Q1297">
        <v>-5.4245752333829996E-3</v>
      </c>
    </row>
    <row r="1298" spans="1:17" hidden="1" x14ac:dyDescent="0.3">
      <c r="A1298" t="s">
        <v>2760</v>
      </c>
      <c r="B1298" t="s">
        <v>2761</v>
      </c>
      <c r="C1298" t="s">
        <v>3142</v>
      </c>
      <c r="D1298" t="s">
        <v>51</v>
      </c>
      <c r="E1298">
        <v>1482.98694</v>
      </c>
      <c r="F1298">
        <v>2516.9499999999998</v>
      </c>
      <c r="G1298">
        <v>62.808677184142098</v>
      </c>
      <c r="H1298">
        <v>0.71209477769031204</v>
      </c>
      <c r="I1298">
        <v>31.087328476415902</v>
      </c>
      <c r="J1298">
        <v>3.4853161508912902</v>
      </c>
      <c r="K1298">
        <v>2472.7317234924399</v>
      </c>
      <c r="L1298">
        <v>2112.7340894890399</v>
      </c>
      <c r="M1298">
        <v>63.680259048686203</v>
      </c>
      <c r="N1298">
        <v>0.58952831062922795</v>
      </c>
      <c r="O1298">
        <v>12.626393055086499</v>
      </c>
      <c r="P1298">
        <v>109.745833333333</v>
      </c>
    </row>
    <row r="1299" spans="1:17" hidden="1" x14ac:dyDescent="0.3">
      <c r="A1299" t="s">
        <v>2762</v>
      </c>
      <c r="B1299" t="s">
        <v>2763</v>
      </c>
      <c r="C1299" t="s">
        <v>3142</v>
      </c>
      <c r="D1299" t="s">
        <v>1507</v>
      </c>
      <c r="E1299">
        <v>1481.87337525</v>
      </c>
      <c r="F1299">
        <v>104.67</v>
      </c>
      <c r="G1299">
        <v>15.0017933100637</v>
      </c>
      <c r="H1299">
        <v>-15.622960430589799</v>
      </c>
      <c r="I1299">
        <v>-17.781767369401301</v>
      </c>
      <c r="J1299">
        <v>-1.30334771202434</v>
      </c>
      <c r="K1299">
        <v>120.28570415335599</v>
      </c>
      <c r="L1299">
        <v>115.845281600048</v>
      </c>
      <c r="M1299">
        <v>26.985391856223998</v>
      </c>
      <c r="N1299">
        <v>0.83612538260949998</v>
      </c>
      <c r="O1299">
        <v>41.874462596732499</v>
      </c>
      <c r="P1299">
        <v>39.096345514950102</v>
      </c>
      <c r="Q1299">
        <v>0.146260812009021</v>
      </c>
    </row>
    <row r="1300" spans="1:17" hidden="1" x14ac:dyDescent="0.3">
      <c r="A1300" t="s">
        <v>2764</v>
      </c>
      <c r="B1300" t="s">
        <v>2765</v>
      </c>
      <c r="C1300" t="s">
        <v>3142</v>
      </c>
      <c r="D1300" t="s">
        <v>24</v>
      </c>
      <c r="E1300">
        <v>1481.07902244</v>
      </c>
      <c r="F1300">
        <v>139.35</v>
      </c>
      <c r="G1300">
        <v>-34.058860645526003</v>
      </c>
      <c r="H1300">
        <v>2.45688627435687</v>
      </c>
      <c r="I1300">
        <v>-33.910186989285499</v>
      </c>
      <c r="J1300">
        <v>-2.1433180677283499</v>
      </c>
      <c r="K1300">
        <v>159.38875665387499</v>
      </c>
      <c r="L1300">
        <v>173.67807240761999</v>
      </c>
      <c r="M1300">
        <v>37.287336297223803</v>
      </c>
      <c r="N1300">
        <v>0.70655069851317998</v>
      </c>
      <c r="O1300">
        <v>56.225331898098297</v>
      </c>
      <c r="P1300">
        <v>6.6753425706192999</v>
      </c>
      <c r="Q1300">
        <v>-5.8300004536440001E-3</v>
      </c>
    </row>
    <row r="1301" spans="1:17" hidden="1" x14ac:dyDescent="0.3">
      <c r="A1301" t="s">
        <v>2766</v>
      </c>
      <c r="B1301" t="s">
        <v>2767</v>
      </c>
      <c r="C1301" t="s">
        <v>3142</v>
      </c>
      <c r="D1301" t="s">
        <v>51</v>
      </c>
      <c r="E1301">
        <v>1479.0233869799999</v>
      </c>
      <c r="F1301">
        <v>562</v>
      </c>
      <c r="G1301">
        <v>13.850320024151999</v>
      </c>
      <c r="H1301">
        <v>-4.2421479538314797</v>
      </c>
      <c r="I1301">
        <v>14.146264574564899</v>
      </c>
      <c r="J1301">
        <v>-2.6960798524861298</v>
      </c>
      <c r="K1301">
        <v>599.41889806208496</v>
      </c>
      <c r="L1301">
        <v>562.02698931737996</v>
      </c>
      <c r="M1301">
        <v>35.767843195754601</v>
      </c>
      <c r="N1301">
        <v>0.56370440338277605</v>
      </c>
      <c r="O1301">
        <v>29.012455516014199</v>
      </c>
      <c r="P1301">
        <v>39.6967437235893</v>
      </c>
      <c r="Q1301">
        <v>2.9870044307646001E-2</v>
      </c>
    </row>
    <row r="1302" spans="1:17" hidden="1" x14ac:dyDescent="0.3">
      <c r="A1302" t="s">
        <v>2768</v>
      </c>
      <c r="B1302" t="s">
        <v>2769</v>
      </c>
      <c r="C1302" t="s">
        <v>3142</v>
      </c>
      <c r="D1302" t="s">
        <v>208</v>
      </c>
      <c r="E1302">
        <v>1471.3296</v>
      </c>
      <c r="F1302">
        <v>1178.95</v>
      </c>
      <c r="G1302">
        <v>-11.2723832173874</v>
      </c>
      <c r="H1302">
        <v>-5.1701235451873799</v>
      </c>
      <c r="I1302">
        <v>10.768377828069699</v>
      </c>
      <c r="J1302">
        <v>-2.6990284364727399</v>
      </c>
      <c r="K1302">
        <v>1221.52255038711</v>
      </c>
      <c r="L1302">
        <v>1153.83614259516</v>
      </c>
      <c r="M1302">
        <v>57.7207612801339</v>
      </c>
      <c r="N1302">
        <v>0.64395223553206604</v>
      </c>
      <c r="O1302">
        <v>27.231858857457901</v>
      </c>
      <c r="P1302">
        <v>31.726256983240201</v>
      </c>
      <c r="Q1302">
        <v>3.0756502007676999E-2</v>
      </c>
    </row>
    <row r="1303" spans="1:17" hidden="1" x14ac:dyDescent="0.3">
      <c r="A1303" t="s">
        <v>2770</v>
      </c>
      <c r="B1303" t="s">
        <v>2771</v>
      </c>
      <c r="C1303" t="s">
        <v>3142</v>
      </c>
      <c r="D1303" t="s">
        <v>2316</v>
      </c>
      <c r="E1303">
        <v>1468.6364177600001</v>
      </c>
      <c r="F1303">
        <v>285</v>
      </c>
      <c r="G1303">
        <v>7.6429680540882101</v>
      </c>
      <c r="H1303">
        <v>1.8392476107640701</v>
      </c>
      <c r="I1303">
        <v>24.480076248374498</v>
      </c>
      <c r="J1303">
        <v>0.68865557562108903</v>
      </c>
      <c r="K1303">
        <v>298.85741886205199</v>
      </c>
      <c r="M1303">
        <v>49.261609692158501</v>
      </c>
      <c r="N1303">
        <v>0.103683699143558</v>
      </c>
      <c r="O1303">
        <v>46.228070175438503</v>
      </c>
      <c r="P1303">
        <v>36.363636363636303</v>
      </c>
    </row>
    <row r="1304" spans="1:17" hidden="1" x14ac:dyDescent="0.3">
      <c r="A1304" t="s">
        <v>2772</v>
      </c>
      <c r="B1304" t="s">
        <v>2773</v>
      </c>
      <c r="C1304" t="s">
        <v>3142</v>
      </c>
      <c r="D1304" t="s">
        <v>280</v>
      </c>
      <c r="E1304">
        <v>1463.942</v>
      </c>
      <c r="F1304">
        <v>503</v>
      </c>
      <c r="G1304">
        <v>11.8882894571219</v>
      </c>
      <c r="H1304">
        <v>-4.5261999130954003</v>
      </c>
      <c r="I1304">
        <v>18.639042667234801</v>
      </c>
      <c r="J1304">
        <v>-5.8452124699057197</v>
      </c>
      <c r="K1304">
        <v>517.592300630566</v>
      </c>
      <c r="L1304">
        <v>471.291741374092</v>
      </c>
      <c r="M1304">
        <v>39.551826843017999</v>
      </c>
      <c r="N1304">
        <v>0.81781940404016495</v>
      </c>
      <c r="O1304">
        <v>14.5129224652087</v>
      </c>
      <c r="P1304">
        <v>53.260207190737297</v>
      </c>
      <c r="Q1304">
        <v>1.4744635064027E-2</v>
      </c>
    </row>
    <row r="1305" spans="1:17" hidden="1" x14ac:dyDescent="0.3">
      <c r="A1305" t="s">
        <v>2774</v>
      </c>
      <c r="B1305" t="s">
        <v>2775</v>
      </c>
      <c r="C1305" t="s">
        <v>3142</v>
      </c>
      <c r="D1305" t="s">
        <v>134</v>
      </c>
      <c r="E1305">
        <v>1463.0318800949999</v>
      </c>
      <c r="F1305">
        <v>355.45</v>
      </c>
      <c r="G1305">
        <v>17.0557535444599</v>
      </c>
      <c r="H1305">
        <v>0.28620062198106899</v>
      </c>
      <c r="I1305">
        <v>1.0799179223512501</v>
      </c>
      <c r="J1305">
        <v>-2.2583753727179099</v>
      </c>
      <c r="K1305">
        <v>354.04114260196002</v>
      </c>
      <c r="L1305">
        <v>333.765303606283</v>
      </c>
      <c r="M1305">
        <v>55.1203177836599</v>
      </c>
      <c r="N1305">
        <v>0.434399340055038</v>
      </c>
      <c r="O1305">
        <v>22.366014910676601</v>
      </c>
      <c r="P1305">
        <v>48.042482299042</v>
      </c>
      <c r="Q1305">
        <v>6.5685017330661996E-2</v>
      </c>
    </row>
    <row r="1306" spans="1:17" hidden="1" x14ac:dyDescent="0.3">
      <c r="A1306" t="s">
        <v>2776</v>
      </c>
      <c r="B1306" t="s">
        <v>2777</v>
      </c>
      <c r="C1306" t="s">
        <v>3142</v>
      </c>
      <c r="D1306" t="s">
        <v>88</v>
      </c>
      <c r="E1306">
        <v>1460.4844058000001</v>
      </c>
      <c r="F1306">
        <v>5.95</v>
      </c>
      <c r="G1306">
        <v>-89.263172896374002</v>
      </c>
      <c r="H1306">
        <v>-18.772503515411501</v>
      </c>
      <c r="I1306">
        <v>-66.753689985391702</v>
      </c>
      <c r="J1306">
        <v>-2.8743329719157198</v>
      </c>
      <c r="K1306">
        <v>8.6347149971474693</v>
      </c>
      <c r="L1306">
        <v>12.976481113768701</v>
      </c>
      <c r="M1306">
        <v>2.4970465774389901</v>
      </c>
      <c r="N1306">
        <v>0.17933560194320899</v>
      </c>
      <c r="O1306">
        <v>356.302521008403</v>
      </c>
      <c r="P1306">
        <v>0</v>
      </c>
      <c r="Q1306">
        <v>-8.8234372880800008E-3</v>
      </c>
    </row>
    <row r="1307" spans="1:17" hidden="1" x14ac:dyDescent="0.3">
      <c r="A1307" t="s">
        <v>2778</v>
      </c>
      <c r="B1307" t="s">
        <v>2779</v>
      </c>
      <c r="C1307" t="s">
        <v>3142</v>
      </c>
      <c r="D1307" t="s">
        <v>208</v>
      </c>
      <c r="E1307">
        <v>1450.8814102020001</v>
      </c>
      <c r="F1307">
        <v>212.02</v>
      </c>
      <c r="G1307">
        <v>-40.621372970346698</v>
      </c>
      <c r="H1307">
        <v>29.746208668299801</v>
      </c>
      <c r="I1307">
        <v>-23.7842647760604</v>
      </c>
      <c r="J1307">
        <v>-0.89261099019374202</v>
      </c>
      <c r="M1307">
        <v>68.905817228066297</v>
      </c>
      <c r="O1307">
        <v>27.766248467125699</v>
      </c>
      <c r="P1307">
        <v>34.1898734177215</v>
      </c>
    </row>
    <row r="1308" spans="1:17" hidden="1" x14ac:dyDescent="0.3">
      <c r="A1308" t="s">
        <v>2780</v>
      </c>
      <c r="B1308" t="s">
        <v>2781</v>
      </c>
      <c r="C1308" t="s">
        <v>3142</v>
      </c>
      <c r="D1308" t="s">
        <v>211</v>
      </c>
      <c r="E1308">
        <v>1446.76888173</v>
      </c>
      <c r="F1308">
        <v>2372.85</v>
      </c>
      <c r="G1308">
        <v>69.123993379313305</v>
      </c>
      <c r="H1308">
        <v>27.4251143124572</v>
      </c>
      <c r="I1308">
        <v>92.363925876536101</v>
      </c>
      <c r="J1308">
        <v>-2.4723394120166202</v>
      </c>
      <c r="K1308">
        <v>2194.61070987926</v>
      </c>
      <c r="L1308">
        <v>1686.18754283821</v>
      </c>
      <c r="M1308">
        <v>56.351150809207702</v>
      </c>
      <c r="N1308">
        <v>0.42945145005597402</v>
      </c>
      <c r="O1308">
        <v>12.459700360326099</v>
      </c>
      <c r="P1308">
        <v>135.61215370866799</v>
      </c>
      <c r="Q1308">
        <v>0.130467410100786</v>
      </c>
    </row>
    <row r="1309" spans="1:17" hidden="1" x14ac:dyDescent="0.3">
      <c r="A1309" t="s">
        <v>2782</v>
      </c>
      <c r="B1309" t="s">
        <v>2783</v>
      </c>
      <c r="C1309" t="s">
        <v>3142</v>
      </c>
      <c r="D1309" t="s">
        <v>498</v>
      </c>
      <c r="E1309">
        <v>1445.1213500399999</v>
      </c>
      <c r="F1309">
        <v>412.6</v>
      </c>
      <c r="G1309">
        <v>-3.4762624060545999</v>
      </c>
      <c r="H1309">
        <v>-4.1124995826163397</v>
      </c>
      <c r="I1309">
        <v>18.681514563479901</v>
      </c>
      <c r="J1309">
        <v>-7.3784058037317104</v>
      </c>
      <c r="K1309">
        <v>437.93880691604801</v>
      </c>
      <c r="L1309">
        <v>400.850099533562</v>
      </c>
      <c r="M1309">
        <v>46.788922961497803</v>
      </c>
      <c r="N1309">
        <v>0.29117370490345101</v>
      </c>
      <c r="O1309">
        <v>35.409597673291302</v>
      </c>
      <c r="P1309">
        <v>36.5320979483785</v>
      </c>
      <c r="Q1309">
        <v>5.2161893741852997E-2</v>
      </c>
    </row>
    <row r="1310" spans="1:17" hidden="1" x14ac:dyDescent="0.3">
      <c r="A1310" t="s">
        <v>2784</v>
      </c>
      <c r="B1310" t="s">
        <v>2785</v>
      </c>
      <c r="C1310" t="s">
        <v>3142</v>
      </c>
      <c r="D1310" t="s">
        <v>280</v>
      </c>
      <c r="E1310">
        <v>1442.8995</v>
      </c>
      <c r="F1310">
        <v>262.25</v>
      </c>
      <c r="G1310">
        <v>42.917674455998601</v>
      </c>
      <c r="H1310">
        <v>-7.7695172262554699</v>
      </c>
      <c r="I1310">
        <v>31.698289295129001</v>
      </c>
      <c r="J1310">
        <v>-11.321055007610999</v>
      </c>
      <c r="K1310">
        <v>289.25317847316398</v>
      </c>
      <c r="L1310">
        <v>256.944842565567</v>
      </c>
      <c r="M1310">
        <v>32.017190601938999</v>
      </c>
      <c r="N1310">
        <v>0.41193411466536101</v>
      </c>
      <c r="O1310">
        <v>37.254528122020901</v>
      </c>
      <c r="P1310">
        <v>74.8333333333333</v>
      </c>
    </row>
    <row r="1311" spans="1:17" hidden="1" x14ac:dyDescent="0.3">
      <c r="A1311" t="s">
        <v>2786</v>
      </c>
      <c r="B1311" t="s">
        <v>2787</v>
      </c>
      <c r="C1311" t="s">
        <v>3142</v>
      </c>
      <c r="D1311" t="s">
        <v>21</v>
      </c>
      <c r="E1311">
        <v>1432.9099701299999</v>
      </c>
      <c r="F1311">
        <v>147.1</v>
      </c>
      <c r="G1311">
        <v>42.273998276765703</v>
      </c>
      <c r="H1311">
        <v>6.8815033584602903</v>
      </c>
      <c r="I1311">
        <v>51.349424268495</v>
      </c>
      <c r="J1311">
        <v>-4.0245595316926304</v>
      </c>
      <c r="K1311">
        <v>143.86905547775399</v>
      </c>
      <c r="L1311">
        <v>127.639713045077</v>
      </c>
      <c r="M1311">
        <v>57.388683595869402</v>
      </c>
      <c r="N1311">
        <v>0.83006323874914301</v>
      </c>
      <c r="O1311">
        <v>25.288919102651199</v>
      </c>
      <c r="P1311">
        <v>75.327771156138198</v>
      </c>
      <c r="Q1311">
        <v>0.104181964166866</v>
      </c>
    </row>
    <row r="1312" spans="1:17" hidden="1" x14ac:dyDescent="0.3">
      <c r="A1312" t="s">
        <v>2788</v>
      </c>
      <c r="B1312" t="s">
        <v>2789</v>
      </c>
      <c r="C1312" t="s">
        <v>3142</v>
      </c>
      <c r="D1312" t="s">
        <v>21</v>
      </c>
      <c r="E1312">
        <v>1431.2093604899901</v>
      </c>
      <c r="F1312">
        <v>254.55</v>
      </c>
      <c r="G1312">
        <v>83.352750499621905</v>
      </c>
      <c r="H1312">
        <v>-7.9330630220369898</v>
      </c>
      <c r="I1312">
        <v>67.303297802939298</v>
      </c>
      <c r="J1312">
        <v>-4.7948501805105197</v>
      </c>
      <c r="K1312">
        <v>266.25402768267702</v>
      </c>
      <c r="L1312">
        <v>217.15310380382499</v>
      </c>
      <c r="M1312">
        <v>40.8831482282907</v>
      </c>
      <c r="N1312">
        <v>0.171466429438345</v>
      </c>
      <c r="O1312">
        <v>25.6727558436456</v>
      </c>
      <c r="P1312">
        <v>119.156263452432</v>
      </c>
      <c r="Q1312">
        <v>8.1595485594697995E-2</v>
      </c>
    </row>
    <row r="1313" spans="1:17" hidden="1" x14ac:dyDescent="0.3">
      <c r="A1313" t="s">
        <v>2790</v>
      </c>
      <c r="B1313" t="s">
        <v>2791</v>
      </c>
      <c r="C1313" t="s">
        <v>3142</v>
      </c>
      <c r="D1313" t="s">
        <v>261</v>
      </c>
      <c r="E1313">
        <v>1429.8095899499999</v>
      </c>
      <c r="F1313">
        <v>2478.6999999999998</v>
      </c>
      <c r="G1313">
        <v>19.206748771388</v>
      </c>
      <c r="H1313">
        <v>-5.5367738185469202</v>
      </c>
      <c r="I1313">
        <v>19.512944614576099</v>
      </c>
      <c r="J1313">
        <v>5.8297247687239704</v>
      </c>
      <c r="K1313">
        <v>2656.8566163148498</v>
      </c>
      <c r="L1313">
        <v>2359.0398298938499</v>
      </c>
      <c r="M1313">
        <v>48.996829658463099</v>
      </c>
      <c r="N1313">
        <v>0.76420697548014305</v>
      </c>
      <c r="O1313">
        <v>41.162706257312301</v>
      </c>
      <c r="P1313">
        <v>95.404020496649494</v>
      </c>
      <c r="Q1313">
        <v>0.165427924721224</v>
      </c>
    </row>
    <row r="1314" spans="1:17" hidden="1" x14ac:dyDescent="0.3">
      <c r="A1314" t="s">
        <v>2792</v>
      </c>
      <c r="B1314" t="s">
        <v>2793</v>
      </c>
      <c r="C1314" t="s">
        <v>3142</v>
      </c>
      <c r="D1314" t="s">
        <v>565</v>
      </c>
      <c r="E1314">
        <v>1417.99397315499</v>
      </c>
      <c r="F1314">
        <v>648.95000000000005</v>
      </c>
      <c r="G1314">
        <v>32.045986882401202</v>
      </c>
      <c r="H1314">
        <v>15.174653786635799</v>
      </c>
      <c r="I1314">
        <v>3.3208936937651901</v>
      </c>
      <c r="J1314">
        <v>0.67509976714423703</v>
      </c>
      <c r="K1314">
        <v>639.16029014785602</v>
      </c>
      <c r="L1314">
        <v>593.21947580837502</v>
      </c>
      <c r="M1314">
        <v>59.618392111495801</v>
      </c>
      <c r="N1314">
        <v>0.65466431680815296</v>
      </c>
      <c r="O1314">
        <v>33.2768318052238</v>
      </c>
      <c r="P1314">
        <v>71.793514228987405</v>
      </c>
      <c r="Q1314">
        <v>4.1798293708144002E-2</v>
      </c>
    </row>
    <row r="1315" spans="1:17" hidden="1" x14ac:dyDescent="0.3">
      <c r="A1315" t="s">
        <v>2794</v>
      </c>
      <c r="B1315" t="s">
        <v>2795</v>
      </c>
      <c r="C1315" t="s">
        <v>3142</v>
      </c>
      <c r="D1315" t="s">
        <v>501</v>
      </c>
      <c r="E1315">
        <v>1417.5989340000001</v>
      </c>
      <c r="F1315">
        <v>121.25</v>
      </c>
      <c r="G1315">
        <v>141.49999920481699</v>
      </c>
      <c r="H1315">
        <v>-0.56043485840754803</v>
      </c>
      <c r="I1315">
        <v>57.127721140365701</v>
      </c>
      <c r="J1315">
        <v>0.89685346876224203</v>
      </c>
      <c r="K1315">
        <v>117.99268087551</v>
      </c>
      <c r="L1315">
        <v>93.969051574859193</v>
      </c>
      <c r="M1315">
        <v>47.7187097331933</v>
      </c>
      <c r="N1315">
        <v>0.22639384715015801</v>
      </c>
      <c r="O1315">
        <v>37.063917525773199</v>
      </c>
      <c r="P1315">
        <v>177.66938654686001</v>
      </c>
      <c r="Q1315">
        <v>0.119217848885619</v>
      </c>
    </row>
    <row r="1316" spans="1:17" hidden="1" x14ac:dyDescent="0.3">
      <c r="A1316" t="s">
        <v>2796</v>
      </c>
      <c r="B1316" t="s">
        <v>2797</v>
      </c>
      <c r="C1316" t="s">
        <v>3142</v>
      </c>
      <c r="D1316" t="s">
        <v>558</v>
      </c>
      <c r="E1316">
        <v>1415.9888293020001</v>
      </c>
      <c r="F1316">
        <v>141.16999999999999</v>
      </c>
      <c r="G1316">
        <v>-37.499774485439701</v>
      </c>
      <c r="H1316">
        <v>-14.389713687404599</v>
      </c>
      <c r="I1316">
        <v>-6.6352442478483997</v>
      </c>
      <c r="J1316">
        <v>-3.6347611742043902</v>
      </c>
      <c r="K1316">
        <v>167.305117726486</v>
      </c>
      <c r="L1316">
        <v>161.69461085811699</v>
      </c>
      <c r="M1316">
        <v>35.862920830857703</v>
      </c>
      <c r="N1316">
        <v>0.54613336221717101</v>
      </c>
      <c r="O1316">
        <v>63.554579584897603</v>
      </c>
      <c r="P1316">
        <v>28.804744525547399</v>
      </c>
      <c r="Q1316">
        <v>8.0487859956604998E-2</v>
      </c>
    </row>
    <row r="1317" spans="1:17" hidden="1" x14ac:dyDescent="0.3">
      <c r="A1317" t="s">
        <v>2798</v>
      </c>
      <c r="B1317" t="s">
        <v>2799</v>
      </c>
      <c r="C1317" t="s">
        <v>3142</v>
      </c>
      <c r="D1317" t="s">
        <v>48</v>
      </c>
      <c r="E1317">
        <v>1415.4659999999999</v>
      </c>
      <c r="F1317">
        <v>358.8</v>
      </c>
      <c r="G1317">
        <v>-0.91597300485285804</v>
      </c>
      <c r="H1317">
        <v>1.4797789488341999</v>
      </c>
      <c r="I1317">
        <v>-0.60033399558713296</v>
      </c>
      <c r="J1317">
        <v>-1.9140536179218299</v>
      </c>
      <c r="K1317">
        <v>369.81197801087802</v>
      </c>
      <c r="L1317">
        <v>363.238744216996</v>
      </c>
      <c r="M1317">
        <v>58.170708417580997</v>
      </c>
      <c r="N1317">
        <v>0.65042698840939905</v>
      </c>
      <c r="O1317">
        <v>38.642697881828298</v>
      </c>
      <c r="P1317">
        <v>55.898327177927399</v>
      </c>
      <c r="Q1317">
        <v>6.9580497081743006E-2</v>
      </c>
    </row>
    <row r="1318" spans="1:17" hidden="1" x14ac:dyDescent="0.3">
      <c r="A1318" t="s">
        <v>2800</v>
      </c>
      <c r="B1318" t="s">
        <v>2801</v>
      </c>
      <c r="C1318" t="s">
        <v>3142</v>
      </c>
      <c r="D1318" t="s">
        <v>2802</v>
      </c>
      <c r="E1318">
        <v>1414.3381893000001</v>
      </c>
      <c r="F1318">
        <v>1641.3</v>
      </c>
      <c r="G1318">
        <v>113.45332409398</v>
      </c>
      <c r="H1318">
        <v>21.439010849691101</v>
      </c>
      <c r="I1318">
        <v>101.851282858185</v>
      </c>
      <c r="J1318">
        <v>-4.7272741483863099</v>
      </c>
      <c r="K1318">
        <v>1444.6459413299499</v>
      </c>
      <c r="L1318">
        <v>1161.52889344152</v>
      </c>
      <c r="M1318">
        <v>64.246359568069906</v>
      </c>
      <c r="N1318">
        <v>2.7634754553004299</v>
      </c>
      <c r="O1318">
        <v>16.371169195150099</v>
      </c>
      <c r="P1318">
        <v>148.68181818181799</v>
      </c>
      <c r="Q1318">
        <v>0.117260885330692</v>
      </c>
    </row>
    <row r="1319" spans="1:17" hidden="1" x14ac:dyDescent="0.3">
      <c r="A1319" t="s">
        <v>2803</v>
      </c>
      <c r="B1319" t="s">
        <v>2804</v>
      </c>
      <c r="C1319" t="s">
        <v>3142</v>
      </c>
      <c r="D1319" t="s">
        <v>72</v>
      </c>
      <c r="E1319">
        <v>1413.6957273600001</v>
      </c>
      <c r="F1319">
        <v>317.10000000000002</v>
      </c>
      <c r="G1319">
        <v>47.327687150571997</v>
      </c>
      <c r="H1319">
        <v>-1.9576223341521599</v>
      </c>
      <c r="I1319">
        <v>4.0680064403778804</v>
      </c>
      <c r="J1319">
        <v>-8.0602864465045503</v>
      </c>
      <c r="K1319">
        <v>349.690884146082</v>
      </c>
      <c r="L1319">
        <v>317.28218408431002</v>
      </c>
      <c r="M1319">
        <v>28.125828185950098</v>
      </c>
      <c r="N1319">
        <v>0.67200967782134302</v>
      </c>
      <c r="O1319">
        <v>40.066225165562898</v>
      </c>
      <c r="P1319">
        <v>73.278688524590095</v>
      </c>
      <c r="Q1319">
        <v>7.6685299502309998E-2</v>
      </c>
    </row>
    <row r="1320" spans="1:17" hidden="1" x14ac:dyDescent="0.3">
      <c r="A1320" t="s">
        <v>2805</v>
      </c>
      <c r="B1320" t="s">
        <v>2806</v>
      </c>
      <c r="C1320" t="s">
        <v>3142</v>
      </c>
      <c r="D1320" t="s">
        <v>271</v>
      </c>
      <c r="E1320">
        <v>1412.4845290000001</v>
      </c>
      <c r="F1320">
        <v>790</v>
      </c>
      <c r="G1320">
        <v>-46.086252944180004</v>
      </c>
      <c r="H1320">
        <v>-6.9060533917706</v>
      </c>
      <c r="I1320">
        <v>-3.0120324981889799</v>
      </c>
      <c r="J1320">
        <v>-4.2151716285471696</v>
      </c>
      <c r="K1320">
        <v>869.45530717443501</v>
      </c>
      <c r="L1320">
        <v>914.28244702816801</v>
      </c>
      <c r="M1320">
        <v>37.826552717816703</v>
      </c>
      <c r="N1320">
        <v>0.29994703531570599</v>
      </c>
      <c r="O1320">
        <v>58.227848101265799</v>
      </c>
      <c r="P1320">
        <v>17.054378426433502</v>
      </c>
      <c r="Q1320">
        <v>-2.7814793315936E-2</v>
      </c>
    </row>
    <row r="1321" spans="1:17" hidden="1" x14ac:dyDescent="0.3">
      <c r="A1321" t="s">
        <v>2807</v>
      </c>
      <c r="B1321" t="s">
        <v>2808</v>
      </c>
      <c r="C1321" t="s">
        <v>3142</v>
      </c>
      <c r="D1321" t="s">
        <v>51</v>
      </c>
      <c r="E1321">
        <v>1409.447786382</v>
      </c>
      <c r="F1321">
        <v>133.81</v>
      </c>
      <c r="G1321">
        <v>-30.587023407737099</v>
      </c>
      <c r="H1321">
        <v>20.325161660942001</v>
      </c>
      <c r="I1321">
        <v>21.6246592401335</v>
      </c>
      <c r="J1321">
        <v>6.1222922647292597</v>
      </c>
      <c r="K1321">
        <v>125.41301250108199</v>
      </c>
      <c r="L1321">
        <v>118.66156192267501</v>
      </c>
      <c r="M1321">
        <v>69.645003843965796</v>
      </c>
      <c r="N1321">
        <v>0.81434128014607299</v>
      </c>
      <c r="O1321">
        <v>11.8003138778865</v>
      </c>
      <c r="P1321">
        <v>45.208898534997203</v>
      </c>
      <c r="Q1321">
        <v>2.3498363915456E-2</v>
      </c>
    </row>
    <row r="1322" spans="1:17" hidden="1" x14ac:dyDescent="0.3">
      <c r="A1322" t="s">
        <v>2809</v>
      </c>
      <c r="B1322" t="s">
        <v>2810</v>
      </c>
      <c r="C1322" t="s">
        <v>3142</v>
      </c>
      <c r="D1322" t="s">
        <v>280</v>
      </c>
      <c r="E1322">
        <v>1406.208366217</v>
      </c>
      <c r="F1322">
        <v>149.53</v>
      </c>
      <c r="G1322">
        <v>56.957978986834298</v>
      </c>
      <c r="H1322">
        <v>6.72857310557918</v>
      </c>
      <c r="I1322">
        <v>22.4680053778171</v>
      </c>
      <c r="J1322">
        <v>0.59279505576592795</v>
      </c>
      <c r="K1322">
        <v>147.34386437767401</v>
      </c>
      <c r="L1322">
        <v>130.65509698862101</v>
      </c>
      <c r="M1322">
        <v>55.442954039538897</v>
      </c>
      <c r="N1322">
        <v>0.34380117987946202</v>
      </c>
      <c r="O1322">
        <v>19.039657593793802</v>
      </c>
      <c r="P1322">
        <v>82.3536585365853</v>
      </c>
      <c r="Q1322">
        <v>1.8344476256275999E-2</v>
      </c>
    </row>
    <row r="1323" spans="1:17" hidden="1" x14ac:dyDescent="0.3">
      <c r="A1323" t="s">
        <v>2811</v>
      </c>
      <c r="B1323" t="s">
        <v>2812</v>
      </c>
      <c r="C1323" t="s">
        <v>3142</v>
      </c>
      <c r="D1323" t="s">
        <v>250</v>
      </c>
      <c r="E1323">
        <v>1402.563089539</v>
      </c>
      <c r="F1323">
        <v>170.93</v>
      </c>
      <c r="G1323">
        <v>-38.171357132434203</v>
      </c>
      <c r="H1323">
        <v>8.4739662274512497</v>
      </c>
      <c r="I1323">
        <v>11.2061264601</v>
      </c>
      <c r="J1323">
        <v>1.39019113191615</v>
      </c>
      <c r="K1323">
        <v>171.94165511268599</v>
      </c>
      <c r="M1323">
        <v>58.890034159724699</v>
      </c>
      <c r="N1323">
        <v>0.36615854264542003</v>
      </c>
      <c r="O1323">
        <v>28.649154624700099</v>
      </c>
      <c r="P1323">
        <v>32.812742812742798</v>
      </c>
    </row>
    <row r="1324" spans="1:17" hidden="1" x14ac:dyDescent="0.3">
      <c r="A1324" t="s">
        <v>2813</v>
      </c>
      <c r="B1324" t="s">
        <v>2814</v>
      </c>
      <c r="C1324" t="s">
        <v>3142</v>
      </c>
      <c r="D1324" t="s">
        <v>208</v>
      </c>
      <c r="E1324">
        <v>1402.0660154</v>
      </c>
      <c r="F1324">
        <v>862</v>
      </c>
      <c r="G1324">
        <v>-19.5164081669502</v>
      </c>
      <c r="H1324">
        <v>-9.0449811954752395</v>
      </c>
      <c r="I1324">
        <v>-0.37056044436744701</v>
      </c>
      <c r="J1324">
        <v>-2.5356004474346001</v>
      </c>
      <c r="K1324">
        <v>970.85366531425905</v>
      </c>
      <c r="L1324">
        <v>931.51369536136394</v>
      </c>
      <c r="M1324">
        <v>51.192376688494399</v>
      </c>
      <c r="N1324">
        <v>0.99534181685900103</v>
      </c>
      <c r="O1324">
        <v>77.378190255220403</v>
      </c>
      <c r="P1324">
        <v>36.6085578446909</v>
      </c>
      <c r="Q1324">
        <v>8.9168181072739994E-2</v>
      </c>
    </row>
    <row r="1325" spans="1:17" hidden="1" x14ac:dyDescent="0.3">
      <c r="A1325" t="s">
        <v>2815</v>
      </c>
      <c r="B1325" t="s">
        <v>2816</v>
      </c>
      <c r="C1325" t="s">
        <v>3142</v>
      </c>
      <c r="D1325" t="s">
        <v>102</v>
      </c>
      <c r="E1325">
        <v>1401.3521253899901</v>
      </c>
      <c r="F1325">
        <v>649.95000000000005</v>
      </c>
      <c r="G1325">
        <v>-1.79914625183933</v>
      </c>
      <c r="H1325">
        <v>-13.124838339057799</v>
      </c>
      <c r="I1325">
        <v>12.3438472930168</v>
      </c>
      <c r="J1325">
        <v>-1.8410825057876901</v>
      </c>
      <c r="K1325">
        <v>736.45356400292599</v>
      </c>
      <c r="L1325">
        <v>672.08563219513303</v>
      </c>
      <c r="M1325">
        <v>26.571316976029799</v>
      </c>
      <c r="N1325">
        <v>0.21434921777017199</v>
      </c>
      <c r="O1325">
        <v>30.763904915762701</v>
      </c>
      <c r="P1325">
        <v>30.1852779168753</v>
      </c>
      <c r="Q1325">
        <v>-8.1157694387836002E-2</v>
      </c>
    </row>
    <row r="1326" spans="1:17" hidden="1" x14ac:dyDescent="0.3">
      <c r="A1326" t="s">
        <v>2817</v>
      </c>
      <c r="B1326" t="s">
        <v>2818</v>
      </c>
      <c r="C1326" t="s">
        <v>3142</v>
      </c>
      <c r="D1326" t="s">
        <v>261</v>
      </c>
      <c r="E1326">
        <v>1396.1795354999999</v>
      </c>
      <c r="F1326">
        <v>1308.3499999999999</v>
      </c>
      <c r="G1326">
        <v>87.108838183958298</v>
      </c>
      <c r="H1326">
        <v>19.5385596704762</v>
      </c>
      <c r="I1326">
        <v>51.939191207489401</v>
      </c>
      <c r="J1326">
        <v>-0.592664993945623</v>
      </c>
      <c r="K1326">
        <v>1125.20523484364</v>
      </c>
      <c r="L1326">
        <v>885.03843906103498</v>
      </c>
      <c r="M1326">
        <v>64.315733033257501</v>
      </c>
      <c r="N1326">
        <v>0.40273109243697403</v>
      </c>
      <c r="O1326">
        <v>13.1157564871785</v>
      </c>
      <c r="P1326">
        <v>156.53921568627399</v>
      </c>
      <c r="Q1326">
        <v>0.15331161973464799</v>
      </c>
    </row>
    <row r="1327" spans="1:17" hidden="1" x14ac:dyDescent="0.3">
      <c r="A1327" t="s">
        <v>2819</v>
      </c>
      <c r="B1327" t="s">
        <v>2820</v>
      </c>
      <c r="C1327" t="s">
        <v>3142</v>
      </c>
      <c r="D1327" t="s">
        <v>261</v>
      </c>
      <c r="E1327">
        <v>1393.625969145</v>
      </c>
      <c r="F1327">
        <v>262.64999999999998</v>
      </c>
      <c r="G1327">
        <v>99.605608454228502</v>
      </c>
      <c r="H1327">
        <v>46.319747973505898</v>
      </c>
      <c r="I1327">
        <v>121.032360171348</v>
      </c>
      <c r="J1327">
        <v>9.3011524545276298</v>
      </c>
      <c r="K1327">
        <v>206.084836652229</v>
      </c>
      <c r="L1327">
        <v>169.70005211454699</v>
      </c>
      <c r="M1327">
        <v>76.6670008329247</v>
      </c>
      <c r="N1327">
        <v>3.1407171236501399</v>
      </c>
      <c r="O1327">
        <v>4.3099181420141104</v>
      </c>
      <c r="P1327">
        <v>145.23809523809501</v>
      </c>
    </row>
    <row r="1328" spans="1:17" hidden="1" x14ac:dyDescent="0.3">
      <c r="A1328" t="s">
        <v>2821</v>
      </c>
      <c r="B1328" t="s">
        <v>2822</v>
      </c>
      <c r="C1328" t="s">
        <v>3142</v>
      </c>
      <c r="D1328" t="s">
        <v>48</v>
      </c>
      <c r="E1328">
        <v>1390.2848105999999</v>
      </c>
      <c r="F1328">
        <v>243.3</v>
      </c>
      <c r="G1328">
        <v>188.50080753261699</v>
      </c>
      <c r="H1328">
        <v>-3.8117585616923901</v>
      </c>
      <c r="I1328">
        <v>100.099811243109</v>
      </c>
      <c r="J1328">
        <v>-6.2349887096206302</v>
      </c>
      <c r="K1328">
        <v>236.81688970700699</v>
      </c>
      <c r="L1328">
        <v>170.373480094494</v>
      </c>
      <c r="M1328">
        <v>43.521917177574501</v>
      </c>
      <c r="N1328">
        <v>0.34107735476092699</v>
      </c>
      <c r="O1328">
        <v>26.531031648170899</v>
      </c>
      <c r="P1328">
        <v>245.84221748400799</v>
      </c>
      <c r="Q1328">
        <v>0.12839614875025801</v>
      </c>
    </row>
    <row r="1329" spans="1:17" hidden="1" x14ac:dyDescent="0.3">
      <c r="A1329" t="s">
        <v>2823</v>
      </c>
      <c r="B1329" t="s">
        <v>2824</v>
      </c>
      <c r="C1329" t="s">
        <v>3142</v>
      </c>
      <c r="D1329" t="s">
        <v>565</v>
      </c>
      <c r="E1329">
        <v>1389.7044057959999</v>
      </c>
      <c r="F1329">
        <v>237.56</v>
      </c>
      <c r="G1329">
        <v>240.26720332295099</v>
      </c>
      <c r="H1329">
        <v>6.4638099986898396</v>
      </c>
      <c r="I1329">
        <v>173.10936021177301</v>
      </c>
      <c r="J1329">
        <v>-3.8994375744261802</v>
      </c>
      <c r="K1329">
        <v>219.35906987395899</v>
      </c>
      <c r="L1329">
        <v>153.04850502283099</v>
      </c>
      <c r="M1329">
        <v>48.860408501726297</v>
      </c>
      <c r="N1329">
        <v>0.65814972350893897</v>
      </c>
      <c r="O1329">
        <v>10.3258124263343</v>
      </c>
      <c r="P1329">
        <v>259.93939393939303</v>
      </c>
      <c r="Q1329">
        <v>8.7677404714775004E-2</v>
      </c>
    </row>
    <row r="1330" spans="1:17" hidden="1" x14ac:dyDescent="0.3">
      <c r="A1330" t="s">
        <v>2825</v>
      </c>
      <c r="B1330" t="s">
        <v>2826</v>
      </c>
      <c r="C1330" t="s">
        <v>3142</v>
      </c>
      <c r="D1330" t="s">
        <v>460</v>
      </c>
      <c r="E1330">
        <v>1384.2916879700001</v>
      </c>
      <c r="F1330">
        <v>94.13</v>
      </c>
      <c r="G1330">
        <v>-54.480785004447398</v>
      </c>
      <c r="H1330">
        <v>-2.7928196502976301</v>
      </c>
      <c r="I1330">
        <v>-13.511088272804599</v>
      </c>
      <c r="J1330">
        <v>-1.3099657801721101</v>
      </c>
      <c r="K1330">
        <v>99.272149148462304</v>
      </c>
      <c r="L1330">
        <v>107.02083167962201</v>
      </c>
      <c r="M1330">
        <v>48.843529588765598</v>
      </c>
      <c r="N1330">
        <v>0.38944094879895902</v>
      </c>
      <c r="O1330">
        <v>58.291724211197199</v>
      </c>
      <c r="P1330">
        <v>6.7112572270717497</v>
      </c>
      <c r="Q1330">
        <v>-7.1194265541903001E-2</v>
      </c>
    </row>
    <row r="1331" spans="1:17" hidden="1" x14ac:dyDescent="0.3">
      <c r="A1331" t="s">
        <v>2827</v>
      </c>
      <c r="B1331" t="s">
        <v>2828</v>
      </c>
      <c r="C1331" t="s">
        <v>3142</v>
      </c>
      <c r="D1331" t="s">
        <v>99</v>
      </c>
      <c r="E1331">
        <v>1380.0657763500001</v>
      </c>
      <c r="F1331">
        <v>44899.9</v>
      </c>
      <c r="G1331">
        <v>57.365254487306203</v>
      </c>
      <c r="H1331">
        <v>-4.2032538813650797</v>
      </c>
      <c r="I1331">
        <v>33.623228523202599</v>
      </c>
      <c r="J1331">
        <v>-5.7869543311390199</v>
      </c>
      <c r="K1331">
        <v>48671.2643291969</v>
      </c>
      <c r="L1331">
        <v>41821.162680273803</v>
      </c>
      <c r="M1331">
        <v>25.350396026673401</v>
      </c>
      <c r="N1331">
        <v>0.68821689259645402</v>
      </c>
      <c r="O1331">
        <v>49.218595141637202</v>
      </c>
      <c r="P1331">
        <v>99.5546676562941</v>
      </c>
      <c r="Q1331">
        <v>9.1660250091308001E-2</v>
      </c>
    </row>
    <row r="1332" spans="1:17" hidden="1" x14ac:dyDescent="0.3">
      <c r="A1332" t="s">
        <v>2829</v>
      </c>
      <c r="B1332" t="s">
        <v>2830</v>
      </c>
      <c r="C1332" t="s">
        <v>3142</v>
      </c>
      <c r="D1332" t="s">
        <v>54</v>
      </c>
      <c r="E1332">
        <v>1379.97782121</v>
      </c>
      <c r="F1332">
        <v>1315.45</v>
      </c>
      <c r="G1332">
        <v>-63.625373405868601</v>
      </c>
      <c r="H1332">
        <v>-13.9998333004388</v>
      </c>
      <c r="I1332">
        <v>-42.440826459961798</v>
      </c>
      <c r="J1332">
        <v>-3.92923493270004</v>
      </c>
      <c r="K1332">
        <v>1492.4887808307999</v>
      </c>
      <c r="L1332">
        <v>1803.2281916192901</v>
      </c>
      <c r="M1332">
        <v>44.928971308522101</v>
      </c>
      <c r="N1332">
        <v>1.0259566085738401</v>
      </c>
      <c r="O1332">
        <v>103.73256300125399</v>
      </c>
      <c r="P1332">
        <v>12.0437800775094</v>
      </c>
      <c r="Q1332">
        <v>2.2098637739566999E-2</v>
      </c>
    </row>
    <row r="1333" spans="1:17" hidden="1" x14ac:dyDescent="0.3">
      <c r="A1333" t="s">
        <v>2831</v>
      </c>
      <c r="B1333" t="s">
        <v>2832</v>
      </c>
      <c r="C1333" t="s">
        <v>3142</v>
      </c>
      <c r="D1333" t="s">
        <v>208</v>
      </c>
      <c r="E1333">
        <v>1376.5103429999999</v>
      </c>
      <c r="F1333">
        <v>1517.1</v>
      </c>
      <c r="G1333">
        <v>65.474663114363494</v>
      </c>
      <c r="H1333">
        <v>-5.1084203245570396</v>
      </c>
      <c r="I1333">
        <v>37.935406935637097</v>
      </c>
      <c r="J1333">
        <v>-9.6654245653912501</v>
      </c>
      <c r="K1333">
        <v>1594.1349710398599</v>
      </c>
      <c r="L1333">
        <v>1298.2931516716101</v>
      </c>
      <c r="M1333">
        <v>38.147635836146101</v>
      </c>
      <c r="N1333">
        <v>0.64048183359033095</v>
      </c>
      <c r="O1333">
        <v>28.336958671148899</v>
      </c>
      <c r="P1333">
        <v>99.618421052631504</v>
      </c>
      <c r="Q1333">
        <v>0.12488004355361799</v>
      </c>
    </row>
    <row r="1334" spans="1:17" hidden="1" x14ac:dyDescent="0.3">
      <c r="A1334" t="s">
        <v>2833</v>
      </c>
      <c r="B1334" t="s">
        <v>2834</v>
      </c>
      <c r="C1334" t="s">
        <v>3142</v>
      </c>
      <c r="D1334" t="s">
        <v>261</v>
      </c>
      <c r="E1334">
        <v>1375.5818999999999</v>
      </c>
      <c r="F1334">
        <v>1085.7</v>
      </c>
      <c r="G1334">
        <v>19.4092378405653</v>
      </c>
      <c r="H1334">
        <v>22.510347307914099</v>
      </c>
      <c r="I1334">
        <v>38.0029332368591</v>
      </c>
      <c r="J1334">
        <v>-8.8536421074584002</v>
      </c>
      <c r="K1334">
        <v>926.10781595432195</v>
      </c>
      <c r="M1334">
        <v>48.169890311791399</v>
      </c>
      <c r="O1334">
        <v>23.657548125633198</v>
      </c>
      <c r="P1334">
        <v>59.193548387096698</v>
      </c>
    </row>
    <row r="1335" spans="1:17" hidden="1" x14ac:dyDescent="0.3">
      <c r="A1335" t="s">
        <v>2835</v>
      </c>
      <c r="B1335" t="s">
        <v>2836</v>
      </c>
      <c r="C1335" t="s">
        <v>3142</v>
      </c>
      <c r="D1335" t="s">
        <v>705</v>
      </c>
      <c r="E1335">
        <v>1370.421384948</v>
      </c>
      <c r="F1335">
        <v>62.73</v>
      </c>
      <c r="G1335">
        <v>0.75702790727848401</v>
      </c>
      <c r="H1335">
        <v>3.9547090148083601</v>
      </c>
      <c r="I1335">
        <v>2.5789653111189699</v>
      </c>
      <c r="J1335">
        <v>-8.0693360188383298</v>
      </c>
      <c r="K1335">
        <v>65.615311884564406</v>
      </c>
      <c r="L1335">
        <v>60.9421920858466</v>
      </c>
      <c r="M1335">
        <v>41.185002931608899</v>
      </c>
      <c r="N1335">
        <v>0.50014507829584498</v>
      </c>
      <c r="O1335">
        <v>23.5453531005898</v>
      </c>
      <c r="P1335">
        <v>40.492721164613599</v>
      </c>
      <c r="Q1335">
        <v>0.16561323958247301</v>
      </c>
    </row>
    <row r="1336" spans="1:17" hidden="1" x14ac:dyDescent="0.3">
      <c r="A1336" t="s">
        <v>2837</v>
      </c>
      <c r="B1336" t="s">
        <v>2838</v>
      </c>
      <c r="C1336" t="s">
        <v>3142</v>
      </c>
      <c r="D1336" t="s">
        <v>21</v>
      </c>
      <c r="E1336">
        <v>1369.9958290479999</v>
      </c>
      <c r="F1336">
        <v>213.18</v>
      </c>
      <c r="G1336">
        <v>38.784922776103301</v>
      </c>
      <c r="H1336">
        <v>11.439159378705501</v>
      </c>
      <c r="I1336">
        <v>38.213853417651798</v>
      </c>
      <c r="J1336">
        <v>-2.4361704277461098</v>
      </c>
      <c r="K1336">
        <v>209.67958244604901</v>
      </c>
      <c r="L1336">
        <v>181.58104150957001</v>
      </c>
      <c r="M1336">
        <v>47.063117639941098</v>
      </c>
      <c r="N1336">
        <v>0.27967327935403202</v>
      </c>
      <c r="O1336">
        <v>17.224880382775101</v>
      </c>
      <c r="P1336">
        <v>70.407673860911203</v>
      </c>
      <c r="Q1336">
        <v>4.4816907658389998E-2</v>
      </c>
    </row>
    <row r="1337" spans="1:17" hidden="1" x14ac:dyDescent="0.3">
      <c r="A1337" t="s">
        <v>2839</v>
      </c>
      <c r="B1337" t="s">
        <v>2840</v>
      </c>
      <c r="C1337" t="s">
        <v>3142</v>
      </c>
      <c r="D1337" t="s">
        <v>1482</v>
      </c>
      <c r="E1337">
        <v>1369.7487000000001</v>
      </c>
      <c r="F1337">
        <v>144.26</v>
      </c>
      <c r="G1337">
        <v>184.70900839672399</v>
      </c>
      <c r="H1337">
        <v>29.528869187607199</v>
      </c>
      <c r="I1337">
        <v>40.770027431942601</v>
      </c>
      <c r="J1337">
        <v>0.315905193329792</v>
      </c>
      <c r="K1337">
        <v>125.00315436824501</v>
      </c>
      <c r="L1337">
        <v>103.41495202325299</v>
      </c>
      <c r="M1337">
        <v>67.767775204432894</v>
      </c>
      <c r="N1337">
        <v>1.13474301464489</v>
      </c>
      <c r="O1337">
        <v>4.4918896436988804</v>
      </c>
      <c r="P1337">
        <v>212.25108225108201</v>
      </c>
      <c r="Q1337">
        <v>0.14844138572797799</v>
      </c>
    </row>
    <row r="1338" spans="1:17" hidden="1" x14ac:dyDescent="0.3">
      <c r="A1338" t="s">
        <v>2841</v>
      </c>
      <c r="B1338" t="s">
        <v>2842</v>
      </c>
      <c r="C1338" t="s">
        <v>3142</v>
      </c>
      <c r="D1338" t="s">
        <v>21</v>
      </c>
      <c r="E1338">
        <v>1367.8331999100001</v>
      </c>
      <c r="F1338">
        <v>1556.95</v>
      </c>
      <c r="G1338">
        <v>141.47987905656899</v>
      </c>
      <c r="H1338">
        <v>23.8322323680128</v>
      </c>
      <c r="I1338">
        <v>42.834788408901403</v>
      </c>
      <c r="J1338">
        <v>9.5416491042605198</v>
      </c>
      <c r="K1338">
        <v>1348.8174493592101</v>
      </c>
      <c r="L1338">
        <v>1160.9915424564001</v>
      </c>
      <c r="M1338">
        <v>73.0229524039528</v>
      </c>
      <c r="N1338">
        <v>2.4306173896584999</v>
      </c>
      <c r="O1338">
        <v>16.796400245849899</v>
      </c>
      <c r="P1338">
        <v>202.46982378318799</v>
      </c>
    </row>
    <row r="1339" spans="1:17" hidden="1" x14ac:dyDescent="0.3">
      <c r="A1339" t="s">
        <v>2843</v>
      </c>
      <c r="B1339" t="s">
        <v>2844</v>
      </c>
      <c r="C1339" t="s">
        <v>3142</v>
      </c>
      <c r="D1339" t="s">
        <v>261</v>
      </c>
      <c r="E1339">
        <v>1366.625</v>
      </c>
      <c r="F1339">
        <v>1051.25</v>
      </c>
      <c r="G1339">
        <v>31.307232809341698</v>
      </c>
      <c r="H1339">
        <v>-3.68207581049607</v>
      </c>
      <c r="I1339">
        <v>-17.160930667496</v>
      </c>
      <c r="J1339">
        <v>-9.8756188318900104</v>
      </c>
      <c r="K1339">
        <v>1159.20463922152</v>
      </c>
      <c r="L1339">
        <v>1101.33062337347</v>
      </c>
      <c r="M1339">
        <v>30.1555297630849</v>
      </c>
      <c r="N1339">
        <v>0.73413924447767398</v>
      </c>
      <c r="O1339">
        <v>49.336504161712199</v>
      </c>
      <c r="P1339">
        <v>66.984353903581905</v>
      </c>
      <c r="Q1339">
        <v>5.1913617354964997E-2</v>
      </c>
    </row>
    <row r="1340" spans="1:17" hidden="1" x14ac:dyDescent="0.3">
      <c r="A1340" t="s">
        <v>2845</v>
      </c>
      <c r="B1340" t="s">
        <v>2846</v>
      </c>
      <c r="C1340" t="s">
        <v>3142</v>
      </c>
      <c r="D1340" t="s">
        <v>48</v>
      </c>
      <c r="E1340">
        <v>1347.68535289599</v>
      </c>
      <c r="F1340">
        <v>189.68</v>
      </c>
      <c r="G1340">
        <v>127.845349719884</v>
      </c>
      <c r="H1340">
        <v>-8.3966051550110201</v>
      </c>
      <c r="I1340">
        <v>35.217804050594502</v>
      </c>
      <c r="J1340">
        <v>-5.7010656451830499</v>
      </c>
      <c r="K1340">
        <v>221.62178763289401</v>
      </c>
      <c r="L1340">
        <v>183.013659114902</v>
      </c>
      <c r="M1340">
        <v>30.620583629448799</v>
      </c>
      <c r="N1340">
        <v>0.43197362750271301</v>
      </c>
      <c r="O1340">
        <v>59.6900042176296</v>
      </c>
      <c r="P1340">
        <v>150.072511535926</v>
      </c>
      <c r="Q1340">
        <v>0.15975610316635599</v>
      </c>
    </row>
    <row r="1341" spans="1:17" hidden="1" x14ac:dyDescent="0.3">
      <c r="A1341" t="s">
        <v>2847</v>
      </c>
      <c r="B1341" t="s">
        <v>2848</v>
      </c>
      <c r="C1341" t="s">
        <v>3142</v>
      </c>
      <c r="D1341" t="s">
        <v>183</v>
      </c>
      <c r="E1341">
        <v>1344.5808393699999</v>
      </c>
      <c r="F1341">
        <v>2211</v>
      </c>
      <c r="G1341">
        <v>26.304149804275099</v>
      </c>
      <c r="H1341">
        <v>-6.5482450658869897</v>
      </c>
      <c r="I1341">
        <v>9.2040447389003592</v>
      </c>
      <c r="J1341">
        <v>-4.47568432326708</v>
      </c>
      <c r="K1341">
        <v>2428.7227524068298</v>
      </c>
      <c r="L1341">
        <v>2278.6704166521199</v>
      </c>
      <c r="M1341">
        <v>42.693576560607802</v>
      </c>
      <c r="N1341">
        <v>0.84862061732264504</v>
      </c>
      <c r="O1341">
        <v>55.992763455450003</v>
      </c>
      <c r="P1341">
        <v>59.638989169675</v>
      </c>
      <c r="Q1341">
        <v>7.7607301357958E-2</v>
      </c>
    </row>
    <row r="1342" spans="1:17" hidden="1" x14ac:dyDescent="0.3">
      <c r="A1342" t="s">
        <v>2849</v>
      </c>
      <c r="B1342" t="s">
        <v>2850</v>
      </c>
      <c r="C1342" t="s">
        <v>3142</v>
      </c>
      <c r="D1342" t="s">
        <v>117</v>
      </c>
      <c r="E1342">
        <v>1344.44142558</v>
      </c>
      <c r="F1342">
        <v>59.73</v>
      </c>
      <c r="G1342">
        <v>-25.885501864389699</v>
      </c>
      <c r="H1342">
        <v>5.3382659050759704</v>
      </c>
      <c r="I1342">
        <v>-4.1538131475809301</v>
      </c>
      <c r="J1342">
        <v>1.09088441938862</v>
      </c>
      <c r="K1342">
        <v>62.2528378086106</v>
      </c>
      <c r="L1342">
        <v>61.862962414870402</v>
      </c>
      <c r="M1342">
        <v>53.314807729508701</v>
      </c>
      <c r="N1342">
        <v>0.84355478013340301</v>
      </c>
      <c r="O1342">
        <v>43.981248953624601</v>
      </c>
      <c r="P1342">
        <v>29.847826086956498</v>
      </c>
      <c r="Q1342">
        <v>3.1589370780325997E-2</v>
      </c>
    </row>
    <row r="1343" spans="1:17" hidden="1" x14ac:dyDescent="0.3">
      <c r="A1343" t="s">
        <v>2851</v>
      </c>
      <c r="B1343" t="s">
        <v>2852</v>
      </c>
      <c r="C1343" t="s">
        <v>3142</v>
      </c>
      <c r="D1343" t="s">
        <v>1482</v>
      </c>
      <c r="E1343">
        <v>1344.369901</v>
      </c>
      <c r="F1343">
        <v>299.95</v>
      </c>
      <c r="G1343">
        <v>-5.5079810362070702</v>
      </c>
      <c r="H1343">
        <v>3.8711007998323401</v>
      </c>
      <c r="I1343">
        <v>1.7732189756008301</v>
      </c>
      <c r="J1343">
        <v>-7.2775587783673297</v>
      </c>
      <c r="K1343">
        <v>301.54694382603901</v>
      </c>
      <c r="L1343">
        <v>284.49413666992803</v>
      </c>
      <c r="M1343">
        <v>52.741525610940798</v>
      </c>
      <c r="N1343">
        <v>0.53882473277339304</v>
      </c>
      <c r="O1343">
        <v>33.0221703617269</v>
      </c>
      <c r="P1343">
        <v>42.089057318806198</v>
      </c>
    </row>
    <row r="1344" spans="1:17" hidden="1" x14ac:dyDescent="0.3">
      <c r="A1344" t="s">
        <v>2853</v>
      </c>
      <c r="B1344" t="s">
        <v>2854</v>
      </c>
      <c r="C1344" t="s">
        <v>3142</v>
      </c>
      <c r="D1344" t="s">
        <v>261</v>
      </c>
      <c r="E1344">
        <v>1339.2568991999999</v>
      </c>
      <c r="F1344">
        <v>1338.7</v>
      </c>
      <c r="G1344">
        <v>95.752888059270006</v>
      </c>
      <c r="H1344">
        <v>15.8717254419886</v>
      </c>
      <c r="I1344">
        <v>-14.0953422636212</v>
      </c>
      <c r="J1344">
        <v>-3.6875563624898899</v>
      </c>
      <c r="K1344">
        <v>1290.01821499069</v>
      </c>
      <c r="L1344">
        <v>1203.9301584310199</v>
      </c>
      <c r="M1344">
        <v>64.718925027316004</v>
      </c>
      <c r="N1344">
        <v>1.58328736213849</v>
      </c>
      <c r="O1344">
        <v>29.7490102338089</v>
      </c>
      <c r="P1344">
        <v>135.74887734436899</v>
      </c>
      <c r="Q1344">
        <v>0.167538290801509</v>
      </c>
    </row>
    <row r="1345" spans="1:17" hidden="1" x14ac:dyDescent="0.3">
      <c r="A1345" t="s">
        <v>2855</v>
      </c>
      <c r="B1345" t="s">
        <v>2856</v>
      </c>
      <c r="C1345" t="s">
        <v>3142</v>
      </c>
      <c r="D1345" t="s">
        <v>280</v>
      </c>
      <c r="E1345">
        <v>1337.05662235</v>
      </c>
      <c r="F1345">
        <v>98.65</v>
      </c>
      <c r="G1345">
        <v>-32.585763722532803</v>
      </c>
      <c r="H1345">
        <v>4.4743618996193799</v>
      </c>
      <c r="I1345">
        <v>-10.029976289710801</v>
      </c>
      <c r="J1345">
        <v>2.0565915764370901</v>
      </c>
      <c r="K1345">
        <v>103.161172874841</v>
      </c>
      <c r="L1345">
        <v>108.496730076795</v>
      </c>
      <c r="M1345">
        <v>50.0540847385032</v>
      </c>
      <c r="N1345">
        <v>0.48095548821076201</v>
      </c>
      <c r="O1345">
        <v>30.755195134313201</v>
      </c>
      <c r="P1345">
        <v>7.2282608695652204</v>
      </c>
      <c r="Q1345">
        <v>-4.4355542051279999E-2</v>
      </c>
    </row>
    <row r="1346" spans="1:17" hidden="1" x14ac:dyDescent="0.3">
      <c r="A1346" t="s">
        <v>2857</v>
      </c>
      <c r="B1346" t="s">
        <v>2858</v>
      </c>
      <c r="C1346" t="s">
        <v>3142</v>
      </c>
      <c r="D1346" t="s">
        <v>134</v>
      </c>
      <c r="E1346">
        <v>1332.069107733</v>
      </c>
      <c r="F1346">
        <v>51.87</v>
      </c>
      <c r="G1346">
        <v>84.426224638141505</v>
      </c>
      <c r="H1346">
        <v>20.685802875875599</v>
      </c>
      <c r="I1346">
        <v>51.553970583993497</v>
      </c>
      <c r="J1346">
        <v>2.0873451240907301</v>
      </c>
      <c r="K1346">
        <v>49.984944491831598</v>
      </c>
      <c r="L1346">
        <v>42.657498185661602</v>
      </c>
      <c r="M1346">
        <v>61.739111629710997</v>
      </c>
      <c r="N1346">
        <v>0.31122410376843601</v>
      </c>
      <c r="O1346">
        <v>32.832080200501203</v>
      </c>
      <c r="P1346">
        <v>110.853658536585</v>
      </c>
      <c r="Q1346">
        <v>8.1591061855014996E-2</v>
      </c>
    </row>
    <row r="1347" spans="1:17" hidden="1" x14ac:dyDescent="0.3">
      <c r="A1347" t="s">
        <v>2859</v>
      </c>
      <c r="B1347" t="s">
        <v>2860</v>
      </c>
      <c r="C1347" t="s">
        <v>3142</v>
      </c>
      <c r="D1347" t="s">
        <v>261</v>
      </c>
      <c r="E1347">
        <v>1331.35310514</v>
      </c>
      <c r="F1347">
        <v>240.2</v>
      </c>
      <c r="G1347">
        <v>6.7739122978144</v>
      </c>
      <c r="H1347">
        <v>-14.6960153810719</v>
      </c>
      <c r="I1347">
        <v>-2.3883383558891502</v>
      </c>
      <c r="J1347">
        <v>-6.24126845578669</v>
      </c>
      <c r="K1347">
        <v>290.21749426118799</v>
      </c>
      <c r="L1347">
        <v>267.76650319021701</v>
      </c>
      <c r="M1347">
        <v>27.2362574252091</v>
      </c>
      <c r="N1347">
        <v>1.1428913916872601</v>
      </c>
      <c r="O1347">
        <v>82.639467110740995</v>
      </c>
      <c r="P1347">
        <v>42.594241614722399</v>
      </c>
      <c r="Q1347">
        <v>0.136591288053141</v>
      </c>
    </row>
    <row r="1348" spans="1:17" hidden="1" x14ac:dyDescent="0.3">
      <c r="A1348" t="s">
        <v>2861</v>
      </c>
      <c r="B1348" t="s">
        <v>2862</v>
      </c>
      <c r="C1348" t="s">
        <v>3142</v>
      </c>
      <c r="D1348" t="s">
        <v>80</v>
      </c>
      <c r="E1348">
        <v>1330.16508</v>
      </c>
      <c r="F1348">
        <v>831</v>
      </c>
      <c r="G1348">
        <v>-29.893828482708301</v>
      </c>
      <c r="H1348">
        <v>5.6685343188185797</v>
      </c>
      <c r="I1348">
        <v>-6.75516255810126E-3</v>
      </c>
      <c r="J1348">
        <v>0.85803502209250904</v>
      </c>
      <c r="K1348">
        <v>819.81852856620003</v>
      </c>
      <c r="L1348">
        <v>817.68702155904305</v>
      </c>
      <c r="M1348">
        <v>59.9943571865564</v>
      </c>
      <c r="N1348">
        <v>0.223827501422044</v>
      </c>
      <c r="O1348">
        <v>25.920577617328501</v>
      </c>
      <c r="P1348">
        <v>19.080031525399399</v>
      </c>
      <c r="Q1348">
        <v>-6.7092108507090006E-2</v>
      </c>
    </row>
    <row r="1349" spans="1:17" hidden="1" x14ac:dyDescent="0.3">
      <c r="A1349" t="s">
        <v>2863</v>
      </c>
      <c r="B1349" t="s">
        <v>2864</v>
      </c>
      <c r="C1349" t="s">
        <v>3142</v>
      </c>
      <c r="D1349" t="s">
        <v>247</v>
      </c>
      <c r="E1349">
        <v>1320.72028633799</v>
      </c>
      <c r="F1349">
        <v>23.83</v>
      </c>
      <c r="G1349">
        <v>-50.202044076638202</v>
      </c>
      <c r="H1349">
        <v>2.3823678693678301</v>
      </c>
      <c r="I1349">
        <v>-23.640482438221898</v>
      </c>
      <c r="J1349">
        <v>-0.52608308268222503</v>
      </c>
      <c r="K1349">
        <v>25.311266764905699</v>
      </c>
      <c r="L1349">
        <v>29.096461124479202</v>
      </c>
      <c r="M1349">
        <v>53.678160789188503</v>
      </c>
      <c r="N1349">
        <v>0.83489287571084203</v>
      </c>
      <c r="O1349">
        <v>92.194712547209406</v>
      </c>
      <c r="P1349">
        <v>8.3674397453387996</v>
      </c>
      <c r="Q1349">
        <v>-5.5982471826018003E-2</v>
      </c>
    </row>
    <row r="1350" spans="1:17" hidden="1" x14ac:dyDescent="0.3">
      <c r="A1350" t="s">
        <v>2865</v>
      </c>
      <c r="B1350" t="s">
        <v>2866</v>
      </c>
      <c r="C1350" t="s">
        <v>3142</v>
      </c>
      <c r="D1350" t="s">
        <v>72</v>
      </c>
      <c r="E1350">
        <v>1315.56</v>
      </c>
      <c r="F1350">
        <v>865.5</v>
      </c>
      <c r="G1350">
        <v>52.216050922041497</v>
      </c>
      <c r="H1350">
        <v>4.8260595285066401</v>
      </c>
      <c r="I1350">
        <v>34.8968415885534</v>
      </c>
      <c r="J1350">
        <v>-9.5171901147728697</v>
      </c>
      <c r="K1350">
        <v>865.75320036611504</v>
      </c>
      <c r="L1350">
        <v>743.21696765945001</v>
      </c>
      <c r="M1350">
        <v>49.669902398248396</v>
      </c>
      <c r="N1350">
        <v>0.695666556862234</v>
      </c>
      <c r="O1350">
        <v>24.581166955516998</v>
      </c>
      <c r="P1350">
        <v>114.47156486185099</v>
      </c>
      <c r="Q1350">
        <v>0.169018794118835</v>
      </c>
    </row>
    <row r="1351" spans="1:17" hidden="1" x14ac:dyDescent="0.3">
      <c r="A1351" t="s">
        <v>2867</v>
      </c>
      <c r="B1351" t="s">
        <v>2868</v>
      </c>
      <c r="C1351" t="s">
        <v>3142</v>
      </c>
      <c r="D1351" t="s">
        <v>501</v>
      </c>
      <c r="E1351">
        <v>1304.6328447599999</v>
      </c>
      <c r="F1351">
        <v>383.6</v>
      </c>
      <c r="G1351">
        <v>69.620800174455894</v>
      </c>
      <c r="H1351">
        <v>1.3762342376358201</v>
      </c>
      <c r="I1351">
        <v>26.635415316465199</v>
      </c>
      <c r="J1351">
        <v>1.1148853569252399</v>
      </c>
      <c r="K1351">
        <v>389.71389600287699</v>
      </c>
      <c r="L1351">
        <v>327.03907917569501</v>
      </c>
      <c r="M1351">
        <v>44.699528280315398</v>
      </c>
      <c r="N1351">
        <v>0.64852585460558099</v>
      </c>
      <c r="O1351">
        <v>18.574035453597499</v>
      </c>
      <c r="P1351">
        <v>97.936016511867805</v>
      </c>
      <c r="Q1351">
        <v>6.9673360107754004E-2</v>
      </c>
    </row>
    <row r="1352" spans="1:17" hidden="1" x14ac:dyDescent="0.3">
      <c r="A1352" t="s">
        <v>2869</v>
      </c>
      <c r="B1352" t="s">
        <v>2870</v>
      </c>
      <c r="C1352" t="s">
        <v>3142</v>
      </c>
      <c r="D1352" t="s">
        <v>2747</v>
      </c>
      <c r="E1352">
        <v>1303.4995948000001</v>
      </c>
      <c r="F1352">
        <v>1242.8</v>
      </c>
      <c r="G1352">
        <v>374.68948827347498</v>
      </c>
      <c r="H1352">
        <v>-0.76418494125925496</v>
      </c>
      <c r="I1352">
        <v>48.6648338281367</v>
      </c>
      <c r="J1352">
        <v>-1.0813419368709001</v>
      </c>
      <c r="K1352">
        <v>1359.15758233925</v>
      </c>
      <c r="L1352">
        <v>1083.73538422762</v>
      </c>
      <c r="M1352">
        <v>37.620539103393298</v>
      </c>
      <c r="N1352">
        <v>0.88514202275670095</v>
      </c>
      <c r="O1352">
        <v>45.594625040231698</v>
      </c>
      <c r="P1352">
        <v>419.13116123642402</v>
      </c>
    </row>
    <row r="1353" spans="1:17" hidden="1" x14ac:dyDescent="0.3">
      <c r="A1353" t="s">
        <v>2871</v>
      </c>
      <c r="B1353" t="s">
        <v>2872</v>
      </c>
      <c r="C1353" t="s">
        <v>3142</v>
      </c>
      <c r="D1353" t="s">
        <v>411</v>
      </c>
      <c r="E1353">
        <v>1302.3983940000001</v>
      </c>
      <c r="F1353">
        <v>210.65</v>
      </c>
      <c r="G1353">
        <v>-35.7001542169453</v>
      </c>
      <c r="H1353">
        <v>-3.2704389655326498</v>
      </c>
      <c r="I1353">
        <v>-18.362579959288901</v>
      </c>
      <c r="J1353">
        <v>-2.0360663368221901</v>
      </c>
      <c r="K1353">
        <v>225.99615081958299</v>
      </c>
      <c r="L1353">
        <v>241.144347049614</v>
      </c>
      <c r="M1353">
        <v>40.448243029234398</v>
      </c>
      <c r="N1353">
        <v>0.52225234406756804</v>
      </c>
      <c r="O1353">
        <v>48.089247567054301</v>
      </c>
      <c r="P1353">
        <v>2.7310412094610999</v>
      </c>
      <c r="Q1353">
        <v>9.1094943366738998E-2</v>
      </c>
    </row>
    <row r="1354" spans="1:17" hidden="1" x14ac:dyDescent="0.3">
      <c r="A1354" t="s">
        <v>2873</v>
      </c>
      <c r="B1354" t="s">
        <v>2874</v>
      </c>
      <c r="C1354" t="s">
        <v>3142</v>
      </c>
      <c r="D1354" t="s">
        <v>211</v>
      </c>
      <c r="E1354">
        <v>1301.986085625</v>
      </c>
      <c r="F1354">
        <v>461.75</v>
      </c>
      <c r="G1354">
        <v>29.091861615057802</v>
      </c>
      <c r="H1354">
        <v>-3.3287947498177499</v>
      </c>
      <c r="I1354">
        <v>17.138804013908601</v>
      </c>
      <c r="J1354">
        <v>-2.3581170589990998</v>
      </c>
      <c r="K1354">
        <v>477.30505382484301</v>
      </c>
      <c r="L1354">
        <v>427.69321935536402</v>
      </c>
      <c r="M1354">
        <v>48.511729943069597</v>
      </c>
      <c r="N1354">
        <v>0.38337285946484501</v>
      </c>
      <c r="O1354">
        <v>34.6291283161884</v>
      </c>
      <c r="P1354">
        <v>68.891733723482005</v>
      </c>
      <c r="Q1354">
        <v>0.10547063099812901</v>
      </c>
    </row>
    <row r="1355" spans="1:17" hidden="1" x14ac:dyDescent="0.3">
      <c r="A1355" t="s">
        <v>2875</v>
      </c>
      <c r="B1355" t="s">
        <v>2876</v>
      </c>
      <c r="C1355" t="s">
        <v>3142</v>
      </c>
      <c r="D1355" t="s">
        <v>232</v>
      </c>
      <c r="E1355">
        <v>1301.1632675799999</v>
      </c>
      <c r="F1355">
        <v>340.45</v>
      </c>
      <c r="G1355">
        <v>-56.280430581174798</v>
      </c>
      <c r="H1355">
        <v>-4.4408207437499598</v>
      </c>
      <c r="I1355">
        <v>-31.515691030890601</v>
      </c>
      <c r="J1355">
        <v>-2.7207467332427102</v>
      </c>
      <c r="K1355">
        <v>354.13004340621097</v>
      </c>
      <c r="L1355">
        <v>416.85136606911698</v>
      </c>
      <c r="M1355">
        <v>56.1338906101021</v>
      </c>
      <c r="N1355">
        <v>0.472233030931409</v>
      </c>
      <c r="O1355">
        <v>86.635335585254794</v>
      </c>
      <c r="P1355">
        <v>7.0429177802232301</v>
      </c>
    </row>
    <row r="1356" spans="1:17" hidden="1" x14ac:dyDescent="0.3">
      <c r="A1356" t="s">
        <v>2877</v>
      </c>
      <c r="B1356" t="s">
        <v>2878</v>
      </c>
      <c r="C1356" t="s">
        <v>3142</v>
      </c>
      <c r="D1356" t="s">
        <v>280</v>
      </c>
      <c r="E1356">
        <v>1293.3887581899901</v>
      </c>
      <c r="F1356">
        <v>905.95</v>
      </c>
      <c r="G1356">
        <v>124.02181888523501</v>
      </c>
      <c r="H1356">
        <v>-14.6023669200505</v>
      </c>
      <c r="I1356">
        <v>60.458916629960797</v>
      </c>
      <c r="J1356">
        <v>-8.2009452465090806</v>
      </c>
      <c r="K1356">
        <v>998.32464846304902</v>
      </c>
      <c r="L1356">
        <v>795.14910751211698</v>
      </c>
      <c r="M1356">
        <v>17.818173922536801</v>
      </c>
      <c r="N1356">
        <v>0.558534558024813</v>
      </c>
      <c r="O1356">
        <v>35.769082178928102</v>
      </c>
      <c r="P1356">
        <v>156.20757918551999</v>
      </c>
      <c r="Q1356">
        <v>0.164948539811061</v>
      </c>
    </row>
    <row r="1357" spans="1:17" hidden="1" x14ac:dyDescent="0.3">
      <c r="A1357" t="s">
        <v>2879</v>
      </c>
      <c r="B1357" t="s">
        <v>2880</v>
      </c>
      <c r="C1357" t="s">
        <v>3142</v>
      </c>
      <c r="D1357" t="s">
        <v>24</v>
      </c>
      <c r="E1357">
        <v>1288.859000445</v>
      </c>
      <c r="F1357">
        <v>284.85000000000002</v>
      </c>
      <c r="G1357">
        <v>-56.778885953972697</v>
      </c>
      <c r="H1357">
        <v>-0.75424982398036</v>
      </c>
      <c r="I1357">
        <v>-18.940888219630899</v>
      </c>
      <c r="J1357">
        <v>-2.85676754068438</v>
      </c>
      <c r="K1357">
        <v>294.97455417539999</v>
      </c>
      <c r="M1357">
        <v>36.525431421040501</v>
      </c>
      <c r="N1357">
        <v>0.50562870567535201</v>
      </c>
      <c r="O1357">
        <v>64.648060382657505</v>
      </c>
      <c r="P1357">
        <v>2.0967741935483799</v>
      </c>
    </row>
    <row r="1358" spans="1:17" hidden="1" x14ac:dyDescent="0.3">
      <c r="A1358" t="s">
        <v>2881</v>
      </c>
      <c r="B1358" t="s">
        <v>2882</v>
      </c>
      <c r="C1358" t="s">
        <v>3142</v>
      </c>
      <c r="D1358" t="s">
        <v>48</v>
      </c>
      <c r="E1358">
        <v>1284.114989206</v>
      </c>
      <c r="F1358">
        <v>133.34</v>
      </c>
      <c r="G1358">
        <v>-10.2238018832403</v>
      </c>
      <c r="H1358">
        <v>-15.9408604227011</v>
      </c>
      <c r="I1358">
        <v>6.8017848300746699</v>
      </c>
      <c r="J1358">
        <v>-5.1339307781314503</v>
      </c>
      <c r="K1358">
        <v>157.200931646773</v>
      </c>
      <c r="L1358">
        <v>152.31275140993799</v>
      </c>
      <c r="M1358">
        <v>34.313517363095499</v>
      </c>
      <c r="N1358">
        <v>1.86079385319269</v>
      </c>
      <c r="O1358">
        <v>70.916454177291101</v>
      </c>
      <c r="P1358">
        <v>37.393096342091702</v>
      </c>
      <c r="Q1358">
        <v>0.12762012013670701</v>
      </c>
    </row>
    <row r="1359" spans="1:17" hidden="1" x14ac:dyDescent="0.3">
      <c r="A1359" t="s">
        <v>2883</v>
      </c>
      <c r="B1359" t="s">
        <v>2884</v>
      </c>
      <c r="C1359" t="s">
        <v>3142</v>
      </c>
      <c r="D1359" t="s">
        <v>2885</v>
      </c>
      <c r="E1359">
        <v>1283.9060385</v>
      </c>
      <c r="F1359">
        <v>545.15</v>
      </c>
      <c r="G1359">
        <v>255.82415579838201</v>
      </c>
      <c r="H1359">
        <v>3.0982367830238502</v>
      </c>
      <c r="I1359">
        <v>-18.305389085014099</v>
      </c>
      <c r="J1359">
        <v>-10.547009352915101</v>
      </c>
      <c r="K1359">
        <v>568.110222507618</v>
      </c>
      <c r="L1359">
        <v>496.54235257847802</v>
      </c>
      <c r="M1359">
        <v>41.5526846907239</v>
      </c>
      <c r="N1359">
        <v>0.76721441486229303</v>
      </c>
      <c r="O1359">
        <v>46.381729799137801</v>
      </c>
      <c r="P1359">
        <v>278.05131761442402</v>
      </c>
    </row>
    <row r="1360" spans="1:17" hidden="1" x14ac:dyDescent="0.3">
      <c r="A1360" t="s">
        <v>2886</v>
      </c>
      <c r="B1360" t="s">
        <v>2887</v>
      </c>
      <c r="C1360" t="s">
        <v>3142</v>
      </c>
      <c r="D1360" t="s">
        <v>414</v>
      </c>
      <c r="E1360">
        <v>1275.7959815500001</v>
      </c>
      <c r="F1360">
        <v>31.75</v>
      </c>
      <c r="G1360">
        <v>-12.2782691414249</v>
      </c>
      <c r="H1360">
        <v>3.1743095699748598</v>
      </c>
      <c r="I1360">
        <v>-26.703560437120899</v>
      </c>
      <c r="J1360">
        <v>-3.8866029105660198</v>
      </c>
      <c r="K1360">
        <v>34.088564589450201</v>
      </c>
      <c r="L1360">
        <v>34.864156240835399</v>
      </c>
      <c r="M1360">
        <v>39.410318346640999</v>
      </c>
      <c r="N1360">
        <v>0.794120330235764</v>
      </c>
      <c r="O1360">
        <v>46.456692913385801</v>
      </c>
      <c r="P1360">
        <v>24.754420432220002</v>
      </c>
      <c r="Q1360">
        <v>-1.8320974154377001E-2</v>
      </c>
    </row>
    <row r="1361" spans="1:17" hidden="1" x14ac:dyDescent="0.3">
      <c r="A1361" t="s">
        <v>2888</v>
      </c>
      <c r="B1361" t="s">
        <v>2889</v>
      </c>
      <c r="C1361" t="s">
        <v>3142</v>
      </c>
      <c r="D1361" t="s">
        <v>117</v>
      </c>
      <c r="E1361">
        <v>1273.6040445000001</v>
      </c>
      <c r="F1361">
        <v>459.15</v>
      </c>
      <c r="G1361">
        <v>38.370995026246597</v>
      </c>
      <c r="H1361">
        <v>2.57696943756376</v>
      </c>
      <c r="I1361">
        <v>-17.598466623667399</v>
      </c>
      <c r="J1361">
        <v>-7.5890755696666696</v>
      </c>
      <c r="K1361">
        <v>510.13591793253698</v>
      </c>
      <c r="L1361">
        <v>505.20190600301999</v>
      </c>
      <c r="M1361">
        <v>30.5801179853886</v>
      </c>
      <c r="N1361">
        <v>0.25875997935831402</v>
      </c>
      <c r="O1361">
        <v>46.575193291952502</v>
      </c>
      <c r="P1361">
        <v>74.980945121951194</v>
      </c>
      <c r="Q1361">
        <v>0.125938941627326</v>
      </c>
    </row>
    <row r="1362" spans="1:17" hidden="1" x14ac:dyDescent="0.3">
      <c r="A1362" t="s">
        <v>2890</v>
      </c>
      <c r="B1362" t="s">
        <v>2891</v>
      </c>
      <c r="C1362" t="s">
        <v>3142</v>
      </c>
      <c r="D1362" t="s">
        <v>69</v>
      </c>
      <c r="E1362">
        <v>1272.828747858</v>
      </c>
      <c r="F1362">
        <v>86.73</v>
      </c>
      <c r="G1362">
        <v>-22.5947666408549</v>
      </c>
      <c r="H1362">
        <v>-0.50431492307992698</v>
      </c>
      <c r="I1362">
        <v>-22.986253146695901</v>
      </c>
      <c r="J1362">
        <v>-0.138014563955524</v>
      </c>
      <c r="K1362">
        <v>91.358980350031402</v>
      </c>
      <c r="L1362">
        <v>97.865916108143907</v>
      </c>
      <c r="M1362">
        <v>47.859180182311398</v>
      </c>
      <c r="N1362">
        <v>0.74587003790131801</v>
      </c>
      <c r="O1362">
        <v>42.857142857142797</v>
      </c>
      <c r="P1362">
        <v>6.8235004310875702</v>
      </c>
      <c r="Q1362">
        <v>-1.3413146063996E-2</v>
      </c>
    </row>
    <row r="1363" spans="1:17" hidden="1" x14ac:dyDescent="0.3">
      <c r="A1363" t="s">
        <v>2892</v>
      </c>
      <c r="B1363" t="s">
        <v>2893</v>
      </c>
      <c r="C1363" t="s">
        <v>3142</v>
      </c>
      <c r="D1363" t="s">
        <v>757</v>
      </c>
      <c r="E1363">
        <v>1272.4838999999999</v>
      </c>
      <c r="F1363">
        <v>14.93</v>
      </c>
      <c r="G1363">
        <v>-35.450062135716102</v>
      </c>
      <c r="H1363">
        <v>1.0100101457905899</v>
      </c>
      <c r="I1363">
        <v>-64.172578295645906</v>
      </c>
      <c r="J1363">
        <v>-9.8111039970845297</v>
      </c>
      <c r="K1363">
        <v>21.2733903071498</v>
      </c>
      <c r="L1363">
        <v>28.053462339132398</v>
      </c>
      <c r="M1363">
        <v>25.268995149743098</v>
      </c>
      <c r="N1363">
        <v>0.31421080235738502</v>
      </c>
      <c r="O1363">
        <v>203.08104487608799</v>
      </c>
      <c r="P1363">
        <v>4.1870202372644698</v>
      </c>
      <c r="Q1363">
        <v>0.108319736872343</v>
      </c>
    </row>
    <row r="1364" spans="1:17" hidden="1" x14ac:dyDescent="0.3">
      <c r="A1364" t="s">
        <v>2894</v>
      </c>
      <c r="B1364" t="s">
        <v>2895</v>
      </c>
      <c r="C1364" t="s">
        <v>3142</v>
      </c>
      <c r="D1364" t="s">
        <v>117</v>
      </c>
      <c r="E1364">
        <v>1271.8865327399999</v>
      </c>
      <c r="F1364">
        <v>10.62</v>
      </c>
      <c r="G1364">
        <v>-20.600367557668399</v>
      </c>
      <c r="H1364">
        <v>-4.9702143006758899</v>
      </c>
      <c r="I1364">
        <v>-24.010743276927698</v>
      </c>
      <c r="J1364">
        <v>-1.0224811200638699</v>
      </c>
      <c r="K1364">
        <v>11.5565636608042</v>
      </c>
      <c r="L1364">
        <v>12.709636410184499</v>
      </c>
      <c r="M1364">
        <v>51.281851278005398</v>
      </c>
      <c r="N1364">
        <v>0.32251454625655301</v>
      </c>
      <c r="O1364">
        <v>73.258003766478296</v>
      </c>
      <c r="P1364">
        <v>10.624999999999901</v>
      </c>
      <c r="Q1364">
        <v>2.5903526321131999E-2</v>
      </c>
    </row>
    <row r="1365" spans="1:17" hidden="1" x14ac:dyDescent="0.3">
      <c r="A1365" t="s">
        <v>2896</v>
      </c>
      <c r="B1365" t="s">
        <v>2897</v>
      </c>
      <c r="C1365" t="s">
        <v>3142</v>
      </c>
      <c r="D1365" t="s">
        <v>2261</v>
      </c>
      <c r="E1365">
        <v>1269.9344450000001</v>
      </c>
      <c r="F1365">
        <v>802.75</v>
      </c>
      <c r="G1365">
        <v>-56.473268268206603</v>
      </c>
      <c r="H1365">
        <v>-23.969915259364999</v>
      </c>
      <c r="I1365">
        <v>-34.547711478173298</v>
      </c>
      <c r="J1365">
        <v>-12.997732001098701</v>
      </c>
      <c r="K1365">
        <v>989.61337931715195</v>
      </c>
      <c r="L1365">
        <v>1084.57209872265</v>
      </c>
      <c r="M1365">
        <v>28.7472290348997</v>
      </c>
      <c r="N1365">
        <v>2.6523054624813498</v>
      </c>
      <c r="O1365">
        <v>80.747430706944797</v>
      </c>
      <c r="P1365">
        <v>6.6777408637873803</v>
      </c>
      <c r="Q1365">
        <v>7.0237634396119006E-2</v>
      </c>
    </row>
    <row r="1366" spans="1:17" hidden="1" x14ac:dyDescent="0.3">
      <c r="A1366" t="s">
        <v>2898</v>
      </c>
      <c r="B1366" t="s">
        <v>2899</v>
      </c>
      <c r="C1366" t="s">
        <v>3142</v>
      </c>
      <c r="D1366" t="s">
        <v>69</v>
      </c>
      <c r="E1366">
        <v>1266.73</v>
      </c>
      <c r="F1366">
        <v>42.94</v>
      </c>
      <c r="G1366">
        <v>-32.156813349000799</v>
      </c>
      <c r="H1366">
        <v>4.2038130990706604</v>
      </c>
      <c r="I1366">
        <v>-13.0856684110932</v>
      </c>
      <c r="J1366">
        <v>5.9707516881803002</v>
      </c>
      <c r="K1366">
        <v>43.813668317780497</v>
      </c>
      <c r="L1366">
        <v>46.627698689482202</v>
      </c>
      <c r="M1366">
        <v>59.490730889963501</v>
      </c>
      <c r="N1366">
        <v>1.1080542637152599</v>
      </c>
      <c r="O1366">
        <v>33.884489986026999</v>
      </c>
      <c r="P1366">
        <v>16.054054054053999</v>
      </c>
      <c r="Q1366">
        <v>2.2768998113886999E-2</v>
      </c>
    </row>
    <row r="1367" spans="1:17" hidden="1" x14ac:dyDescent="0.3">
      <c r="A1367" t="s">
        <v>2900</v>
      </c>
      <c r="B1367" t="s">
        <v>2901</v>
      </c>
      <c r="C1367" t="s">
        <v>3142</v>
      </c>
      <c r="D1367" t="s">
        <v>51</v>
      </c>
      <c r="E1367">
        <v>1259.54008976</v>
      </c>
      <c r="F1367">
        <v>398.8</v>
      </c>
      <c r="G1367">
        <v>-16.233806334314</v>
      </c>
      <c r="H1367">
        <v>13.6004863362667</v>
      </c>
      <c r="I1367">
        <v>29.089798005288898</v>
      </c>
      <c r="J1367">
        <v>-0.58582692923122204</v>
      </c>
      <c r="K1367">
        <v>379.16626516157999</v>
      </c>
      <c r="L1367">
        <v>363.787039246321</v>
      </c>
      <c r="M1367">
        <v>61.2299047822018</v>
      </c>
      <c r="N1367">
        <v>0.93037485347975701</v>
      </c>
      <c r="O1367">
        <v>7.4473420260782399</v>
      </c>
      <c r="P1367">
        <v>51.4622104063805</v>
      </c>
      <c r="Q1367">
        <v>1.671400887527E-3</v>
      </c>
    </row>
    <row r="1368" spans="1:17" hidden="1" x14ac:dyDescent="0.3">
      <c r="A1368" t="s">
        <v>2902</v>
      </c>
      <c r="B1368" t="s">
        <v>2903</v>
      </c>
      <c r="C1368" t="s">
        <v>3142</v>
      </c>
      <c r="D1368" t="s">
        <v>51</v>
      </c>
      <c r="E1368">
        <v>1258.76825616</v>
      </c>
      <c r="F1368">
        <v>628.45000000000005</v>
      </c>
      <c r="G1368">
        <v>-27.946916793070699</v>
      </c>
      <c r="H1368">
        <v>-5.9349625902844201</v>
      </c>
      <c r="I1368">
        <v>4.3445369143018997</v>
      </c>
      <c r="J1368">
        <v>-2.3518413399457798</v>
      </c>
      <c r="K1368">
        <v>662.05566040221595</v>
      </c>
      <c r="L1368">
        <v>639.76622234075398</v>
      </c>
      <c r="M1368">
        <v>43.170350057141597</v>
      </c>
      <c r="N1368">
        <v>0.671094193160513</v>
      </c>
      <c r="O1368">
        <v>29.182910334951</v>
      </c>
      <c r="P1368">
        <v>17.5112191473448</v>
      </c>
      <c r="Q1368">
        <v>5.2917121045618999E-2</v>
      </c>
    </row>
    <row r="1369" spans="1:17" hidden="1" x14ac:dyDescent="0.3">
      <c r="A1369" t="s">
        <v>2904</v>
      </c>
      <c r="B1369" t="s">
        <v>2905</v>
      </c>
      <c r="C1369" t="s">
        <v>3142</v>
      </c>
      <c r="D1369" t="s">
        <v>250</v>
      </c>
      <c r="E1369">
        <v>1257.05918</v>
      </c>
      <c r="F1369">
        <v>77.650000000000006</v>
      </c>
      <c r="G1369">
        <v>-28.610140539445901</v>
      </c>
      <c r="H1369">
        <v>2.40541428029506</v>
      </c>
      <c r="I1369">
        <v>-17.762009005320099</v>
      </c>
      <c r="J1369">
        <v>-2.88731998490274</v>
      </c>
      <c r="K1369">
        <v>80.736599358548304</v>
      </c>
      <c r="L1369">
        <v>83.473711978400502</v>
      </c>
      <c r="M1369">
        <v>38.811889795225802</v>
      </c>
      <c r="N1369">
        <v>0.66176992255761502</v>
      </c>
      <c r="O1369">
        <v>35.157759175788698</v>
      </c>
      <c r="P1369">
        <v>12.5362318840579</v>
      </c>
      <c r="Q1369">
        <v>3.6207306943810001E-3</v>
      </c>
    </row>
    <row r="1370" spans="1:17" hidden="1" x14ac:dyDescent="0.3">
      <c r="A1370" t="s">
        <v>2906</v>
      </c>
      <c r="B1370" t="s">
        <v>2907</v>
      </c>
      <c r="C1370" t="s">
        <v>3142</v>
      </c>
      <c r="D1370" t="s">
        <v>2908</v>
      </c>
      <c r="E1370">
        <v>1253.8399285</v>
      </c>
      <c r="F1370">
        <v>643.85</v>
      </c>
      <c r="G1370">
        <v>25.22985393483</v>
      </c>
      <c r="H1370">
        <v>11.963803837180199</v>
      </c>
      <c r="I1370">
        <v>16.603381173828001</v>
      </c>
      <c r="J1370">
        <v>2.8498049591187602</v>
      </c>
      <c r="K1370">
        <v>627.10217941687495</v>
      </c>
      <c r="L1370">
        <v>594.32694802847595</v>
      </c>
      <c r="M1370">
        <v>64.594111527885502</v>
      </c>
      <c r="N1370">
        <v>0.87049631023006802</v>
      </c>
      <c r="O1370">
        <v>47.394579482798697</v>
      </c>
      <c r="P1370">
        <v>81.366197183098507</v>
      </c>
    </row>
    <row r="1371" spans="1:17" hidden="1" x14ac:dyDescent="0.3">
      <c r="A1371" t="s">
        <v>2909</v>
      </c>
      <c r="B1371" t="s">
        <v>2910</v>
      </c>
      <c r="C1371" t="s">
        <v>3142</v>
      </c>
      <c r="D1371" t="s">
        <v>498</v>
      </c>
      <c r="E1371">
        <v>1251.3976</v>
      </c>
      <c r="F1371">
        <v>542.20000000000005</v>
      </c>
      <c r="G1371">
        <v>-17.4744570246969</v>
      </c>
      <c r="H1371">
        <v>0.73971351338635305</v>
      </c>
      <c r="I1371">
        <v>33.921354394688599</v>
      </c>
      <c r="J1371">
        <v>-2.88351908251648</v>
      </c>
      <c r="K1371">
        <v>546.51720077831601</v>
      </c>
      <c r="L1371">
        <v>508.55312639304702</v>
      </c>
      <c r="M1371">
        <v>42.422506916484899</v>
      </c>
      <c r="N1371">
        <v>0.16472527479666399</v>
      </c>
      <c r="O1371">
        <v>35.355957211361101</v>
      </c>
      <c r="P1371">
        <v>53.163841807909598</v>
      </c>
      <c r="Q1371">
        <v>6.8315121361199995E-4</v>
      </c>
    </row>
    <row r="1372" spans="1:17" hidden="1" x14ac:dyDescent="0.3">
      <c r="A1372" t="s">
        <v>2911</v>
      </c>
      <c r="B1372" t="s">
        <v>2912</v>
      </c>
      <c r="C1372" t="s">
        <v>3142</v>
      </c>
      <c r="D1372" t="s">
        <v>102</v>
      </c>
      <c r="E1372">
        <v>1246.2378718079999</v>
      </c>
      <c r="F1372">
        <v>22.08</v>
      </c>
      <c r="G1372">
        <v>-36.312764928882103</v>
      </c>
      <c r="H1372">
        <v>1.6444929044112899</v>
      </c>
      <c r="I1372">
        <v>-23.6122758439775</v>
      </c>
      <c r="J1372">
        <v>-1.21992120720984</v>
      </c>
      <c r="K1372">
        <v>24.3689417398449</v>
      </c>
      <c r="L1372">
        <v>26.682732937861399</v>
      </c>
      <c r="M1372">
        <v>39.190829889023398</v>
      </c>
      <c r="N1372">
        <v>0.84828760227842204</v>
      </c>
      <c r="O1372">
        <v>78.442028985507207</v>
      </c>
      <c r="P1372">
        <v>12.653061224489701</v>
      </c>
      <c r="Q1372">
        <v>0.18593697938117101</v>
      </c>
    </row>
    <row r="1373" spans="1:17" hidden="1" x14ac:dyDescent="0.3">
      <c r="A1373" t="s">
        <v>2913</v>
      </c>
      <c r="B1373" t="s">
        <v>2914</v>
      </c>
      <c r="C1373" t="s">
        <v>3142</v>
      </c>
      <c r="D1373" t="s">
        <v>960</v>
      </c>
      <c r="E1373">
        <v>1241.7916948750001</v>
      </c>
      <c r="F1373">
        <v>879.85</v>
      </c>
      <c r="G1373">
        <v>-11.554205841198799</v>
      </c>
      <c r="H1373">
        <v>6.8247666415735901</v>
      </c>
      <c r="I1373">
        <v>13.7259011606178</v>
      </c>
      <c r="J1373">
        <v>-1.9836539000373501</v>
      </c>
      <c r="K1373">
        <v>865.01239559463102</v>
      </c>
      <c r="L1373">
        <v>785.80143939669495</v>
      </c>
      <c r="M1373">
        <v>43.838470250669602</v>
      </c>
      <c r="N1373">
        <v>0.29783946745648798</v>
      </c>
      <c r="O1373">
        <v>15.5424220037506</v>
      </c>
      <c r="P1373">
        <v>46.373315588088502</v>
      </c>
      <c r="Q1373">
        <v>7.5811340849218006E-2</v>
      </c>
    </row>
    <row r="1374" spans="1:17" hidden="1" x14ac:dyDescent="0.3">
      <c r="A1374" t="s">
        <v>2915</v>
      </c>
      <c r="B1374" t="s">
        <v>2916</v>
      </c>
      <c r="C1374" t="s">
        <v>3142</v>
      </c>
      <c r="D1374" t="s">
        <v>1308</v>
      </c>
      <c r="E1374">
        <v>1241.0583401899901</v>
      </c>
      <c r="F1374">
        <v>822.55</v>
      </c>
      <c r="G1374">
        <v>75.667093162214201</v>
      </c>
      <c r="H1374">
        <v>9.5945800041714904</v>
      </c>
      <c r="I1374">
        <v>48.328877419171498</v>
      </c>
      <c r="J1374">
        <v>-12.5200639782904</v>
      </c>
      <c r="K1374">
        <v>852.39300698639602</v>
      </c>
      <c r="L1374">
        <v>680.98083620222496</v>
      </c>
      <c r="M1374">
        <v>34.536763595511097</v>
      </c>
      <c r="N1374">
        <v>0.92145048041463296</v>
      </c>
      <c r="O1374">
        <v>33.608899155066503</v>
      </c>
      <c r="P1374">
        <v>145.50067154156</v>
      </c>
      <c r="Q1374">
        <v>0.14571507245985099</v>
      </c>
    </row>
    <row r="1375" spans="1:17" hidden="1" x14ac:dyDescent="0.3">
      <c r="A1375" t="s">
        <v>2917</v>
      </c>
      <c r="B1375" t="s">
        <v>2918</v>
      </c>
      <c r="C1375" t="s">
        <v>3142</v>
      </c>
      <c r="D1375" t="s">
        <v>232</v>
      </c>
      <c r="E1375">
        <v>1233.50188495</v>
      </c>
      <c r="F1375">
        <v>781.7</v>
      </c>
      <c r="G1375">
        <v>9.3468410877075705</v>
      </c>
      <c r="H1375">
        <v>-2.7105172563746098</v>
      </c>
      <c r="I1375">
        <v>47.839388699130602</v>
      </c>
      <c r="J1375">
        <v>-7.2502252194484598</v>
      </c>
      <c r="K1375">
        <v>797.46537650290202</v>
      </c>
      <c r="L1375">
        <v>703.52931721539096</v>
      </c>
      <c r="M1375">
        <v>37.3375563979425</v>
      </c>
      <c r="N1375">
        <v>0.86319721208011702</v>
      </c>
      <c r="O1375">
        <v>25.8155302545733</v>
      </c>
      <c r="P1375">
        <v>80.0944591636908</v>
      </c>
      <c r="Q1375">
        <v>0.20863459684223401</v>
      </c>
    </row>
    <row r="1376" spans="1:17" hidden="1" x14ac:dyDescent="0.3">
      <c r="A1376" t="s">
        <v>2919</v>
      </c>
      <c r="B1376" t="s">
        <v>2920</v>
      </c>
      <c r="C1376" t="s">
        <v>3142</v>
      </c>
      <c r="D1376" t="s">
        <v>373</v>
      </c>
      <c r="E1376">
        <v>1226.0999999999999</v>
      </c>
      <c r="F1376">
        <v>40.869999999999997</v>
      </c>
      <c r="G1376">
        <v>-25.114735780538702</v>
      </c>
      <c r="H1376">
        <v>-2.6213679908356902</v>
      </c>
      <c r="I1376">
        <v>15.5271061415582</v>
      </c>
      <c r="J1376">
        <v>0.89400289050208404</v>
      </c>
      <c r="K1376">
        <v>42.689410838675798</v>
      </c>
      <c r="M1376">
        <v>44.095128372842296</v>
      </c>
      <c r="N1376">
        <v>0.988026306324984</v>
      </c>
      <c r="O1376">
        <v>38.3900171274773</v>
      </c>
      <c r="P1376">
        <v>36.233333333333299</v>
      </c>
    </row>
    <row r="1377" spans="1:17" hidden="1" x14ac:dyDescent="0.3">
      <c r="A1377" t="s">
        <v>2921</v>
      </c>
      <c r="B1377" t="s">
        <v>2922</v>
      </c>
      <c r="C1377" t="s">
        <v>3142</v>
      </c>
      <c r="D1377" t="s">
        <v>501</v>
      </c>
      <c r="E1377">
        <v>1224.5530464000001</v>
      </c>
      <c r="F1377">
        <v>7300</v>
      </c>
      <c r="G1377">
        <v>61.739709349602499</v>
      </c>
      <c r="H1377">
        <v>5.1993703243845797</v>
      </c>
      <c r="I1377">
        <v>38.1716767828866</v>
      </c>
      <c r="J1377">
        <v>-1.5134622309746799</v>
      </c>
      <c r="K1377">
        <v>7125.8062911320903</v>
      </c>
      <c r="L1377">
        <v>6050.4603737368298</v>
      </c>
      <c r="M1377">
        <v>48.104441059475597</v>
      </c>
      <c r="N1377">
        <v>0.38159697042945701</v>
      </c>
      <c r="O1377">
        <v>13.698630136986299</v>
      </c>
      <c r="P1377">
        <v>86.5886232060015</v>
      </c>
      <c r="Q1377">
        <v>0.203277805713593</v>
      </c>
    </row>
    <row r="1378" spans="1:17" hidden="1" x14ac:dyDescent="0.3">
      <c r="A1378" t="s">
        <v>2923</v>
      </c>
      <c r="B1378" t="s">
        <v>2924</v>
      </c>
      <c r="C1378" t="s">
        <v>3142</v>
      </c>
      <c r="D1378" t="s">
        <v>166</v>
      </c>
      <c r="E1378">
        <v>1219.903474725</v>
      </c>
      <c r="F1378">
        <v>994.85</v>
      </c>
      <c r="G1378">
        <v>-36.711194996082</v>
      </c>
      <c r="H1378">
        <v>-7.7773133598385602</v>
      </c>
      <c r="I1378">
        <v>-8.9571548673328394</v>
      </c>
      <c r="J1378">
        <v>-4.3437491902859096</v>
      </c>
      <c r="K1378">
        <v>1113.33030653741</v>
      </c>
      <c r="L1378">
        <v>1159.30437605875</v>
      </c>
      <c r="M1378">
        <v>33.398991463526997</v>
      </c>
      <c r="N1378">
        <v>0.70963047986668304</v>
      </c>
      <c r="O1378">
        <v>58.315323918178599</v>
      </c>
      <c r="P1378">
        <v>10.557315108073499</v>
      </c>
      <c r="Q1378">
        <v>-5.6801276524687E-2</v>
      </c>
    </row>
    <row r="1379" spans="1:17" hidden="1" x14ac:dyDescent="0.3">
      <c r="A1379" t="s">
        <v>2925</v>
      </c>
      <c r="B1379" t="s">
        <v>2926</v>
      </c>
      <c r="C1379" t="s">
        <v>3142</v>
      </c>
      <c r="D1379" t="s">
        <v>2927</v>
      </c>
      <c r="E1379">
        <v>1218.2680482000001</v>
      </c>
      <c r="F1379">
        <v>539.70000000000005</v>
      </c>
      <c r="G1379">
        <v>103.98468737605801</v>
      </c>
      <c r="H1379">
        <v>4.6236456718639296</v>
      </c>
      <c r="I1379">
        <v>79.407070158419202</v>
      </c>
      <c r="J1379">
        <v>-3.9022075363756499</v>
      </c>
      <c r="K1379">
        <v>596.76415107310299</v>
      </c>
      <c r="L1379">
        <v>474.883804959786</v>
      </c>
      <c r="M1379">
        <v>33.3527849076876</v>
      </c>
      <c r="N1379">
        <v>0.43603816479601798</v>
      </c>
      <c r="O1379">
        <v>39.688715953307302</v>
      </c>
      <c r="P1379">
        <v>141.47651006711399</v>
      </c>
    </row>
    <row r="1380" spans="1:17" hidden="1" x14ac:dyDescent="0.3">
      <c r="A1380" t="s">
        <v>2928</v>
      </c>
      <c r="B1380" t="s">
        <v>2929</v>
      </c>
      <c r="C1380" t="s">
        <v>3142</v>
      </c>
      <c r="D1380" t="s">
        <v>565</v>
      </c>
      <c r="E1380">
        <v>1217.2645815549999</v>
      </c>
      <c r="F1380">
        <v>21.89</v>
      </c>
      <c r="G1380">
        <v>-47.003794118447097</v>
      </c>
      <c r="H1380">
        <v>2.6559871572848399</v>
      </c>
      <c r="I1380">
        <v>-3.3387715704733099</v>
      </c>
      <c r="J1380">
        <v>-7.40424750183025</v>
      </c>
      <c r="K1380">
        <v>23.573099268081499</v>
      </c>
      <c r="L1380">
        <v>24.494111330316802</v>
      </c>
      <c r="M1380">
        <v>22.693713243853999</v>
      </c>
      <c r="N1380">
        <v>0.42026057285021501</v>
      </c>
      <c r="O1380">
        <v>38.190954773869301</v>
      </c>
      <c r="P1380">
        <v>45.933333333333302</v>
      </c>
      <c r="Q1380">
        <v>0.240068251585561</v>
      </c>
    </row>
    <row r="1381" spans="1:17" hidden="1" x14ac:dyDescent="0.3">
      <c r="A1381" t="s">
        <v>2930</v>
      </c>
      <c r="B1381" t="s">
        <v>2931</v>
      </c>
      <c r="C1381" t="s">
        <v>3142</v>
      </c>
      <c r="D1381" t="s">
        <v>48</v>
      </c>
      <c r="E1381">
        <v>1217.226209618</v>
      </c>
      <c r="F1381">
        <v>54.38</v>
      </c>
      <c r="G1381">
        <v>-52.7763316755563</v>
      </c>
      <c r="H1381">
        <v>5.1911000144341202</v>
      </c>
      <c r="I1381">
        <v>-19.617182959294698</v>
      </c>
      <c r="J1381">
        <v>-3.5189001910685702</v>
      </c>
      <c r="K1381">
        <v>58.698224058159198</v>
      </c>
      <c r="L1381">
        <v>64.936705484816201</v>
      </c>
      <c r="M1381">
        <v>49.489680971919498</v>
      </c>
      <c r="N1381">
        <v>0.66138442474453496</v>
      </c>
      <c r="O1381">
        <v>71.294593600588399</v>
      </c>
      <c r="P1381">
        <v>9.4164989939637707</v>
      </c>
      <c r="Q1381">
        <v>8.6846302724316995E-2</v>
      </c>
    </row>
    <row r="1382" spans="1:17" hidden="1" x14ac:dyDescent="0.3">
      <c r="A1382" t="s">
        <v>2932</v>
      </c>
      <c r="B1382" t="s">
        <v>2933</v>
      </c>
      <c r="C1382" t="s">
        <v>3142</v>
      </c>
      <c r="D1382" t="s">
        <v>1677</v>
      </c>
      <c r="E1382">
        <v>1212.16707894</v>
      </c>
      <c r="F1382">
        <v>1601.4</v>
      </c>
      <c r="G1382">
        <v>37.195436491574</v>
      </c>
      <c r="H1382">
        <v>2.1280281638086098</v>
      </c>
      <c r="I1382">
        <v>22.267485538832901</v>
      </c>
      <c r="J1382">
        <v>-4.1611262457788998</v>
      </c>
      <c r="K1382">
        <v>1656.100853527</v>
      </c>
      <c r="L1382">
        <v>1501.301335652</v>
      </c>
      <c r="M1382">
        <v>44.8917727452124</v>
      </c>
      <c r="N1382">
        <v>0.189029499428577</v>
      </c>
      <c r="O1382">
        <v>28.531285125515101</v>
      </c>
      <c r="P1382">
        <v>61.333870642756303</v>
      </c>
      <c r="Q1382">
        <v>6.9448574995177995E-2</v>
      </c>
    </row>
    <row r="1383" spans="1:17" hidden="1" x14ac:dyDescent="0.3">
      <c r="A1383" t="s">
        <v>2934</v>
      </c>
      <c r="B1383" t="s">
        <v>2935</v>
      </c>
      <c r="C1383" t="s">
        <v>3142</v>
      </c>
      <c r="D1383" t="s">
        <v>280</v>
      </c>
      <c r="E1383">
        <v>1210.650189</v>
      </c>
      <c r="F1383">
        <v>113.05</v>
      </c>
      <c r="G1383">
        <v>-9.9933827174780205</v>
      </c>
      <c r="H1383">
        <v>11.6349838576728</v>
      </c>
      <c r="I1383">
        <v>20.7114522343517</v>
      </c>
      <c r="J1383">
        <v>2.13030094838083</v>
      </c>
      <c r="K1383">
        <v>104.99260516993201</v>
      </c>
      <c r="L1383">
        <v>99.600031652558101</v>
      </c>
      <c r="M1383">
        <v>59.5520442159374</v>
      </c>
      <c r="N1383">
        <v>0.77355849315000202</v>
      </c>
      <c r="O1383">
        <v>6.9438301636444102</v>
      </c>
      <c r="P1383">
        <v>52.379026823021903</v>
      </c>
      <c r="Q1383">
        <v>8.2744128088730995E-2</v>
      </c>
    </row>
    <row r="1384" spans="1:17" hidden="1" x14ac:dyDescent="0.3">
      <c r="A1384" t="s">
        <v>2936</v>
      </c>
      <c r="B1384" t="s">
        <v>2937</v>
      </c>
      <c r="C1384" t="s">
        <v>3142</v>
      </c>
      <c r="D1384" t="s">
        <v>163</v>
      </c>
      <c r="E1384">
        <v>1209.200990697</v>
      </c>
      <c r="F1384">
        <v>182.07</v>
      </c>
      <c r="G1384">
        <v>27.442259671561601</v>
      </c>
      <c r="H1384">
        <v>4.9227649619365197</v>
      </c>
      <c r="I1384">
        <v>-11.900965046659</v>
      </c>
      <c r="J1384">
        <v>0.552280391876392</v>
      </c>
      <c r="K1384">
        <v>187.32600959763599</v>
      </c>
      <c r="L1384">
        <v>175.91357683001101</v>
      </c>
      <c r="M1384">
        <v>55.196839979818698</v>
      </c>
      <c r="N1384">
        <v>0.600052724710187</v>
      </c>
      <c r="O1384">
        <v>39.940682155215001</v>
      </c>
      <c r="P1384">
        <v>88.967306694343506</v>
      </c>
      <c r="Q1384">
        <v>0.17344946697466601</v>
      </c>
    </row>
    <row r="1385" spans="1:17" hidden="1" x14ac:dyDescent="0.3">
      <c r="A1385" t="s">
        <v>2938</v>
      </c>
      <c r="B1385" t="s">
        <v>2939</v>
      </c>
      <c r="C1385" t="s">
        <v>3142</v>
      </c>
      <c r="D1385" t="s">
        <v>971</v>
      </c>
      <c r="E1385">
        <v>1208.3118311999999</v>
      </c>
      <c r="F1385">
        <v>603.6</v>
      </c>
      <c r="G1385">
        <v>-48.491515590779002</v>
      </c>
      <c r="H1385">
        <v>-0.59182471659472002</v>
      </c>
      <c r="I1385">
        <v>8.2608595772655296</v>
      </c>
      <c r="J1385">
        <v>1.67964506183728</v>
      </c>
      <c r="K1385">
        <v>643.43177506909694</v>
      </c>
      <c r="L1385">
        <v>644.75334507679099</v>
      </c>
      <c r="M1385">
        <v>56.3267863684597</v>
      </c>
      <c r="N1385">
        <v>0.48627337338488302</v>
      </c>
      <c r="O1385">
        <v>41.650099403578501</v>
      </c>
      <c r="P1385">
        <v>25.868001251172899</v>
      </c>
      <c r="Q1385">
        <v>3.7107376374264998E-2</v>
      </c>
    </row>
    <row r="1386" spans="1:17" hidden="1" x14ac:dyDescent="0.3">
      <c r="A1386" t="s">
        <v>2940</v>
      </c>
      <c r="B1386" t="s">
        <v>2941</v>
      </c>
      <c r="C1386" t="s">
        <v>3142</v>
      </c>
      <c r="D1386" t="s">
        <v>1010</v>
      </c>
      <c r="E1386">
        <v>1203.1199999999999</v>
      </c>
      <c r="F1386">
        <v>201.02</v>
      </c>
      <c r="G1386">
        <v>-14.3562973549957</v>
      </c>
      <c r="H1386">
        <v>-4.7028829359703996</v>
      </c>
      <c r="I1386">
        <v>35.183372951671203</v>
      </c>
      <c r="J1386">
        <v>-1.3679307625258099</v>
      </c>
      <c r="K1386">
        <v>221.36371785914301</v>
      </c>
      <c r="L1386">
        <v>209.89518225907099</v>
      </c>
      <c r="M1386">
        <v>33.405953706858298</v>
      </c>
      <c r="N1386">
        <v>0.25622114584905098</v>
      </c>
      <c r="O1386">
        <v>43.766789374191603</v>
      </c>
      <c r="P1386">
        <v>77.893805309734503</v>
      </c>
      <c r="Q1386">
        <v>-8.6128922229902996E-2</v>
      </c>
    </row>
    <row r="1387" spans="1:17" hidden="1" x14ac:dyDescent="0.3">
      <c r="A1387" t="s">
        <v>2942</v>
      </c>
      <c r="B1387" t="s">
        <v>2943</v>
      </c>
      <c r="C1387" t="s">
        <v>3142</v>
      </c>
      <c r="D1387" t="s">
        <v>465</v>
      </c>
      <c r="E1387">
        <v>1202.8540226600001</v>
      </c>
      <c r="F1387">
        <v>502.9</v>
      </c>
      <c r="G1387">
        <v>2.7079031190232699</v>
      </c>
      <c r="H1387">
        <v>-3.0249562326916299</v>
      </c>
      <c r="I1387">
        <v>15.166101238606601</v>
      </c>
      <c r="J1387">
        <v>-0.221893947525479</v>
      </c>
      <c r="K1387">
        <v>534.76280659486895</v>
      </c>
      <c r="L1387">
        <v>483.51440049304802</v>
      </c>
      <c r="M1387">
        <v>47.948299586895097</v>
      </c>
      <c r="N1387">
        <v>0.86371221438902201</v>
      </c>
      <c r="O1387">
        <v>32.819646052893198</v>
      </c>
      <c r="P1387">
        <v>57.254534083802298</v>
      </c>
      <c r="Q1387">
        <v>0.122688988923536</v>
      </c>
    </row>
    <row r="1388" spans="1:17" hidden="1" x14ac:dyDescent="0.3">
      <c r="A1388" t="s">
        <v>2944</v>
      </c>
      <c r="B1388" t="s">
        <v>2945</v>
      </c>
      <c r="C1388" t="s">
        <v>3142</v>
      </c>
      <c r="D1388" t="s">
        <v>622</v>
      </c>
      <c r="E1388">
        <v>1201.1888885650001</v>
      </c>
      <c r="F1388">
        <v>201.31</v>
      </c>
      <c r="G1388">
        <v>-30.5267470807403</v>
      </c>
      <c r="H1388">
        <v>-4.3938323133832702</v>
      </c>
      <c r="I1388">
        <v>-14.113699053630199</v>
      </c>
      <c r="J1388">
        <v>2.95457244785048</v>
      </c>
      <c r="K1388">
        <v>212.74806042934199</v>
      </c>
      <c r="L1388">
        <v>228.943067014859</v>
      </c>
      <c r="M1388">
        <v>62.329138974869203</v>
      </c>
      <c r="N1388">
        <v>0.46453187753174002</v>
      </c>
      <c r="O1388">
        <v>52.997863990859798</v>
      </c>
      <c r="P1388">
        <v>9.8314146980195307</v>
      </c>
      <c r="Q1388">
        <v>-9.0854648913999997E-2</v>
      </c>
    </row>
    <row r="1389" spans="1:17" hidden="1" x14ac:dyDescent="0.3">
      <c r="A1389" t="s">
        <v>2946</v>
      </c>
      <c r="B1389" t="s">
        <v>2947</v>
      </c>
      <c r="C1389" t="s">
        <v>3142</v>
      </c>
      <c r="D1389" t="s">
        <v>99</v>
      </c>
      <c r="E1389">
        <v>1200.7357876946101</v>
      </c>
      <c r="F1389">
        <v>106.76</v>
      </c>
      <c r="G1389">
        <v>-26.777899411034898</v>
      </c>
      <c r="H1389">
        <v>-15.2424137763837</v>
      </c>
      <c r="I1389">
        <v>10.842934946562499</v>
      </c>
      <c r="J1389">
        <v>-3.9364477182409998</v>
      </c>
      <c r="K1389">
        <v>118.511981148422</v>
      </c>
      <c r="L1389">
        <v>110.364194801056</v>
      </c>
      <c r="M1389">
        <v>26.069233198734</v>
      </c>
      <c r="N1389">
        <v>0.32892198873830703</v>
      </c>
      <c r="O1389">
        <v>41.907081303859101</v>
      </c>
      <c r="P1389">
        <v>28.009592326139</v>
      </c>
      <c r="Q1389">
        <v>6.7679264129336003E-2</v>
      </c>
    </row>
    <row r="1390" spans="1:17" hidden="1" x14ac:dyDescent="0.3">
      <c r="A1390" t="s">
        <v>2948</v>
      </c>
      <c r="B1390" t="s">
        <v>2949</v>
      </c>
      <c r="C1390" t="s">
        <v>3142</v>
      </c>
      <c r="D1390" t="s">
        <v>117</v>
      </c>
      <c r="E1390">
        <v>1200.2995926200001</v>
      </c>
      <c r="F1390">
        <v>629</v>
      </c>
      <c r="G1390">
        <v>-27.777696535125799</v>
      </c>
      <c r="H1390">
        <v>2.5701847229864399</v>
      </c>
      <c r="I1390">
        <v>-2.3838934574843198</v>
      </c>
      <c r="J1390">
        <v>-4.0951899347386602</v>
      </c>
      <c r="K1390">
        <v>654.90073281329796</v>
      </c>
      <c r="L1390">
        <v>656.23996591685602</v>
      </c>
      <c r="M1390">
        <v>47.807398970776802</v>
      </c>
      <c r="N1390">
        <v>0.34122145110854801</v>
      </c>
      <c r="O1390">
        <v>34.340222575516698</v>
      </c>
      <c r="P1390">
        <v>14.571948998178501</v>
      </c>
      <c r="Q1390">
        <v>6.3406507614757995E-2</v>
      </c>
    </row>
    <row r="1391" spans="1:17" hidden="1" x14ac:dyDescent="0.3">
      <c r="A1391" t="s">
        <v>2950</v>
      </c>
      <c r="B1391" t="s">
        <v>2951</v>
      </c>
      <c r="C1391" t="s">
        <v>3142</v>
      </c>
      <c r="D1391" t="s">
        <v>21</v>
      </c>
      <c r="E1391">
        <v>1198.7039841599999</v>
      </c>
      <c r="F1391">
        <v>107.6</v>
      </c>
      <c r="G1391">
        <v>-8.9640039213048208</v>
      </c>
      <c r="H1391">
        <v>0.211936606844598</v>
      </c>
      <c r="I1391">
        <v>-11.7841380062703</v>
      </c>
      <c r="J1391">
        <v>-0.68441414994101601</v>
      </c>
      <c r="K1391">
        <v>112.554937335798</v>
      </c>
      <c r="L1391">
        <v>115.85398891142999</v>
      </c>
      <c r="M1391">
        <v>50.435517053822899</v>
      </c>
      <c r="N1391">
        <v>0.54267437391706896</v>
      </c>
      <c r="O1391">
        <v>64.033457249070594</v>
      </c>
      <c r="P1391">
        <v>15.3887399463806</v>
      </c>
      <c r="Q1391">
        <v>2.2962067319399999E-4</v>
      </c>
    </row>
    <row r="1392" spans="1:17" hidden="1" x14ac:dyDescent="0.3">
      <c r="A1392" t="s">
        <v>2952</v>
      </c>
      <c r="B1392" t="s">
        <v>2953</v>
      </c>
      <c r="C1392" t="s">
        <v>3142</v>
      </c>
      <c r="D1392" t="s">
        <v>498</v>
      </c>
      <c r="E1392">
        <v>1198.11154932</v>
      </c>
      <c r="F1392">
        <v>169.47</v>
      </c>
      <c r="G1392">
        <v>26.495962361229001</v>
      </c>
      <c r="H1392">
        <v>1.11342791820716</v>
      </c>
      <c r="I1392">
        <v>34.609946378244601</v>
      </c>
      <c r="J1392">
        <v>-3.5022950572237801</v>
      </c>
      <c r="K1392">
        <v>180.35247141470899</v>
      </c>
      <c r="L1392">
        <v>161.690295904865</v>
      </c>
      <c r="M1392">
        <v>47.950071657842301</v>
      </c>
      <c r="N1392">
        <v>0.21460943011960101</v>
      </c>
      <c r="O1392">
        <v>46.574614976101898</v>
      </c>
      <c r="P1392">
        <v>58.977485928705399</v>
      </c>
      <c r="Q1392">
        <v>4.2228409782871998E-2</v>
      </c>
    </row>
    <row r="1393" spans="1:17" hidden="1" x14ac:dyDescent="0.3">
      <c r="A1393" t="s">
        <v>2954</v>
      </c>
      <c r="B1393" t="s">
        <v>2955</v>
      </c>
      <c r="C1393" t="s">
        <v>3142</v>
      </c>
      <c r="D1393" t="s">
        <v>460</v>
      </c>
      <c r="E1393">
        <v>1196.9542006199999</v>
      </c>
      <c r="F1393">
        <v>117.4</v>
      </c>
      <c r="G1393">
        <v>-48.594447315289003</v>
      </c>
      <c r="H1393">
        <v>-6.7988440208760599</v>
      </c>
      <c r="I1393">
        <v>-31.757339121002701</v>
      </c>
      <c r="J1393">
        <v>-3.4407636258099301</v>
      </c>
      <c r="M1393">
        <v>30.786183834288099</v>
      </c>
      <c r="O1393">
        <v>50.766609880749499</v>
      </c>
      <c r="P1393">
        <v>1.03270223752152</v>
      </c>
    </row>
    <row r="1394" spans="1:17" hidden="1" x14ac:dyDescent="0.3">
      <c r="A1394" t="s">
        <v>2956</v>
      </c>
      <c r="B1394" t="s">
        <v>2957</v>
      </c>
      <c r="C1394" t="s">
        <v>3142</v>
      </c>
      <c r="D1394" t="s">
        <v>460</v>
      </c>
      <c r="E1394">
        <v>1195.0133402399999</v>
      </c>
      <c r="F1394">
        <v>71.52</v>
      </c>
      <c r="G1394">
        <v>-0.283427800696401</v>
      </c>
      <c r="H1394">
        <v>8.2842871625333707</v>
      </c>
      <c r="I1394">
        <v>4.5561416126796797</v>
      </c>
      <c r="J1394">
        <v>5.7974227532751197</v>
      </c>
      <c r="K1394">
        <v>72.7676499321324</v>
      </c>
      <c r="L1394">
        <v>71.669051831605799</v>
      </c>
      <c r="M1394">
        <v>59.975971291682001</v>
      </c>
      <c r="N1394">
        <v>0.39383141856862203</v>
      </c>
      <c r="O1394">
        <v>28.145973154362402</v>
      </c>
      <c r="P1394">
        <v>31.109074243813001</v>
      </c>
      <c r="Q1394">
        <v>6.2016671515732001E-2</v>
      </c>
    </row>
    <row r="1395" spans="1:17" hidden="1" x14ac:dyDescent="0.3">
      <c r="A1395" t="s">
        <v>2958</v>
      </c>
      <c r="B1395" t="s">
        <v>2959</v>
      </c>
      <c r="C1395" t="s">
        <v>3142</v>
      </c>
      <c r="D1395" t="s">
        <v>208</v>
      </c>
      <c r="E1395">
        <v>1193.619555</v>
      </c>
      <c r="F1395">
        <v>88.23</v>
      </c>
      <c r="G1395">
        <v>-28.5150003715382</v>
      </c>
      <c r="H1395">
        <v>-3.4178140055727799</v>
      </c>
      <c r="I1395">
        <v>-35.698110493793202</v>
      </c>
      <c r="J1395">
        <v>-2.26019623958664</v>
      </c>
      <c r="K1395">
        <v>99.823109571936797</v>
      </c>
      <c r="L1395">
        <v>111.028662185904</v>
      </c>
      <c r="M1395">
        <v>46.179130257653803</v>
      </c>
      <c r="N1395">
        <v>0.66504699404092404</v>
      </c>
      <c r="O1395">
        <v>77.944009973931699</v>
      </c>
      <c r="P1395">
        <v>7.4665042630937997</v>
      </c>
      <c r="Q1395">
        <v>7.2826823951451999E-2</v>
      </c>
    </row>
    <row r="1396" spans="1:17" hidden="1" x14ac:dyDescent="0.3">
      <c r="A1396" t="s">
        <v>2960</v>
      </c>
      <c r="B1396" t="s">
        <v>2961</v>
      </c>
      <c r="C1396" t="s">
        <v>3142</v>
      </c>
      <c r="D1396" t="s">
        <v>123</v>
      </c>
      <c r="E1396">
        <v>1190.3692281000001</v>
      </c>
      <c r="F1396">
        <v>744.25</v>
      </c>
      <c r="G1396">
        <v>-38.226460348806</v>
      </c>
      <c r="H1396">
        <v>-10.624244272929801</v>
      </c>
      <c r="I1396">
        <v>-14.583562650549901</v>
      </c>
      <c r="J1396">
        <v>2.16952667720708</v>
      </c>
      <c r="K1396">
        <v>756.24631682041399</v>
      </c>
      <c r="L1396">
        <v>811.62414806029801</v>
      </c>
      <c r="M1396">
        <v>66.692336358298206</v>
      </c>
      <c r="N1396">
        <v>0.44376993752403898</v>
      </c>
      <c r="O1396">
        <v>45.1125293920053</v>
      </c>
      <c r="P1396">
        <v>16.270895172629199</v>
      </c>
      <c r="Q1396">
        <v>8.4275009904560994E-2</v>
      </c>
    </row>
    <row r="1397" spans="1:17" hidden="1" x14ac:dyDescent="0.3">
      <c r="A1397" t="s">
        <v>2962</v>
      </c>
      <c r="B1397" t="s">
        <v>2963</v>
      </c>
      <c r="C1397" t="s">
        <v>3142</v>
      </c>
      <c r="D1397" t="s">
        <v>2747</v>
      </c>
      <c r="E1397">
        <v>1189.9396999999999</v>
      </c>
      <c r="F1397">
        <v>1459</v>
      </c>
      <c r="G1397">
        <v>341.25319103078999</v>
      </c>
      <c r="H1397">
        <v>7.1317707788271996</v>
      </c>
      <c r="I1397">
        <v>24.098676942388501</v>
      </c>
      <c r="J1397">
        <v>0.332809885227137</v>
      </c>
      <c r="K1397">
        <v>1516.88990301893</v>
      </c>
      <c r="L1397">
        <v>1326.2197428627801</v>
      </c>
      <c r="M1397">
        <v>52.822860073551098</v>
      </c>
      <c r="N1397">
        <v>0.70729298086044801</v>
      </c>
      <c r="O1397">
        <v>51.473612063056898</v>
      </c>
      <c r="P1397">
        <v>389.59731543624099</v>
      </c>
    </row>
    <row r="1398" spans="1:17" hidden="1" x14ac:dyDescent="0.3">
      <c r="A1398" t="s">
        <v>2964</v>
      </c>
      <c r="B1398" t="s">
        <v>2965</v>
      </c>
      <c r="C1398" t="s">
        <v>3142</v>
      </c>
      <c r="D1398" t="s">
        <v>280</v>
      </c>
      <c r="E1398">
        <v>1186.1749552049901</v>
      </c>
      <c r="F1398">
        <v>691.05</v>
      </c>
      <c r="G1398">
        <v>7.2314369100729801</v>
      </c>
      <c r="H1398">
        <v>-5.8814240196523704</v>
      </c>
      <c r="I1398">
        <v>26.088256880527702</v>
      </c>
      <c r="J1398">
        <v>-1.03690386038453</v>
      </c>
      <c r="K1398">
        <v>703.562585921248</v>
      </c>
      <c r="L1398">
        <v>629.625075987473</v>
      </c>
      <c r="M1398">
        <v>48.494806401526098</v>
      </c>
      <c r="N1398">
        <v>0.41061032345968101</v>
      </c>
      <c r="O1398">
        <v>36.314304319513703</v>
      </c>
      <c r="P1398">
        <v>56.700680272108798</v>
      </c>
      <c r="Q1398">
        <v>7.5413031354265997E-2</v>
      </c>
    </row>
    <row r="1399" spans="1:17" hidden="1" x14ac:dyDescent="0.3">
      <c r="A1399" t="s">
        <v>2966</v>
      </c>
      <c r="B1399" t="s">
        <v>2967</v>
      </c>
      <c r="C1399" t="s">
        <v>3142</v>
      </c>
      <c r="D1399" t="s">
        <v>117</v>
      </c>
      <c r="E1399">
        <v>1185.84627084</v>
      </c>
      <c r="F1399">
        <v>930.6</v>
      </c>
      <c r="G1399">
        <v>337.21495124246201</v>
      </c>
      <c r="H1399">
        <v>5.3700027094641403</v>
      </c>
      <c r="I1399">
        <v>13.3998366003533</v>
      </c>
      <c r="J1399">
        <v>-8.0891953296352206</v>
      </c>
      <c r="K1399">
        <v>974.439426650173</v>
      </c>
      <c r="L1399">
        <v>777.03192030091498</v>
      </c>
      <c r="M1399">
        <v>37.755016043869603</v>
      </c>
      <c r="N1399">
        <v>3.1032931841251701</v>
      </c>
      <c r="O1399">
        <v>41.521598968407403</v>
      </c>
      <c r="P1399">
        <v>359.44211305850399</v>
      </c>
      <c r="Q1399">
        <v>0.175965321763838</v>
      </c>
    </row>
    <row r="1400" spans="1:17" hidden="1" x14ac:dyDescent="0.3">
      <c r="A1400" t="s">
        <v>2968</v>
      </c>
      <c r="B1400" t="s">
        <v>2969</v>
      </c>
      <c r="C1400" t="s">
        <v>3142</v>
      </c>
      <c r="D1400" t="s">
        <v>1010</v>
      </c>
      <c r="E1400">
        <v>1183.398964</v>
      </c>
      <c r="F1400">
        <v>77.709999999999994</v>
      </c>
      <c r="G1400">
        <v>-35.257128519704203</v>
      </c>
      <c r="H1400">
        <v>-2.1066565208760699</v>
      </c>
      <c r="I1400">
        <v>-18.222358725513001</v>
      </c>
      <c r="J1400">
        <v>-1.9599736673439301</v>
      </c>
      <c r="K1400">
        <v>83.156035402425204</v>
      </c>
      <c r="L1400">
        <v>87.066029865454297</v>
      </c>
      <c r="M1400">
        <v>35.866824317867199</v>
      </c>
      <c r="N1400">
        <v>0.346606314196375</v>
      </c>
      <c r="O1400">
        <v>48.822545360957399</v>
      </c>
      <c r="P1400">
        <v>5.0135135135135096</v>
      </c>
      <c r="Q1400">
        <v>-1.3022826433985E-2</v>
      </c>
    </row>
    <row r="1401" spans="1:17" hidden="1" x14ac:dyDescent="0.3">
      <c r="A1401" t="s">
        <v>2970</v>
      </c>
      <c r="B1401" t="s">
        <v>2971</v>
      </c>
      <c r="C1401" t="s">
        <v>3142</v>
      </c>
      <c r="E1401">
        <v>1182.56845355</v>
      </c>
      <c r="F1401">
        <v>273.25</v>
      </c>
      <c r="G1401">
        <v>314.14104743949099</v>
      </c>
      <c r="H1401">
        <v>-15.724187305062699</v>
      </c>
      <c r="I1401">
        <v>5.8041356540403903</v>
      </c>
      <c r="J1401">
        <v>-10.2257035664333</v>
      </c>
      <c r="K1401">
        <v>323.96393272760099</v>
      </c>
      <c r="L1401">
        <v>275.40925252958101</v>
      </c>
      <c r="M1401">
        <v>38.849047296442599</v>
      </c>
      <c r="N1401">
        <v>0.99474571880237495</v>
      </c>
      <c r="O1401">
        <v>81.079597438243297</v>
      </c>
      <c r="P1401">
        <v>590.897597977244</v>
      </c>
      <c r="Q1401">
        <v>0.18915767196930799</v>
      </c>
    </row>
    <row r="1402" spans="1:17" hidden="1" x14ac:dyDescent="0.3">
      <c r="A1402" t="s">
        <v>2972</v>
      </c>
      <c r="B1402" t="s">
        <v>2973</v>
      </c>
      <c r="C1402" t="s">
        <v>3142</v>
      </c>
      <c r="D1402" t="s">
        <v>80</v>
      </c>
      <c r="E1402">
        <v>1179.8820000000001</v>
      </c>
      <c r="F1402">
        <v>99.99</v>
      </c>
      <c r="G1402">
        <v>96.806866724024204</v>
      </c>
      <c r="H1402">
        <v>-8.6084438719301399</v>
      </c>
      <c r="I1402">
        <v>58.259700879062898</v>
      </c>
      <c r="J1402">
        <v>-2.6533384967776001</v>
      </c>
      <c r="K1402">
        <v>113.46174846031001</v>
      </c>
      <c r="L1402">
        <v>88.809942457887104</v>
      </c>
      <c r="M1402">
        <v>31.4503073622868</v>
      </c>
      <c r="N1402">
        <v>0.13211452290030601</v>
      </c>
      <c r="O1402">
        <v>57.375737573757398</v>
      </c>
      <c r="P1402">
        <v>138.924731182795</v>
      </c>
      <c r="Q1402">
        <v>0.114459276047195</v>
      </c>
    </row>
    <row r="1403" spans="1:17" hidden="1" x14ac:dyDescent="0.3">
      <c r="A1403" t="s">
        <v>2974</v>
      </c>
      <c r="B1403" t="s">
        <v>2975</v>
      </c>
      <c r="C1403" t="s">
        <v>3142</v>
      </c>
      <c r="D1403" t="s">
        <v>2235</v>
      </c>
      <c r="E1403">
        <v>1178.9006264499999</v>
      </c>
      <c r="F1403">
        <v>431.2</v>
      </c>
      <c r="G1403">
        <v>55.401859993502697</v>
      </c>
      <c r="H1403">
        <v>-9.5243077938838905</v>
      </c>
      <c r="I1403">
        <v>-59.134844701831902</v>
      </c>
      <c r="J1403">
        <v>-3.9104775502289799</v>
      </c>
      <c r="K1403">
        <v>494.722038597091</v>
      </c>
      <c r="L1403">
        <v>584.93329883792899</v>
      </c>
      <c r="M1403">
        <v>52.521236272304698</v>
      </c>
      <c r="N1403">
        <v>0.86789246861177005</v>
      </c>
      <c r="O1403">
        <v>127.272727272727</v>
      </c>
      <c r="P1403">
        <v>86.223277909738698</v>
      </c>
      <c r="Q1403">
        <v>0.239576179236732</v>
      </c>
    </row>
    <row r="1404" spans="1:17" hidden="1" x14ac:dyDescent="0.3">
      <c r="A1404" t="s">
        <v>2976</v>
      </c>
      <c r="B1404" t="s">
        <v>2977</v>
      </c>
      <c r="C1404" t="s">
        <v>3142</v>
      </c>
      <c r="D1404" t="s">
        <v>69</v>
      </c>
      <c r="E1404">
        <v>1178.693848443</v>
      </c>
      <c r="F1404">
        <v>105.36</v>
      </c>
      <c r="G1404">
        <v>5.7300886090251204</v>
      </c>
      <c r="H1404">
        <v>-10.067685620731799</v>
      </c>
      <c r="I1404">
        <v>-16.3283460985093</v>
      </c>
      <c r="J1404">
        <v>-0.63818839360247903</v>
      </c>
      <c r="K1404">
        <v>115.729661710269</v>
      </c>
      <c r="L1404">
        <v>114.963822588984</v>
      </c>
      <c r="M1404">
        <v>39.028085078662997</v>
      </c>
      <c r="N1404">
        <v>0.34211490159243302</v>
      </c>
      <c r="O1404">
        <v>41.287015945330303</v>
      </c>
      <c r="P1404">
        <v>31.6999999999999</v>
      </c>
    </row>
    <row r="1405" spans="1:17" hidden="1" x14ac:dyDescent="0.3">
      <c r="A1405" t="s">
        <v>2978</v>
      </c>
      <c r="B1405" t="s">
        <v>2979</v>
      </c>
      <c r="C1405" t="s">
        <v>3142</v>
      </c>
      <c r="D1405" t="s">
        <v>208</v>
      </c>
      <c r="E1405">
        <v>1178.4522294999999</v>
      </c>
      <c r="F1405">
        <v>129.35</v>
      </c>
      <c r="G1405">
        <v>-12.1420554330629</v>
      </c>
      <c r="H1405">
        <v>9.8880948603393897</v>
      </c>
      <c r="I1405">
        <v>-2.9751684277727799</v>
      </c>
      <c r="J1405">
        <v>3.2372338861646499</v>
      </c>
      <c r="K1405">
        <v>127.291722776882</v>
      </c>
      <c r="L1405">
        <v>129.359338750001</v>
      </c>
      <c r="M1405">
        <v>64.068565842167899</v>
      </c>
      <c r="N1405">
        <v>1.0326262924298599</v>
      </c>
      <c r="O1405">
        <v>20.603015075376799</v>
      </c>
      <c r="P1405">
        <v>18.669724770642102</v>
      </c>
      <c r="Q1405">
        <v>6.2018576573329001E-2</v>
      </c>
    </row>
    <row r="1406" spans="1:17" hidden="1" x14ac:dyDescent="0.3">
      <c r="A1406" t="s">
        <v>2980</v>
      </c>
      <c r="B1406" t="s">
        <v>2981</v>
      </c>
      <c r="C1406" t="s">
        <v>3142</v>
      </c>
      <c r="D1406" t="s">
        <v>971</v>
      </c>
      <c r="E1406">
        <v>1178.2843717999999</v>
      </c>
      <c r="F1406">
        <v>180.2</v>
      </c>
      <c r="G1406">
        <v>-55.7326968713922</v>
      </c>
      <c r="H1406">
        <v>-5.1209003787331602</v>
      </c>
      <c r="I1406">
        <v>-24.310188604882399</v>
      </c>
      <c r="J1406">
        <v>1.2655502621468999</v>
      </c>
      <c r="K1406">
        <v>196.513965672729</v>
      </c>
      <c r="L1406">
        <v>218.71967167703201</v>
      </c>
      <c r="M1406">
        <v>49.330382370066197</v>
      </c>
      <c r="N1406">
        <v>0.45967875795368701</v>
      </c>
      <c r="O1406">
        <v>58.268590455049903</v>
      </c>
      <c r="P1406">
        <v>9.4442757364105496</v>
      </c>
      <c r="Q1406">
        <v>-5.0706410907012001E-2</v>
      </c>
    </row>
    <row r="1407" spans="1:17" hidden="1" x14ac:dyDescent="0.3">
      <c r="A1407" t="s">
        <v>2982</v>
      </c>
      <c r="B1407" t="s">
        <v>2983</v>
      </c>
      <c r="C1407" t="s">
        <v>3142</v>
      </c>
      <c r="D1407" t="s">
        <v>297</v>
      </c>
      <c r="E1407">
        <v>1176.1172624999999</v>
      </c>
      <c r="F1407">
        <v>316.64999999999998</v>
      </c>
      <c r="G1407">
        <v>171.94929129762301</v>
      </c>
      <c r="H1407">
        <v>2.51569074600495</v>
      </c>
      <c r="I1407">
        <v>44.686421330136703</v>
      </c>
      <c r="J1407">
        <v>-6.6450720367724303</v>
      </c>
      <c r="K1407">
        <v>328.919613729866</v>
      </c>
      <c r="L1407">
        <v>266.44066313247799</v>
      </c>
      <c r="M1407">
        <v>34.903412882360101</v>
      </c>
      <c r="N1407">
        <v>0.30078405280941301</v>
      </c>
      <c r="O1407">
        <v>30.648981525343402</v>
      </c>
      <c r="P1407">
        <v>217.966374974161</v>
      </c>
    </row>
    <row r="1408" spans="1:17" hidden="1" x14ac:dyDescent="0.3">
      <c r="A1408" t="s">
        <v>2984</v>
      </c>
      <c r="B1408" t="s">
        <v>2985</v>
      </c>
      <c r="C1408" t="s">
        <v>3142</v>
      </c>
      <c r="D1408" t="s">
        <v>280</v>
      </c>
      <c r="E1408">
        <v>1175.4585563000001</v>
      </c>
      <c r="F1408">
        <v>197.09</v>
      </c>
      <c r="G1408">
        <v>-4.9541566188542596</v>
      </c>
      <c r="H1408">
        <v>-6.9498604043711998</v>
      </c>
      <c r="I1408">
        <v>44.830982963610502</v>
      </c>
      <c r="J1408">
        <v>-0.85305637617103902</v>
      </c>
      <c r="K1408">
        <v>206.846720974731</v>
      </c>
      <c r="L1408">
        <v>177.60769646903199</v>
      </c>
      <c r="M1408">
        <v>51.041381226401803</v>
      </c>
      <c r="N1408">
        <v>0.30587933448939097</v>
      </c>
      <c r="O1408">
        <v>35.684205185448199</v>
      </c>
      <c r="P1408">
        <v>82.237632917244497</v>
      </c>
      <c r="Q1408">
        <v>0.124393497654518</v>
      </c>
    </row>
    <row r="1409" spans="1:17" hidden="1" x14ac:dyDescent="0.3">
      <c r="A1409" t="s">
        <v>2986</v>
      </c>
      <c r="B1409" t="s">
        <v>2987</v>
      </c>
      <c r="C1409" t="s">
        <v>3142</v>
      </c>
      <c r="D1409" t="s">
        <v>271</v>
      </c>
      <c r="E1409">
        <v>1174.19568</v>
      </c>
      <c r="F1409">
        <v>56</v>
      </c>
      <c r="G1409">
        <v>125.25201398404501</v>
      </c>
      <c r="H1409">
        <v>4.7615252973057398</v>
      </c>
      <c r="I1409">
        <v>124.447828586329</v>
      </c>
      <c r="J1409">
        <v>-3.98925578495174</v>
      </c>
      <c r="K1409">
        <v>55.579409839725898</v>
      </c>
      <c r="L1409">
        <v>40.283416499798797</v>
      </c>
      <c r="M1409">
        <v>37.362278793247903</v>
      </c>
      <c r="N1409">
        <v>0.31604696673189803</v>
      </c>
      <c r="O1409">
        <v>28.214285714285701</v>
      </c>
      <c r="P1409">
        <v>272.46425008313901</v>
      </c>
    </row>
    <row r="1410" spans="1:17" hidden="1" x14ac:dyDescent="0.3">
      <c r="A1410" t="s">
        <v>2988</v>
      </c>
      <c r="B1410" t="s">
        <v>2989</v>
      </c>
      <c r="C1410" t="s">
        <v>3142</v>
      </c>
      <c r="D1410" t="s">
        <v>163</v>
      </c>
      <c r="E1410">
        <v>1170.144</v>
      </c>
      <c r="F1410">
        <v>478</v>
      </c>
      <c r="G1410">
        <v>89.511487131909604</v>
      </c>
      <c r="H1410">
        <v>14.229057764838201</v>
      </c>
      <c r="I1410">
        <v>106.348595326195</v>
      </c>
      <c r="J1410">
        <v>-4.90837199225611</v>
      </c>
      <c r="K1410">
        <v>459.32954451828903</v>
      </c>
      <c r="M1410">
        <v>45.363569345877899</v>
      </c>
      <c r="N1410">
        <v>0.33723533550821899</v>
      </c>
      <c r="O1410">
        <v>18.514644351464401</v>
      </c>
      <c r="P1410">
        <v>134.54367026496499</v>
      </c>
    </row>
    <row r="1411" spans="1:17" hidden="1" x14ac:dyDescent="0.3">
      <c r="A1411" t="s">
        <v>2990</v>
      </c>
      <c r="B1411" t="s">
        <v>2991</v>
      </c>
      <c r="C1411" t="s">
        <v>3142</v>
      </c>
      <c r="D1411" t="s">
        <v>501</v>
      </c>
      <c r="E1411">
        <v>1154.543745945</v>
      </c>
      <c r="F1411">
        <v>1136.55</v>
      </c>
      <c r="G1411">
        <v>389.50178910696599</v>
      </c>
      <c r="H1411">
        <v>7.4358956141785502</v>
      </c>
      <c r="I1411">
        <v>257.26150987537198</v>
      </c>
      <c r="J1411">
        <v>-1.2501485847402101</v>
      </c>
      <c r="K1411">
        <v>907.662183172867</v>
      </c>
      <c r="L1411">
        <v>558.83665821519003</v>
      </c>
      <c r="M1411">
        <v>78.951090889444799</v>
      </c>
      <c r="N1411">
        <v>0.34371602831440901</v>
      </c>
      <c r="O1411">
        <v>0</v>
      </c>
      <c r="P1411">
        <v>425.81540596807702</v>
      </c>
      <c r="Q1411">
        <v>0.15909738553565</v>
      </c>
    </row>
    <row r="1412" spans="1:17" hidden="1" x14ac:dyDescent="0.3">
      <c r="A1412" t="s">
        <v>2992</v>
      </c>
      <c r="B1412" t="s">
        <v>2993</v>
      </c>
      <c r="C1412" t="s">
        <v>3142</v>
      </c>
      <c r="D1412" t="s">
        <v>1482</v>
      </c>
      <c r="E1412">
        <v>1153.4638596</v>
      </c>
      <c r="F1412">
        <v>166.66</v>
      </c>
      <c r="G1412">
        <v>-59.455033755777997</v>
      </c>
      <c r="H1412">
        <v>-6.8509040579613298</v>
      </c>
      <c r="I1412">
        <v>-40.109990950388301</v>
      </c>
      <c r="J1412">
        <v>-2.1893176813958402</v>
      </c>
      <c r="K1412">
        <v>189.68202247719199</v>
      </c>
      <c r="L1412">
        <v>230.281546258731</v>
      </c>
      <c r="M1412">
        <v>39.819212748716602</v>
      </c>
      <c r="N1412">
        <v>0.97298583594662202</v>
      </c>
      <c r="O1412">
        <v>98.607944317772706</v>
      </c>
      <c r="P1412">
        <v>5.3410024650780397</v>
      </c>
      <c r="Q1412">
        <v>1.6741981926649E-2</v>
      </c>
    </row>
    <row r="1413" spans="1:17" hidden="1" x14ac:dyDescent="0.3">
      <c r="A1413" t="s">
        <v>2994</v>
      </c>
      <c r="B1413" t="s">
        <v>2995</v>
      </c>
      <c r="C1413" t="s">
        <v>3142</v>
      </c>
      <c r="E1413">
        <v>1152.4063614209999</v>
      </c>
      <c r="F1413">
        <v>21.51</v>
      </c>
      <c r="G1413">
        <v>312.866781161228</v>
      </c>
      <c r="H1413">
        <v>42.059246444083499</v>
      </c>
      <c r="I1413">
        <v>-35.282296099850598</v>
      </c>
      <c r="J1413">
        <v>3.1588495318550001</v>
      </c>
      <c r="K1413">
        <v>23.0509695167841</v>
      </c>
      <c r="L1413">
        <v>30.124803660148999</v>
      </c>
      <c r="M1413">
        <v>96.073360067482596</v>
      </c>
      <c r="N1413">
        <v>1.49827445819671</v>
      </c>
      <c r="O1413">
        <v>315.248721524872</v>
      </c>
      <c r="P1413">
        <v>352.59617826009202</v>
      </c>
      <c r="Q1413">
        <v>0.28832186849188601</v>
      </c>
    </row>
    <row r="1414" spans="1:17" hidden="1" x14ac:dyDescent="0.3">
      <c r="A1414" t="s">
        <v>2996</v>
      </c>
      <c r="B1414" t="s">
        <v>2997</v>
      </c>
      <c r="C1414" t="s">
        <v>3142</v>
      </c>
      <c r="D1414" t="s">
        <v>21</v>
      </c>
      <c r="E1414">
        <v>1150.68408</v>
      </c>
      <c r="F1414">
        <v>963.3</v>
      </c>
      <c r="G1414">
        <v>-32.199124432863997</v>
      </c>
      <c r="H1414">
        <v>-0.85986937228169902</v>
      </c>
      <c r="I1414">
        <v>-17.078722488642001</v>
      </c>
      <c r="J1414">
        <v>-2.6871254836161902</v>
      </c>
      <c r="K1414">
        <v>996.25260493190501</v>
      </c>
      <c r="L1414">
        <v>1051.42511044772</v>
      </c>
      <c r="M1414">
        <v>51.0061241105875</v>
      </c>
      <c r="N1414">
        <v>0.64152198230813196</v>
      </c>
      <c r="O1414">
        <v>52.330530468182303</v>
      </c>
      <c r="P1414">
        <v>2.4787234042553199</v>
      </c>
      <c r="Q1414">
        <v>0.11435608525209</v>
      </c>
    </row>
    <row r="1415" spans="1:17" hidden="1" x14ac:dyDescent="0.3">
      <c r="A1415" t="s">
        <v>2998</v>
      </c>
      <c r="B1415" t="s">
        <v>2999</v>
      </c>
      <c r="C1415" t="s">
        <v>3142</v>
      </c>
      <c r="D1415" t="s">
        <v>3000</v>
      </c>
      <c r="E1415">
        <v>1146.9713152049901</v>
      </c>
      <c r="F1415">
        <v>1117</v>
      </c>
      <c r="G1415">
        <v>189.040443817761</v>
      </c>
      <c r="H1415">
        <v>14.6437180109591</v>
      </c>
      <c r="I1415">
        <v>105.816842929968</v>
      </c>
      <c r="J1415">
        <v>-0.79099963858239197</v>
      </c>
      <c r="K1415">
        <v>960.37760455341095</v>
      </c>
      <c r="L1415">
        <v>741.91700617880701</v>
      </c>
      <c r="M1415">
        <v>70.113419854729599</v>
      </c>
      <c r="N1415">
        <v>0.83508685068284005</v>
      </c>
      <c r="O1415">
        <v>0.71620411817368002</v>
      </c>
      <c r="P1415">
        <v>220.70054550674701</v>
      </c>
    </row>
    <row r="1416" spans="1:17" hidden="1" x14ac:dyDescent="0.3">
      <c r="A1416" t="s">
        <v>3001</v>
      </c>
      <c r="B1416" t="s">
        <v>3002</v>
      </c>
      <c r="C1416" t="s">
        <v>3142</v>
      </c>
      <c r="D1416" t="s">
        <v>208</v>
      </c>
      <c r="E1416">
        <v>1146.798301</v>
      </c>
      <c r="F1416">
        <v>638</v>
      </c>
      <c r="G1416">
        <v>-9.0692670791995607</v>
      </c>
      <c r="H1416">
        <v>-5.4541337869364899</v>
      </c>
      <c r="I1416">
        <v>-4.7267684091139301</v>
      </c>
      <c r="J1416">
        <v>-2.8355582530324299</v>
      </c>
      <c r="K1416">
        <v>672.64442257008295</v>
      </c>
      <c r="L1416">
        <v>647.661869918702</v>
      </c>
      <c r="M1416">
        <v>40.123294976863598</v>
      </c>
      <c r="N1416">
        <v>0.54649161751337105</v>
      </c>
      <c r="O1416">
        <v>19.122257053291499</v>
      </c>
      <c r="P1416">
        <v>30.177514792899402</v>
      </c>
      <c r="Q1416">
        <v>5.5643020879802003E-2</v>
      </c>
    </row>
    <row r="1417" spans="1:17" hidden="1" x14ac:dyDescent="0.3">
      <c r="A1417" t="s">
        <v>3003</v>
      </c>
      <c r="B1417" t="s">
        <v>3004</v>
      </c>
      <c r="C1417" t="s">
        <v>3142</v>
      </c>
      <c r="D1417" t="s">
        <v>261</v>
      </c>
      <c r="E1417">
        <v>1143.74647504</v>
      </c>
      <c r="F1417">
        <v>305.60000000000002</v>
      </c>
      <c r="G1417">
        <v>26.3922209668495</v>
      </c>
      <c r="H1417">
        <v>-11.0173783892412</v>
      </c>
      <c r="I1417">
        <v>45.025854238657097</v>
      </c>
      <c r="J1417">
        <v>-9.3624097758797902</v>
      </c>
      <c r="M1417">
        <v>42.420538372244202</v>
      </c>
      <c r="O1417">
        <v>60.32722513089</v>
      </c>
      <c r="P1417">
        <v>58.3009583009582</v>
      </c>
    </row>
    <row r="1418" spans="1:17" hidden="1" x14ac:dyDescent="0.3">
      <c r="A1418" t="s">
        <v>3005</v>
      </c>
      <c r="B1418" t="s">
        <v>3006</v>
      </c>
      <c r="C1418" t="s">
        <v>3142</v>
      </c>
      <c r="D1418" t="s">
        <v>971</v>
      </c>
      <c r="E1418">
        <v>1142.3835625500001</v>
      </c>
      <c r="F1418">
        <v>61.65</v>
      </c>
      <c r="G1418">
        <v>-55.013865417149702</v>
      </c>
      <c r="H1418">
        <v>-2.6421712149502699</v>
      </c>
      <c r="I1418">
        <v>-17.3814883112628</v>
      </c>
      <c r="J1418">
        <v>-3.8375982780381799</v>
      </c>
      <c r="K1418">
        <v>66.630204367500298</v>
      </c>
      <c r="L1418">
        <v>73.781724592917001</v>
      </c>
      <c r="M1418">
        <v>47.801017447909103</v>
      </c>
      <c r="N1418">
        <v>0.39091426890846798</v>
      </c>
      <c r="O1418">
        <v>52.149229521492302</v>
      </c>
      <c r="P1418">
        <v>5.3846153846153797</v>
      </c>
      <c r="Q1418">
        <v>-2.4396058075885001E-2</v>
      </c>
    </row>
    <row r="1419" spans="1:17" hidden="1" x14ac:dyDescent="0.3">
      <c r="A1419" t="s">
        <v>3007</v>
      </c>
      <c r="B1419" t="s">
        <v>3008</v>
      </c>
      <c r="C1419" t="s">
        <v>3142</v>
      </c>
      <c r="D1419" t="s">
        <v>570</v>
      </c>
      <c r="E1419">
        <v>1141.7503013319999</v>
      </c>
      <c r="F1419">
        <v>212.02</v>
      </c>
      <c r="G1419">
        <v>-19.753439009881799</v>
      </c>
      <c r="H1419">
        <v>2.56493880986323</v>
      </c>
      <c r="I1419">
        <v>-9.1267165048427596</v>
      </c>
      <c r="J1419">
        <v>0.42554462906347001</v>
      </c>
      <c r="K1419">
        <v>218.874433957561</v>
      </c>
      <c r="L1419">
        <v>224.63246285884901</v>
      </c>
      <c r="M1419">
        <v>54.8575577744882</v>
      </c>
      <c r="N1419">
        <v>0.312413576506333</v>
      </c>
      <c r="O1419">
        <v>37.911517781341303</v>
      </c>
      <c r="P1419">
        <v>13.2888057707721</v>
      </c>
      <c r="Q1419">
        <v>3.0840400457614998E-2</v>
      </c>
    </row>
    <row r="1420" spans="1:17" hidden="1" x14ac:dyDescent="0.3">
      <c r="A1420" t="s">
        <v>3009</v>
      </c>
      <c r="B1420" t="s">
        <v>3010</v>
      </c>
      <c r="C1420" t="s">
        <v>3142</v>
      </c>
      <c r="D1420" t="s">
        <v>51</v>
      </c>
      <c r="E1420">
        <v>1135.0574594</v>
      </c>
      <c r="F1420">
        <v>1837.25</v>
      </c>
      <c r="G1420">
        <v>-30.4816373597234</v>
      </c>
      <c r="H1420">
        <v>-7.0577690406038798</v>
      </c>
      <c r="I1420">
        <v>-23.263639961212601</v>
      </c>
      <c r="J1420">
        <v>-3.02988420660364</v>
      </c>
      <c r="K1420">
        <v>2007.7064857528701</v>
      </c>
      <c r="L1420">
        <v>2138.28118031945</v>
      </c>
      <c r="M1420">
        <v>43.079210202269103</v>
      </c>
      <c r="N1420">
        <v>0.800417111115583</v>
      </c>
      <c r="O1420">
        <v>53.7025445638862</v>
      </c>
      <c r="P1420">
        <v>7.9243398831027703</v>
      </c>
      <c r="Q1420">
        <v>-3.2005212437615997E-2</v>
      </c>
    </row>
    <row r="1421" spans="1:17" hidden="1" x14ac:dyDescent="0.3">
      <c r="A1421" t="s">
        <v>3011</v>
      </c>
      <c r="B1421" t="s">
        <v>3012</v>
      </c>
      <c r="C1421" t="s">
        <v>3142</v>
      </c>
      <c r="D1421" t="s">
        <v>220</v>
      </c>
      <c r="E1421">
        <v>1133.267766381</v>
      </c>
      <c r="F1421">
        <v>17.190000000000001</v>
      </c>
      <c r="G1421">
        <v>-42.827623709805998</v>
      </c>
      <c r="H1421">
        <v>-4.8022254173883496</v>
      </c>
      <c r="I1421">
        <v>-43.332291888903299</v>
      </c>
      <c r="J1421">
        <v>-4.7589030543656596</v>
      </c>
      <c r="K1421">
        <v>18.427979594318501</v>
      </c>
      <c r="L1421">
        <v>21.54715140275</v>
      </c>
      <c r="M1421">
        <v>43.586880324805797</v>
      </c>
      <c r="N1421">
        <v>0.27329280207102202</v>
      </c>
      <c r="O1421">
        <v>144.32809773123901</v>
      </c>
      <c r="P1421">
        <v>16.4634146341463</v>
      </c>
      <c r="Q1421">
        <v>5.5731830365721997E-2</v>
      </c>
    </row>
    <row r="1422" spans="1:17" hidden="1" x14ac:dyDescent="0.3">
      <c r="A1422" t="s">
        <v>3013</v>
      </c>
      <c r="B1422" t="s">
        <v>3014</v>
      </c>
      <c r="C1422" t="s">
        <v>3142</v>
      </c>
      <c r="D1422" t="s">
        <v>91</v>
      </c>
      <c r="E1422">
        <v>1132.1936077</v>
      </c>
      <c r="F1422">
        <v>43.43</v>
      </c>
      <c r="G1422">
        <v>-38.220166091206799</v>
      </c>
      <c r="H1422">
        <v>6.2379094983026704</v>
      </c>
      <c r="I1422">
        <v>-20.648590207121199</v>
      </c>
      <c r="J1422">
        <v>-2.5727088419853401</v>
      </c>
      <c r="K1422">
        <v>46.583237133102898</v>
      </c>
      <c r="L1422">
        <v>53.092893649744703</v>
      </c>
      <c r="M1422">
        <v>47.504990307872397</v>
      </c>
      <c r="N1422">
        <v>0.53226225803702298</v>
      </c>
      <c r="O1422">
        <v>99.171079898687495</v>
      </c>
      <c r="P1422">
        <v>8.8471177944862092</v>
      </c>
      <c r="Q1422">
        <v>-4.2766732290617997E-2</v>
      </c>
    </row>
    <row r="1423" spans="1:17" hidden="1" x14ac:dyDescent="0.3">
      <c r="A1423" t="s">
        <v>3015</v>
      </c>
      <c r="B1423" t="s">
        <v>3016</v>
      </c>
      <c r="C1423" t="s">
        <v>3142</v>
      </c>
      <c r="D1423" t="s">
        <v>498</v>
      </c>
      <c r="E1423">
        <v>1129.5018843780001</v>
      </c>
      <c r="F1423">
        <v>181.58</v>
      </c>
      <c r="G1423">
        <v>-31.8425464314262</v>
      </c>
      <c r="H1423">
        <v>-8.1507159268166607</v>
      </c>
      <c r="I1423">
        <v>-7.3182199733621696</v>
      </c>
      <c r="J1423">
        <v>1.1137922731411201</v>
      </c>
      <c r="K1423">
        <v>205.876365371763</v>
      </c>
      <c r="L1423">
        <v>206.92242361954999</v>
      </c>
      <c r="M1423">
        <v>37.391107249342298</v>
      </c>
      <c r="N1423">
        <v>0.350214946204077</v>
      </c>
      <c r="O1423">
        <v>45.126115210926201</v>
      </c>
      <c r="P1423">
        <v>13.558474046278899</v>
      </c>
      <c r="Q1423">
        <v>-2.4777487699239001E-2</v>
      </c>
    </row>
    <row r="1424" spans="1:17" hidden="1" x14ac:dyDescent="0.3">
      <c r="A1424" t="s">
        <v>3017</v>
      </c>
      <c r="B1424" t="s">
        <v>3018</v>
      </c>
      <c r="C1424" t="s">
        <v>3142</v>
      </c>
      <c r="D1424" t="s">
        <v>57</v>
      </c>
      <c r="E1424">
        <v>1122.7243842620001</v>
      </c>
      <c r="F1424">
        <v>157.69</v>
      </c>
      <c r="G1424">
        <v>-65.124138097048302</v>
      </c>
      <c r="H1424">
        <v>-8.3692181115085003</v>
      </c>
      <c r="I1424">
        <v>-36.424385570148097</v>
      </c>
      <c r="J1424">
        <v>-4.3260463675543601</v>
      </c>
      <c r="K1424">
        <v>186.12223813299801</v>
      </c>
      <c r="M1424">
        <v>35.144224969213496</v>
      </c>
      <c r="N1424">
        <v>0.81920063195263804</v>
      </c>
      <c r="O1424">
        <v>88.058849641701997</v>
      </c>
      <c r="P1424">
        <v>3.3626114315678999</v>
      </c>
    </row>
    <row r="1425" spans="1:17" hidden="1" x14ac:dyDescent="0.3">
      <c r="A1425" t="s">
        <v>3019</v>
      </c>
      <c r="B1425" t="s">
        <v>3020</v>
      </c>
      <c r="C1425" t="s">
        <v>3142</v>
      </c>
      <c r="D1425" t="s">
        <v>280</v>
      </c>
      <c r="E1425">
        <v>1121.4988151499999</v>
      </c>
      <c r="F1425">
        <v>92.35</v>
      </c>
      <c r="G1425">
        <v>-24.640593085716301</v>
      </c>
      <c r="H1425">
        <v>10.140633709692001</v>
      </c>
      <c r="I1425">
        <v>5.4476804156906198</v>
      </c>
      <c r="J1425">
        <v>-7.8645983679603999</v>
      </c>
      <c r="K1425">
        <v>91.963556889562</v>
      </c>
      <c r="L1425">
        <v>89.018358664544806</v>
      </c>
      <c r="M1425">
        <v>42.014655573805697</v>
      </c>
      <c r="N1425">
        <v>2.7534110846967699</v>
      </c>
      <c r="O1425">
        <v>26.691932864103901</v>
      </c>
      <c r="P1425">
        <v>35.808823529411697</v>
      </c>
      <c r="Q1425">
        <v>0.13639364144222699</v>
      </c>
    </row>
    <row r="1426" spans="1:17" hidden="1" x14ac:dyDescent="0.3">
      <c r="A1426" t="s">
        <v>3021</v>
      </c>
      <c r="B1426" t="s">
        <v>3022</v>
      </c>
      <c r="C1426" t="s">
        <v>3142</v>
      </c>
      <c r="D1426" t="s">
        <v>622</v>
      </c>
      <c r="E1426">
        <v>1120.76819456</v>
      </c>
      <c r="F1426">
        <v>17.920000000000002</v>
      </c>
      <c r="G1426">
        <v>-4.71896509473018</v>
      </c>
      <c r="H1426">
        <v>-0.22113020508658299</v>
      </c>
      <c r="I1426">
        <v>20.364332343156899</v>
      </c>
      <c r="J1426">
        <v>-6.4230617854750296</v>
      </c>
      <c r="K1426">
        <v>18.733712312172599</v>
      </c>
      <c r="L1426">
        <v>15.7816364641905</v>
      </c>
      <c r="M1426">
        <v>31.821832553138599</v>
      </c>
      <c r="N1426">
        <v>8.8868727448616194E-2</v>
      </c>
      <c r="O1426">
        <v>47.042410714285701</v>
      </c>
      <c r="P1426">
        <v>79.2</v>
      </c>
      <c r="Q1426">
        <v>4.6522306963279997E-2</v>
      </c>
    </row>
    <row r="1427" spans="1:17" hidden="1" x14ac:dyDescent="0.3">
      <c r="A1427" t="s">
        <v>3023</v>
      </c>
      <c r="B1427" t="s">
        <v>3024</v>
      </c>
      <c r="C1427" t="s">
        <v>3142</v>
      </c>
      <c r="D1427" t="s">
        <v>80</v>
      </c>
      <c r="E1427">
        <v>1119.0948733099999</v>
      </c>
      <c r="F1427">
        <v>229.1</v>
      </c>
      <c r="G1427">
        <v>-53.665138772498302</v>
      </c>
      <c r="H1427">
        <v>-3.3135667415745802</v>
      </c>
      <c r="I1427">
        <v>-11.937065655204201</v>
      </c>
      <c r="J1427">
        <v>-0.40043374359071998</v>
      </c>
      <c r="K1427">
        <v>244.844886947021</v>
      </c>
      <c r="L1427">
        <v>259.48417040033701</v>
      </c>
      <c r="M1427">
        <v>46.556683559684501</v>
      </c>
      <c r="N1427">
        <v>0.28158194579004298</v>
      </c>
      <c r="O1427">
        <v>65.168048886948895</v>
      </c>
      <c r="P1427">
        <v>38.848484848484802</v>
      </c>
    </row>
    <row r="1428" spans="1:17" hidden="1" x14ac:dyDescent="0.3">
      <c r="A1428" t="s">
        <v>3025</v>
      </c>
      <c r="B1428" t="s">
        <v>3026</v>
      </c>
      <c r="C1428" t="s">
        <v>3142</v>
      </c>
      <c r="D1428" t="s">
        <v>460</v>
      </c>
      <c r="E1428">
        <v>1118.4656739299901</v>
      </c>
      <c r="F1428">
        <v>394.9</v>
      </c>
      <c r="G1428">
        <v>29.862189233447999</v>
      </c>
      <c r="H1428">
        <v>10.049506446172</v>
      </c>
      <c r="I1428">
        <v>49.442332184949102</v>
      </c>
      <c r="J1428">
        <v>0.83995274236999096</v>
      </c>
      <c r="K1428">
        <v>366.50070141821698</v>
      </c>
      <c r="L1428">
        <v>311.56485322856503</v>
      </c>
      <c r="M1428">
        <v>57.107707514616102</v>
      </c>
      <c r="N1428">
        <v>0.86407368760443304</v>
      </c>
      <c r="O1428">
        <v>7.3689541656115596</v>
      </c>
      <c r="P1428">
        <v>108.776103621464</v>
      </c>
      <c r="Q1428">
        <v>0.111409821794245</v>
      </c>
    </row>
    <row r="1429" spans="1:17" hidden="1" x14ac:dyDescent="0.3">
      <c r="A1429" t="s">
        <v>3027</v>
      </c>
      <c r="B1429" t="s">
        <v>3028</v>
      </c>
      <c r="C1429" t="s">
        <v>3142</v>
      </c>
      <c r="D1429" t="s">
        <v>971</v>
      </c>
      <c r="E1429">
        <v>1114.7772476</v>
      </c>
      <c r="F1429">
        <v>292.3</v>
      </c>
      <c r="G1429">
        <v>-63.866375153368203</v>
      </c>
      <c r="H1429">
        <v>-6.3729695182235497</v>
      </c>
      <c r="I1429">
        <v>-15.0345667593133</v>
      </c>
      <c r="J1429">
        <v>-4.3218390758571203</v>
      </c>
      <c r="K1429">
        <v>319.35174181056402</v>
      </c>
      <c r="L1429">
        <v>338.64029235878201</v>
      </c>
      <c r="M1429">
        <v>46.678492675174397</v>
      </c>
      <c r="N1429">
        <v>0.28641109008376098</v>
      </c>
      <c r="O1429">
        <v>83.3048238111529</v>
      </c>
      <c r="P1429">
        <v>7.4632352941176503</v>
      </c>
      <c r="Q1429">
        <v>5.8137807236665999E-2</v>
      </c>
    </row>
    <row r="1430" spans="1:17" hidden="1" x14ac:dyDescent="0.3">
      <c r="A1430" t="s">
        <v>3029</v>
      </c>
      <c r="B1430" t="s">
        <v>3030</v>
      </c>
      <c r="C1430" t="s">
        <v>3142</v>
      </c>
      <c r="D1430" t="s">
        <v>3031</v>
      </c>
      <c r="E1430">
        <v>1110.4897094610001</v>
      </c>
      <c r="F1430">
        <v>31.83</v>
      </c>
      <c r="G1430">
        <v>-45.280774869654699</v>
      </c>
      <c r="H1430">
        <v>-8.1067957966420803</v>
      </c>
      <c r="I1430">
        <v>4.1796537792773201</v>
      </c>
      <c r="J1430">
        <v>-10.0191993572884</v>
      </c>
      <c r="K1430">
        <v>36.157659396958501</v>
      </c>
      <c r="L1430">
        <v>34.833794643949197</v>
      </c>
      <c r="M1430">
        <v>21.968664818565902</v>
      </c>
      <c r="N1430">
        <v>1.0900940839241799</v>
      </c>
      <c r="O1430">
        <v>63.3678919258561</v>
      </c>
      <c r="P1430">
        <v>22.423076923076898</v>
      </c>
      <c r="Q1430">
        <v>0.139174351149597</v>
      </c>
    </row>
    <row r="1431" spans="1:17" hidden="1" x14ac:dyDescent="0.3">
      <c r="A1431" t="s">
        <v>3032</v>
      </c>
      <c r="B1431" t="s">
        <v>3033</v>
      </c>
      <c r="C1431" t="s">
        <v>3142</v>
      </c>
      <c r="D1431" t="s">
        <v>261</v>
      </c>
      <c r="E1431">
        <v>1108.090925</v>
      </c>
      <c r="F1431">
        <v>950.05</v>
      </c>
      <c r="G1431">
        <v>8.6443914609432202</v>
      </c>
      <c r="H1431">
        <v>3.9823560424917899</v>
      </c>
      <c r="I1431">
        <v>-6.3239955914284902</v>
      </c>
      <c r="J1431">
        <v>-2.6567108912363202</v>
      </c>
      <c r="K1431">
        <v>949.977224116152</v>
      </c>
      <c r="L1431">
        <v>931.33473965211999</v>
      </c>
      <c r="M1431">
        <v>63.433321497887697</v>
      </c>
      <c r="N1431">
        <v>0.58717494644581603</v>
      </c>
      <c r="O1431">
        <v>17.883269301615702</v>
      </c>
      <c r="P1431">
        <v>34.472753007784803</v>
      </c>
      <c r="Q1431">
        <v>6.9583238012754997E-2</v>
      </c>
    </row>
    <row r="1432" spans="1:17" hidden="1" x14ac:dyDescent="0.3">
      <c r="A1432" t="s">
        <v>3034</v>
      </c>
      <c r="B1432" t="s">
        <v>3035</v>
      </c>
      <c r="C1432" t="s">
        <v>3142</v>
      </c>
      <c r="D1432" t="s">
        <v>225</v>
      </c>
      <c r="E1432">
        <v>1107.8102630399901</v>
      </c>
      <c r="F1432">
        <v>236.3</v>
      </c>
      <c r="G1432">
        <v>-14.168029722574801</v>
      </c>
      <c r="H1432">
        <v>-2.8034376367559002</v>
      </c>
      <c r="I1432">
        <v>15.4955158634406</v>
      </c>
      <c r="J1432">
        <v>-5.1598008459993796</v>
      </c>
      <c r="K1432">
        <v>246.17211401664301</v>
      </c>
      <c r="L1432">
        <v>220.54238004925199</v>
      </c>
      <c r="M1432">
        <v>52.2103556615739</v>
      </c>
      <c r="N1432">
        <v>0.46030153420804198</v>
      </c>
      <c r="O1432">
        <v>30.9775708844688</v>
      </c>
      <c r="P1432">
        <v>64.0972222222222</v>
      </c>
      <c r="Q1432">
        <v>0.12414189919923101</v>
      </c>
    </row>
    <row r="1433" spans="1:17" hidden="1" x14ac:dyDescent="0.3">
      <c r="A1433" t="s">
        <v>3036</v>
      </c>
      <c r="B1433" t="s">
        <v>3037</v>
      </c>
      <c r="C1433" t="s">
        <v>3142</v>
      </c>
      <c r="D1433" t="s">
        <v>51</v>
      </c>
      <c r="E1433">
        <v>1103.7134146349999</v>
      </c>
      <c r="F1433">
        <v>1607.5</v>
      </c>
      <c r="G1433">
        <v>161.91753054366001</v>
      </c>
      <c r="H1433">
        <v>26.646237927971001</v>
      </c>
      <c r="I1433">
        <v>11.984531241030799</v>
      </c>
      <c r="J1433">
        <v>5.0873378213573597</v>
      </c>
      <c r="K1433">
        <v>1512.5601382700199</v>
      </c>
      <c r="L1433">
        <v>1379.87895389299</v>
      </c>
      <c r="M1433">
        <v>63.620032952131197</v>
      </c>
      <c r="N1433">
        <v>2.7335735342286198</v>
      </c>
      <c r="O1433">
        <v>15.3343701399689</v>
      </c>
      <c r="P1433">
        <v>190.319667690084</v>
      </c>
      <c r="Q1433">
        <v>0.13333016480288901</v>
      </c>
    </row>
    <row r="1434" spans="1:17" hidden="1" x14ac:dyDescent="0.3">
      <c r="A1434" t="s">
        <v>3038</v>
      </c>
      <c r="B1434" t="s">
        <v>3039</v>
      </c>
      <c r="C1434" t="s">
        <v>3142</v>
      </c>
      <c r="D1434" t="s">
        <v>3040</v>
      </c>
      <c r="E1434">
        <v>1103.18058015</v>
      </c>
      <c r="F1434">
        <v>1171.5</v>
      </c>
      <c r="G1434">
        <v>103.610304027496</v>
      </c>
      <c r="H1434">
        <v>39.055618274959599</v>
      </c>
      <c r="I1434">
        <v>76.342986528093903</v>
      </c>
      <c r="J1434">
        <v>15.0696416581054</v>
      </c>
      <c r="K1434">
        <v>881.26912746763696</v>
      </c>
      <c r="L1434">
        <v>712.11725154259796</v>
      </c>
      <c r="M1434">
        <v>80.851463163865105</v>
      </c>
      <c r="N1434">
        <v>2.4404862878145299</v>
      </c>
      <c r="O1434">
        <v>0</v>
      </c>
      <c r="P1434">
        <v>204.28571428571399</v>
      </c>
    </row>
    <row r="1435" spans="1:17" hidden="1" x14ac:dyDescent="0.3">
      <c r="A1435" t="s">
        <v>3041</v>
      </c>
      <c r="B1435" t="s">
        <v>3042</v>
      </c>
      <c r="C1435" t="s">
        <v>3142</v>
      </c>
      <c r="D1435" t="s">
        <v>1132</v>
      </c>
      <c r="E1435">
        <v>1100.82830702</v>
      </c>
      <c r="F1435">
        <v>417.9</v>
      </c>
      <c r="G1435">
        <v>37.703951846415201</v>
      </c>
      <c r="H1435">
        <v>15.460584858434199</v>
      </c>
      <c r="I1435">
        <v>54.602289410403799</v>
      </c>
      <c r="J1435">
        <v>0.53402715670163703</v>
      </c>
      <c r="K1435">
        <v>377.05207044857502</v>
      </c>
      <c r="L1435">
        <v>317.12269437351603</v>
      </c>
      <c r="M1435">
        <v>65.245663051389201</v>
      </c>
      <c r="N1435">
        <v>0.53528640535286398</v>
      </c>
      <c r="O1435">
        <v>9.5238095238095308</v>
      </c>
      <c r="P1435">
        <v>129.61538461538399</v>
      </c>
      <c r="Q1435">
        <v>0.14925140867744399</v>
      </c>
    </row>
    <row r="1436" spans="1:17" hidden="1" x14ac:dyDescent="0.3">
      <c r="A1436" t="s">
        <v>3043</v>
      </c>
      <c r="B1436" t="s">
        <v>3044</v>
      </c>
      <c r="C1436" t="s">
        <v>3142</v>
      </c>
      <c r="D1436" t="s">
        <v>414</v>
      </c>
      <c r="E1436">
        <v>1094.332909538</v>
      </c>
      <c r="F1436">
        <v>86.5</v>
      </c>
      <c r="G1436">
        <v>0.66092482655760698</v>
      </c>
      <c r="H1436">
        <v>-2.2630458566609399</v>
      </c>
      <c r="I1436">
        <v>39.831789381657501</v>
      </c>
      <c r="J1436">
        <v>-18.315509442503899</v>
      </c>
      <c r="K1436">
        <v>95.584563005704595</v>
      </c>
      <c r="L1436">
        <v>82.620469579054799</v>
      </c>
      <c r="M1436">
        <v>30.424565141507401</v>
      </c>
      <c r="N1436">
        <v>2.75251026200235</v>
      </c>
      <c r="O1436">
        <v>56.878612716763001</v>
      </c>
      <c r="P1436">
        <v>85.622317596566504</v>
      </c>
      <c r="Q1436">
        <v>7.2744187587703998E-2</v>
      </c>
    </row>
    <row r="1437" spans="1:17" hidden="1" x14ac:dyDescent="0.3">
      <c r="A1437" t="s">
        <v>3045</v>
      </c>
      <c r="B1437" t="s">
        <v>3046</v>
      </c>
      <c r="C1437" t="s">
        <v>3142</v>
      </c>
      <c r="D1437" t="s">
        <v>501</v>
      </c>
      <c r="E1437">
        <v>1093.1161485079999</v>
      </c>
      <c r="F1437">
        <v>209.24</v>
      </c>
      <c r="G1437">
        <v>62.532220082412998</v>
      </c>
      <c r="H1437">
        <v>2.56328056131033</v>
      </c>
      <c r="I1437">
        <v>42.482737897679201</v>
      </c>
      <c r="J1437">
        <v>-5.2228953003187403E-2</v>
      </c>
      <c r="K1437">
        <v>202.25979277767701</v>
      </c>
      <c r="L1437">
        <v>170.87226193282399</v>
      </c>
      <c r="M1437">
        <v>52.728826931510497</v>
      </c>
      <c r="N1437">
        <v>1.3331314402918299</v>
      </c>
      <c r="O1437">
        <v>13.1236857197476</v>
      </c>
      <c r="P1437">
        <v>108.61415752741701</v>
      </c>
      <c r="Q1437">
        <v>7.0313003977293995E-2</v>
      </c>
    </row>
    <row r="1438" spans="1:17" hidden="1" x14ac:dyDescent="0.3">
      <c r="A1438" t="s">
        <v>3047</v>
      </c>
      <c r="B1438" t="s">
        <v>3048</v>
      </c>
      <c r="C1438" t="s">
        <v>3142</v>
      </c>
      <c r="D1438" t="s">
        <v>3049</v>
      </c>
      <c r="E1438">
        <v>1092.934472361</v>
      </c>
      <c r="F1438">
        <v>167.87</v>
      </c>
      <c r="G1438">
        <v>-68.585265595670094</v>
      </c>
      <c r="H1438">
        <v>1.4772345910434099</v>
      </c>
      <c r="I1438">
        <v>-5.2886821250350202</v>
      </c>
      <c r="J1438">
        <v>-4.1826009900664696</v>
      </c>
      <c r="K1438">
        <v>183.40226564364599</v>
      </c>
      <c r="L1438">
        <v>195.48775574533801</v>
      </c>
      <c r="M1438">
        <v>30.629902016347</v>
      </c>
      <c r="N1438">
        <v>0.51789721740737205</v>
      </c>
      <c r="O1438">
        <v>93.483052361946704</v>
      </c>
      <c r="P1438">
        <v>15.6129476584022</v>
      </c>
    </row>
    <row r="1439" spans="1:17" hidden="1" x14ac:dyDescent="0.3">
      <c r="A1439" t="s">
        <v>3050</v>
      </c>
      <c r="B1439" t="s">
        <v>3051</v>
      </c>
      <c r="C1439" t="s">
        <v>3142</v>
      </c>
      <c r="D1439" t="s">
        <v>498</v>
      </c>
      <c r="E1439">
        <v>1083.7800999999999</v>
      </c>
      <c r="F1439">
        <v>98.66</v>
      </c>
      <c r="G1439">
        <v>-22.1155433482588</v>
      </c>
      <c r="H1439">
        <v>1.7514242872047401</v>
      </c>
      <c r="I1439">
        <v>27.574905946977701</v>
      </c>
      <c r="J1439">
        <v>-7.4924838188921496</v>
      </c>
      <c r="K1439">
        <v>92.732319244090505</v>
      </c>
      <c r="L1439">
        <v>84.923429327363493</v>
      </c>
      <c r="M1439">
        <v>52.677368211821097</v>
      </c>
      <c r="N1439">
        <v>0.85873428986187905</v>
      </c>
      <c r="O1439">
        <v>27.397121427123398</v>
      </c>
      <c r="P1439">
        <v>49.484848484848399</v>
      </c>
      <c r="Q1439">
        <v>1.5479955492028E-2</v>
      </c>
    </row>
    <row r="1440" spans="1:17" hidden="1" x14ac:dyDescent="0.3">
      <c r="A1440" t="s">
        <v>3052</v>
      </c>
      <c r="B1440" t="s">
        <v>3053</v>
      </c>
      <c r="C1440" t="s">
        <v>3142</v>
      </c>
      <c r="D1440" t="s">
        <v>406</v>
      </c>
      <c r="E1440">
        <v>1080.45104816</v>
      </c>
      <c r="F1440">
        <v>742.25</v>
      </c>
      <c r="G1440">
        <v>-18.102871993498301</v>
      </c>
      <c r="H1440">
        <v>11.041981407577699</v>
      </c>
      <c r="I1440">
        <v>-6.46954985684566</v>
      </c>
      <c r="J1440">
        <v>12.426637901870601</v>
      </c>
      <c r="K1440">
        <v>706.49159558909798</v>
      </c>
      <c r="M1440">
        <v>77.707301884638994</v>
      </c>
      <c r="N1440">
        <v>1.1843029867722199</v>
      </c>
      <c r="O1440">
        <v>37.682721455035299</v>
      </c>
      <c r="P1440">
        <v>18.202086153356099</v>
      </c>
    </row>
    <row r="1441" spans="1:17" hidden="1" x14ac:dyDescent="0.3">
      <c r="A1441" t="s">
        <v>3054</v>
      </c>
      <c r="B1441" t="s">
        <v>3055</v>
      </c>
      <c r="C1441" t="s">
        <v>3142</v>
      </c>
      <c r="D1441" t="s">
        <v>757</v>
      </c>
      <c r="E1441">
        <v>1080.263434641</v>
      </c>
      <c r="F1441">
        <v>214.01</v>
      </c>
      <c r="G1441">
        <v>-40.730589081845103</v>
      </c>
      <c r="H1441">
        <v>-5.6389982734305901</v>
      </c>
      <c r="I1441">
        <v>-29.270544462943299</v>
      </c>
      <c r="J1441">
        <v>-0.214656173146968</v>
      </c>
      <c r="K1441">
        <v>232.486092511377</v>
      </c>
      <c r="M1441">
        <v>46.857117411518097</v>
      </c>
      <c r="N1441">
        <v>1.1032552375006199</v>
      </c>
      <c r="O1441">
        <v>49.852810616326302</v>
      </c>
      <c r="P1441">
        <v>9.7487179487179407</v>
      </c>
    </row>
    <row r="1442" spans="1:17" hidden="1" x14ac:dyDescent="0.3">
      <c r="A1442" t="s">
        <v>3056</v>
      </c>
      <c r="B1442" t="s">
        <v>3057</v>
      </c>
      <c r="C1442" t="s">
        <v>3142</v>
      </c>
      <c r="D1442" t="s">
        <v>83</v>
      </c>
      <c r="E1442">
        <v>1079.69269424</v>
      </c>
      <c r="F1442">
        <v>422.05</v>
      </c>
      <c r="G1442">
        <v>33.424214330747297</v>
      </c>
      <c r="H1442">
        <v>3.5082317711517499</v>
      </c>
      <c r="I1442">
        <v>-9.8712123860418899</v>
      </c>
      <c r="J1442">
        <v>4.5190079573158197</v>
      </c>
      <c r="K1442">
        <v>453.54934565892898</v>
      </c>
      <c r="L1442">
        <v>461.774442650293</v>
      </c>
      <c r="M1442">
        <v>59.017322842805598</v>
      </c>
      <c r="N1442">
        <v>1.0672514206753101</v>
      </c>
      <c r="O1442">
        <v>68.226513446274097</v>
      </c>
      <c r="P1442">
        <v>77.331932773109202</v>
      </c>
      <c r="Q1442">
        <v>0.13793525976926499</v>
      </c>
    </row>
    <row r="1443" spans="1:17" hidden="1" x14ac:dyDescent="0.3">
      <c r="A1443" t="s">
        <v>3058</v>
      </c>
      <c r="B1443" t="s">
        <v>3059</v>
      </c>
      <c r="C1443" t="s">
        <v>3142</v>
      </c>
      <c r="D1443" t="s">
        <v>83</v>
      </c>
      <c r="E1443">
        <v>1072.8278776249999</v>
      </c>
      <c r="F1443">
        <v>2530.15</v>
      </c>
      <c r="G1443">
        <v>67.426681372609906</v>
      </c>
      <c r="H1443">
        <v>1.73358788461016</v>
      </c>
      <c r="I1443">
        <v>-9.4074281025125597</v>
      </c>
      <c r="J1443">
        <v>-0.25227524921755601</v>
      </c>
      <c r="K1443">
        <v>2557.97782228186</v>
      </c>
      <c r="L1443">
        <v>2350.4605829014399</v>
      </c>
      <c r="M1443">
        <v>61.240793245480702</v>
      </c>
      <c r="N1443">
        <v>0.61760272255818705</v>
      </c>
      <c r="O1443">
        <v>40.228840187340602</v>
      </c>
      <c r="P1443">
        <v>126.53326170650899</v>
      </c>
      <c r="Q1443">
        <v>0.106657800717646</v>
      </c>
    </row>
    <row r="1444" spans="1:17" hidden="1" x14ac:dyDescent="0.3">
      <c r="A1444" t="s">
        <v>3060</v>
      </c>
      <c r="B1444" t="s">
        <v>3061</v>
      </c>
      <c r="C1444" t="s">
        <v>3142</v>
      </c>
      <c r="D1444" t="s">
        <v>51</v>
      </c>
      <c r="E1444">
        <v>1072.3421940799999</v>
      </c>
      <c r="F1444">
        <v>369.8</v>
      </c>
      <c r="G1444">
        <v>116.966386571055</v>
      </c>
      <c r="H1444">
        <v>26.0702358077512</v>
      </c>
      <c r="I1444">
        <v>110.35041771953</v>
      </c>
      <c r="J1444">
        <v>13.7137173425496</v>
      </c>
      <c r="K1444">
        <v>310.33622057801</v>
      </c>
      <c r="L1444">
        <v>245.44029739240599</v>
      </c>
      <c r="M1444">
        <v>75.118281359417907</v>
      </c>
      <c r="N1444">
        <v>2.1135199752237899</v>
      </c>
      <c r="O1444">
        <v>8.05840995132505</v>
      </c>
      <c r="P1444">
        <v>155.03448275861999</v>
      </c>
      <c r="Q1444">
        <v>1.8277992117542999E-2</v>
      </c>
    </row>
    <row r="1445" spans="1:17" hidden="1" x14ac:dyDescent="0.3">
      <c r="A1445" t="s">
        <v>3062</v>
      </c>
      <c r="B1445" t="s">
        <v>3063</v>
      </c>
      <c r="C1445" t="s">
        <v>3142</v>
      </c>
      <c r="D1445" t="s">
        <v>2703</v>
      </c>
      <c r="E1445">
        <v>1071.0487376399999</v>
      </c>
      <c r="F1445">
        <v>1699.95</v>
      </c>
      <c r="G1445">
        <v>139.95540510228301</v>
      </c>
      <c r="H1445">
        <v>5.26454557451956</v>
      </c>
      <c r="I1445">
        <v>135.63630644554601</v>
      </c>
      <c r="J1445">
        <v>-4.0812295236398599</v>
      </c>
      <c r="K1445">
        <v>1678.4397829314901</v>
      </c>
      <c r="L1445">
        <v>1283.9018406984701</v>
      </c>
      <c r="M1445">
        <v>48.233899010563199</v>
      </c>
      <c r="N1445">
        <v>0.58165163875769199</v>
      </c>
      <c r="O1445">
        <v>21.300626489014299</v>
      </c>
      <c r="P1445">
        <v>215.97583643122601</v>
      </c>
      <c r="Q1445">
        <v>0.233304220202184</v>
      </c>
    </row>
    <row r="1446" spans="1:17" hidden="1" x14ac:dyDescent="0.3">
      <c r="A1446" t="s">
        <v>3064</v>
      </c>
      <c r="B1446" t="s">
        <v>3065</v>
      </c>
      <c r="C1446" t="s">
        <v>3142</v>
      </c>
      <c r="D1446" t="s">
        <v>208</v>
      </c>
      <c r="E1446">
        <v>1068.5999999999999</v>
      </c>
      <c r="F1446">
        <v>106.86</v>
      </c>
      <c r="G1446">
        <v>14.0738585921215</v>
      </c>
      <c r="H1446">
        <v>-13.6632138979252</v>
      </c>
      <c r="I1446">
        <v>21.221320785827501</v>
      </c>
      <c r="J1446">
        <v>-2.5793477211782601</v>
      </c>
      <c r="K1446">
        <v>119.892736016246</v>
      </c>
      <c r="L1446">
        <v>102.937884081511</v>
      </c>
      <c r="M1446">
        <v>32.635485207920297</v>
      </c>
      <c r="N1446">
        <v>0.45582770598279398</v>
      </c>
      <c r="O1446">
        <v>36.346621748081503</v>
      </c>
      <c r="P1446">
        <v>50.189739985945103</v>
      </c>
      <c r="Q1446">
        <v>7.1157002151019999E-2</v>
      </c>
    </row>
    <row r="1447" spans="1:17" hidden="1" x14ac:dyDescent="0.3">
      <c r="A1447" t="s">
        <v>3066</v>
      </c>
      <c r="B1447" t="s">
        <v>3067</v>
      </c>
      <c r="C1447" t="s">
        <v>3142</v>
      </c>
      <c r="D1447" t="s">
        <v>208</v>
      </c>
      <c r="E1447">
        <v>1065.45290252</v>
      </c>
      <c r="F1447">
        <v>671.6</v>
      </c>
      <c r="G1447">
        <v>32.984301091284401</v>
      </c>
      <c r="H1447">
        <v>-6.4698559469879804</v>
      </c>
      <c r="I1447">
        <v>-30.4806787960345</v>
      </c>
      <c r="J1447">
        <v>1.1524591499246299</v>
      </c>
      <c r="K1447">
        <v>712.51411061740896</v>
      </c>
      <c r="L1447">
        <v>733.88108764297101</v>
      </c>
      <c r="M1447">
        <v>58.1041818961763</v>
      </c>
      <c r="N1447">
        <v>0.37725685047324897</v>
      </c>
      <c r="O1447">
        <v>62.976474091721201</v>
      </c>
      <c r="P1447">
        <v>69.296697756491</v>
      </c>
      <c r="Q1447">
        <v>9.2781671937452001E-2</v>
      </c>
    </row>
    <row r="1448" spans="1:17" hidden="1" x14ac:dyDescent="0.3">
      <c r="A1448" t="s">
        <v>3068</v>
      </c>
      <c r="B1448" t="s">
        <v>3069</v>
      </c>
      <c r="C1448" t="s">
        <v>3142</v>
      </c>
      <c r="D1448" t="s">
        <v>498</v>
      </c>
      <c r="E1448">
        <v>1062.4392375330001</v>
      </c>
      <c r="F1448">
        <v>61.77</v>
      </c>
      <c r="G1448">
        <v>-28.812527669700099</v>
      </c>
      <c r="H1448">
        <v>-6.7842059881515597</v>
      </c>
      <c r="I1448">
        <v>-27.200180204033799</v>
      </c>
      <c r="J1448">
        <v>-7.1243329719157202</v>
      </c>
      <c r="K1448">
        <v>71.770851390850893</v>
      </c>
      <c r="L1448">
        <v>78.356891241178005</v>
      </c>
      <c r="M1448">
        <v>32.219391683736497</v>
      </c>
      <c r="N1448">
        <v>0.861457199593611</v>
      </c>
      <c r="O1448">
        <v>69.904484377529499</v>
      </c>
      <c r="P1448">
        <v>10.4021447721179</v>
      </c>
      <c r="Q1448">
        <v>-8.2266793826929002E-2</v>
      </c>
    </row>
    <row r="1449" spans="1:17" hidden="1" x14ac:dyDescent="0.3">
      <c r="A1449" t="s">
        <v>3070</v>
      </c>
      <c r="B1449" t="s">
        <v>3071</v>
      </c>
      <c r="C1449" t="s">
        <v>3142</v>
      </c>
      <c r="D1449" t="s">
        <v>622</v>
      </c>
      <c r="E1449">
        <v>1062.1611499999999</v>
      </c>
      <c r="F1449">
        <v>164.74</v>
      </c>
      <c r="G1449">
        <v>-49.739123538529697</v>
      </c>
      <c r="H1449">
        <v>5.4180270234277303</v>
      </c>
      <c r="I1449">
        <v>-36.0112370287884</v>
      </c>
      <c r="J1449">
        <v>-3.4292917975512398</v>
      </c>
      <c r="K1449">
        <v>177.478525993771</v>
      </c>
      <c r="L1449">
        <v>205.14392722514</v>
      </c>
      <c r="M1449">
        <v>38.002878839401397</v>
      </c>
      <c r="N1449">
        <v>2.1066827074055001</v>
      </c>
      <c r="O1449">
        <v>86.870219740196603</v>
      </c>
      <c r="P1449">
        <v>14.7214484679665</v>
      </c>
      <c r="Q1449">
        <v>6.7526307273527E-2</v>
      </c>
    </row>
    <row r="1450" spans="1:17" hidden="1" x14ac:dyDescent="0.3">
      <c r="A1450" t="s">
        <v>3072</v>
      </c>
      <c r="B1450" t="s">
        <v>3073</v>
      </c>
      <c r="C1450" t="s">
        <v>3142</v>
      </c>
      <c r="D1450" t="s">
        <v>411</v>
      </c>
      <c r="E1450">
        <v>1061.27196</v>
      </c>
      <c r="F1450">
        <v>152.6</v>
      </c>
      <c r="G1450">
        <v>-21.766332322954099</v>
      </c>
      <c r="H1450">
        <v>9.9729877478986193</v>
      </c>
      <c r="I1450">
        <v>-6.5238404698279302</v>
      </c>
      <c r="J1450">
        <v>3.9289007907589601</v>
      </c>
      <c r="K1450">
        <v>159.55931945467</v>
      </c>
      <c r="L1450">
        <v>160.719623058856</v>
      </c>
      <c r="M1450">
        <v>53.739497608502298</v>
      </c>
      <c r="N1450">
        <v>0.20962221920162</v>
      </c>
      <c r="O1450">
        <v>28.112712975098201</v>
      </c>
      <c r="P1450">
        <v>16.001520334473501</v>
      </c>
      <c r="Q1450">
        <v>6.3899069382289996E-3</v>
      </c>
    </row>
    <row r="1451" spans="1:17" hidden="1" x14ac:dyDescent="0.3">
      <c r="A1451" t="s">
        <v>3074</v>
      </c>
      <c r="B1451" t="s">
        <v>3075</v>
      </c>
      <c r="C1451" t="s">
        <v>3142</v>
      </c>
      <c r="D1451" t="s">
        <v>247</v>
      </c>
      <c r="E1451">
        <v>1058.70381935</v>
      </c>
      <c r="F1451">
        <v>434.45</v>
      </c>
      <c r="G1451">
        <v>-18.080940029976901</v>
      </c>
      <c r="H1451">
        <v>11.03719461181</v>
      </c>
      <c r="I1451">
        <v>3.5219544003053</v>
      </c>
      <c r="J1451">
        <v>-3.6030779111869702</v>
      </c>
      <c r="K1451">
        <v>424.02977536289302</v>
      </c>
      <c r="L1451">
        <v>428.97666333182798</v>
      </c>
      <c r="M1451">
        <v>57.246542717434401</v>
      </c>
      <c r="N1451">
        <v>0.36433177831368602</v>
      </c>
      <c r="O1451">
        <v>17.758084934975201</v>
      </c>
      <c r="P1451">
        <v>20.1299599059864</v>
      </c>
      <c r="Q1451">
        <v>-1.1438096666459001E-2</v>
      </c>
    </row>
    <row r="1452" spans="1:17" hidden="1" x14ac:dyDescent="0.3">
      <c r="A1452" t="s">
        <v>3076</v>
      </c>
      <c r="B1452" t="s">
        <v>3077</v>
      </c>
      <c r="C1452" t="s">
        <v>3142</v>
      </c>
      <c r="D1452" t="s">
        <v>18</v>
      </c>
      <c r="E1452">
        <v>1058.08080546</v>
      </c>
      <c r="F1452">
        <v>1029.3499999999999</v>
      </c>
      <c r="G1452">
        <v>13.4278197337738</v>
      </c>
      <c r="H1452">
        <v>-1.62360808782763</v>
      </c>
      <c r="I1452">
        <v>0.57010902171571698</v>
      </c>
      <c r="J1452">
        <v>3.76146949722007</v>
      </c>
      <c r="K1452">
        <v>1005.78529913625</v>
      </c>
      <c r="L1452">
        <v>970.92163578166299</v>
      </c>
      <c r="M1452">
        <v>46.751981930067203</v>
      </c>
      <c r="N1452">
        <v>1.0777478107415099</v>
      </c>
      <c r="O1452">
        <v>53.689221353281198</v>
      </c>
      <c r="P1452">
        <v>38.632996632996601</v>
      </c>
      <c r="Q1452">
        <v>0.162173109320463</v>
      </c>
    </row>
    <row r="1453" spans="1:17" hidden="1" x14ac:dyDescent="0.3">
      <c r="A1453" t="s">
        <v>3078</v>
      </c>
      <c r="B1453" t="s">
        <v>3079</v>
      </c>
      <c r="C1453" t="s">
        <v>3142</v>
      </c>
      <c r="D1453" t="s">
        <v>250</v>
      </c>
      <c r="E1453">
        <v>1057.683816</v>
      </c>
      <c r="F1453">
        <v>245</v>
      </c>
      <c r="G1453">
        <v>50.230020987173901</v>
      </c>
      <c r="H1453">
        <v>-6.1472541607694797</v>
      </c>
      <c r="I1453">
        <v>-14.967466428546199</v>
      </c>
      <c r="J1453">
        <v>-2.1804554208953202</v>
      </c>
      <c r="K1453">
        <v>258.79951404894598</v>
      </c>
      <c r="L1453">
        <v>248.486568365414</v>
      </c>
      <c r="M1453">
        <v>43.028204616074802</v>
      </c>
      <c r="N1453">
        <v>0.74797622482590898</v>
      </c>
      <c r="O1453">
        <v>37.959183673469397</v>
      </c>
      <c r="P1453">
        <v>78.246635140050898</v>
      </c>
      <c r="Q1453">
        <v>9.1708646366846003E-2</v>
      </c>
    </row>
    <row r="1454" spans="1:17" hidden="1" x14ac:dyDescent="0.3">
      <c r="A1454" t="s">
        <v>3080</v>
      </c>
      <c r="B1454" t="s">
        <v>3081</v>
      </c>
      <c r="C1454" t="s">
        <v>3142</v>
      </c>
      <c r="D1454" t="s">
        <v>3082</v>
      </c>
      <c r="E1454">
        <v>1055.8219171718899</v>
      </c>
      <c r="F1454">
        <v>989.55</v>
      </c>
      <c r="G1454">
        <v>1099.4395048506201</v>
      </c>
      <c r="H1454">
        <v>-6.6761103304203401E-2</v>
      </c>
      <c r="I1454">
        <v>654.04970079113798</v>
      </c>
      <c r="K1454">
        <v>832.23651696155298</v>
      </c>
      <c r="L1454">
        <v>460.55083567341302</v>
      </c>
      <c r="M1454">
        <v>94.555005251233993</v>
      </c>
      <c r="N1454">
        <v>0.25966850828729199</v>
      </c>
      <c r="O1454">
        <v>1.01056035571645E-2</v>
      </c>
      <c r="P1454">
        <v>1370.35661218424</v>
      </c>
      <c r="Q1454">
        <v>0.31258150677232199</v>
      </c>
    </row>
    <row r="1455" spans="1:17" hidden="1" x14ac:dyDescent="0.3">
      <c r="A1455" t="s">
        <v>3083</v>
      </c>
      <c r="B1455" t="s">
        <v>3084</v>
      </c>
      <c r="C1455" t="s">
        <v>3142</v>
      </c>
      <c r="D1455" t="s">
        <v>414</v>
      </c>
      <c r="E1455">
        <v>1055.3914536</v>
      </c>
      <c r="F1455">
        <v>101.37</v>
      </c>
      <c r="G1455">
        <v>16.166798376134</v>
      </c>
      <c r="H1455">
        <v>-5.7353916691593501</v>
      </c>
      <c r="I1455">
        <v>41.950062657314398</v>
      </c>
      <c r="J1455">
        <v>-2.1651131137597002</v>
      </c>
      <c r="K1455">
        <v>103.588267644003</v>
      </c>
      <c r="L1455">
        <v>85.725975614639296</v>
      </c>
      <c r="M1455">
        <v>45.210945372765202</v>
      </c>
      <c r="N1455">
        <v>0.28050759093931799</v>
      </c>
      <c r="O1455">
        <v>23.113347144125399</v>
      </c>
      <c r="P1455">
        <v>106.036585365853</v>
      </c>
      <c r="Q1455">
        <v>0.11115916407248</v>
      </c>
    </row>
    <row r="1456" spans="1:17" hidden="1" x14ac:dyDescent="0.3">
      <c r="A1456" t="s">
        <v>3085</v>
      </c>
      <c r="B1456" t="s">
        <v>3086</v>
      </c>
      <c r="C1456" t="s">
        <v>3142</v>
      </c>
      <c r="D1456" t="s">
        <v>134</v>
      </c>
      <c r="E1456">
        <v>1051.0671292</v>
      </c>
      <c r="F1456">
        <v>53.2</v>
      </c>
      <c r="G1456">
        <v>213.403644297233</v>
      </c>
      <c r="H1456">
        <v>21.471121256901601</v>
      </c>
      <c r="I1456">
        <v>57.093625472978403</v>
      </c>
      <c r="J1456">
        <v>-2.6954420953504199</v>
      </c>
      <c r="K1456">
        <v>52.543648921219301</v>
      </c>
      <c r="L1456">
        <v>42.502973800467998</v>
      </c>
      <c r="M1456">
        <v>45.184992173659502</v>
      </c>
      <c r="N1456">
        <v>0.48576971362771398</v>
      </c>
      <c r="O1456">
        <v>20.1127819548872</v>
      </c>
      <c r="P1456">
        <v>218.849265807611</v>
      </c>
      <c r="Q1456">
        <v>0.26277038599960101</v>
      </c>
    </row>
    <row r="1457" spans="1:17" hidden="1" x14ac:dyDescent="0.3">
      <c r="A1457" t="s">
        <v>3087</v>
      </c>
      <c r="B1457" t="s">
        <v>3088</v>
      </c>
      <c r="C1457" t="s">
        <v>3142</v>
      </c>
      <c r="D1457" t="s">
        <v>139</v>
      </c>
      <c r="E1457">
        <v>1051.063572</v>
      </c>
      <c r="F1457">
        <v>2.0099999999999998</v>
      </c>
      <c r="G1457">
        <v>54.959992115298299</v>
      </c>
      <c r="H1457">
        <v>1.48973523170125</v>
      </c>
      <c r="I1457">
        <v>-48.288604346393001</v>
      </c>
      <c r="J1457">
        <v>-3.87935809754386</v>
      </c>
      <c r="K1457">
        <v>2.0982889251257202</v>
      </c>
      <c r="L1457">
        <v>2.31204007818511</v>
      </c>
      <c r="M1457">
        <v>50.473227679331103</v>
      </c>
      <c r="N1457">
        <v>0.24823958150426501</v>
      </c>
      <c r="O1457">
        <v>105.47263681592</v>
      </c>
      <c r="P1457">
        <v>78.073089700996604</v>
      </c>
    </row>
    <row r="1458" spans="1:17" hidden="1" x14ac:dyDescent="0.3">
      <c r="A1458" t="s">
        <v>3089</v>
      </c>
      <c r="B1458" t="s">
        <v>3090</v>
      </c>
      <c r="C1458" t="s">
        <v>3142</v>
      </c>
      <c r="D1458" t="s">
        <v>220</v>
      </c>
      <c r="E1458">
        <v>1050.4065000000001</v>
      </c>
      <c r="F1458">
        <v>8070.05</v>
      </c>
      <c r="G1458">
        <v>-6.5425394008697202</v>
      </c>
      <c r="H1458">
        <v>1.0220470384089499</v>
      </c>
      <c r="I1458">
        <v>-14.6833301469802</v>
      </c>
      <c r="J1458">
        <v>-3.46704373397242</v>
      </c>
      <c r="K1458">
        <v>8236.3124819475397</v>
      </c>
      <c r="L1458">
        <v>8129.1095744045897</v>
      </c>
      <c r="M1458">
        <v>38.4713959868903</v>
      </c>
      <c r="N1458">
        <v>0.49673682193768698</v>
      </c>
      <c r="O1458">
        <v>24.546935892590401</v>
      </c>
      <c r="P1458">
        <v>18.325708923491899</v>
      </c>
      <c r="Q1458">
        <v>0.193403414315761</v>
      </c>
    </row>
    <row r="1459" spans="1:17" hidden="1" x14ac:dyDescent="0.3">
      <c r="A1459" t="s">
        <v>3091</v>
      </c>
      <c r="B1459" t="s">
        <v>3092</v>
      </c>
      <c r="C1459" t="s">
        <v>3142</v>
      </c>
      <c r="D1459" t="s">
        <v>247</v>
      </c>
      <c r="E1459">
        <v>1046.8504800000001</v>
      </c>
      <c r="F1459">
        <v>563.54999999999995</v>
      </c>
      <c r="G1459">
        <v>-1.8543547984977999</v>
      </c>
      <c r="H1459">
        <v>0.94619562743562902</v>
      </c>
      <c r="I1459">
        <v>12.569130051714</v>
      </c>
      <c r="J1459">
        <v>-3.0743329719157302</v>
      </c>
      <c r="K1459">
        <v>559.277271007781</v>
      </c>
      <c r="L1459">
        <v>506.30058947622803</v>
      </c>
      <c r="M1459">
        <v>52.452138266720503</v>
      </c>
      <c r="N1459">
        <v>0.28531254484306101</v>
      </c>
      <c r="O1459">
        <v>22.5978174075059</v>
      </c>
      <c r="P1459">
        <v>35.729768786127103</v>
      </c>
    </row>
    <row r="1460" spans="1:17" hidden="1" x14ac:dyDescent="0.3">
      <c r="A1460" t="s">
        <v>3093</v>
      </c>
      <c r="B1460" t="s">
        <v>3094</v>
      </c>
      <c r="C1460" t="s">
        <v>3142</v>
      </c>
      <c r="D1460" t="s">
        <v>3095</v>
      </c>
      <c r="E1460">
        <v>1046.22</v>
      </c>
      <c r="F1460">
        <v>530</v>
      </c>
      <c r="G1460">
        <v>238.31705587103301</v>
      </c>
      <c r="H1460">
        <v>11.581052947613699</v>
      </c>
      <c r="I1460">
        <v>44.369765536198798</v>
      </c>
      <c r="J1460">
        <v>3.9845530741382</v>
      </c>
      <c r="K1460">
        <v>495.396698908632</v>
      </c>
      <c r="L1460">
        <v>398.70217380126098</v>
      </c>
      <c r="M1460">
        <v>63.633675192802002</v>
      </c>
      <c r="N1460">
        <v>1.10684151672257</v>
      </c>
      <c r="O1460">
        <v>26.396226415094301</v>
      </c>
      <c r="P1460">
        <v>278.57142857142799</v>
      </c>
    </row>
    <row r="1461" spans="1:17" hidden="1" x14ac:dyDescent="0.3">
      <c r="A1461" t="s">
        <v>3096</v>
      </c>
      <c r="B1461" t="s">
        <v>3097</v>
      </c>
      <c r="C1461" t="s">
        <v>3142</v>
      </c>
      <c r="D1461" t="s">
        <v>123</v>
      </c>
      <c r="E1461">
        <v>1044.5754252500001</v>
      </c>
      <c r="F1461">
        <v>511.7</v>
      </c>
      <c r="G1461">
        <v>79.985839567084099</v>
      </c>
      <c r="H1461">
        <v>20.112018177919101</v>
      </c>
      <c r="I1461">
        <v>96.822947761370401</v>
      </c>
      <c r="J1461">
        <v>1.01067900600323</v>
      </c>
      <c r="K1461">
        <v>470.48133718225</v>
      </c>
      <c r="M1461">
        <v>66.518358705859796</v>
      </c>
      <c r="N1461">
        <v>0.69703633888365202</v>
      </c>
      <c r="O1461">
        <v>42.651944498729698</v>
      </c>
      <c r="P1461">
        <v>113.11953352769601</v>
      </c>
    </row>
    <row r="1462" spans="1:17" hidden="1" x14ac:dyDescent="0.3">
      <c r="A1462" t="s">
        <v>3098</v>
      </c>
      <c r="B1462" t="s">
        <v>3099</v>
      </c>
      <c r="C1462" t="s">
        <v>3142</v>
      </c>
      <c r="D1462" t="s">
        <v>51</v>
      </c>
      <c r="E1462">
        <v>1036.3972194</v>
      </c>
      <c r="F1462">
        <v>220.2</v>
      </c>
      <c r="G1462">
        <v>-37.355317530051998</v>
      </c>
      <c r="H1462">
        <v>-22.861213926660401</v>
      </c>
      <c r="I1462">
        <v>-11.9265561684446</v>
      </c>
      <c r="J1462">
        <v>-4.1299383530816502</v>
      </c>
      <c r="K1462">
        <v>281.99903561922798</v>
      </c>
      <c r="L1462">
        <v>271.42866829158697</v>
      </c>
      <c r="M1462">
        <v>28.815101715738098</v>
      </c>
      <c r="N1462">
        <v>1.27253505181917</v>
      </c>
      <c r="O1462">
        <v>67.892824704813805</v>
      </c>
      <c r="P1462">
        <v>11.2121212121212</v>
      </c>
      <c r="Q1462">
        <v>-2.7393303547401E-2</v>
      </c>
    </row>
    <row r="1463" spans="1:17" hidden="1" x14ac:dyDescent="0.3">
      <c r="A1463" t="s">
        <v>3100</v>
      </c>
      <c r="B1463" t="s">
        <v>3101</v>
      </c>
      <c r="C1463" t="s">
        <v>3142</v>
      </c>
      <c r="D1463" t="s">
        <v>1482</v>
      </c>
      <c r="E1463">
        <v>1033.55043372</v>
      </c>
      <c r="F1463">
        <v>118.44</v>
      </c>
      <c r="G1463">
        <v>-54.392110269649898</v>
      </c>
      <c r="H1463">
        <v>-4.3590192284111904</v>
      </c>
      <c r="I1463">
        <v>-31.063100374187101</v>
      </c>
      <c r="J1463">
        <v>-8.7395967910112002</v>
      </c>
      <c r="K1463">
        <v>133.87042155626099</v>
      </c>
      <c r="L1463">
        <v>149.35762782098399</v>
      </c>
      <c r="M1463">
        <v>22.959602522112199</v>
      </c>
      <c r="N1463">
        <v>1.7634133902374101</v>
      </c>
      <c r="O1463">
        <v>61.263086795001698</v>
      </c>
      <c r="P1463">
        <v>0.85149863760218802</v>
      </c>
      <c r="Q1463">
        <v>3.6764648661894002E-2</v>
      </c>
    </row>
    <row r="1464" spans="1:17" hidden="1" x14ac:dyDescent="0.3">
      <c r="A1464" t="s">
        <v>3102</v>
      </c>
      <c r="B1464" t="s">
        <v>3103</v>
      </c>
      <c r="C1464" t="s">
        <v>3142</v>
      </c>
      <c r="D1464" t="s">
        <v>565</v>
      </c>
      <c r="E1464">
        <v>1031.3969464500001</v>
      </c>
      <c r="F1464">
        <v>39.5</v>
      </c>
      <c r="G1464">
        <v>-45.003310398641801</v>
      </c>
      <c r="H1464">
        <v>-2.0246762010728601</v>
      </c>
      <c r="I1464">
        <v>-10.5521184476857</v>
      </c>
      <c r="J1464">
        <v>-0.168147404905405</v>
      </c>
      <c r="K1464">
        <v>43.119361474294301</v>
      </c>
      <c r="L1464">
        <v>46.025615984841501</v>
      </c>
      <c r="M1464">
        <v>42.863731675761201</v>
      </c>
      <c r="N1464">
        <v>0.14264538497432599</v>
      </c>
      <c r="O1464">
        <v>69.873417721518905</v>
      </c>
      <c r="P1464">
        <v>8.5164835164835306</v>
      </c>
      <c r="Q1464">
        <v>-3.5770582271047E-2</v>
      </c>
    </row>
    <row r="1465" spans="1:17" hidden="1" x14ac:dyDescent="0.3">
      <c r="A1465" t="s">
        <v>3104</v>
      </c>
      <c r="B1465" t="s">
        <v>3105</v>
      </c>
      <c r="C1465" t="s">
        <v>3142</v>
      </c>
      <c r="D1465" t="s">
        <v>211</v>
      </c>
      <c r="E1465">
        <v>1031.3253541899901</v>
      </c>
      <c r="F1465">
        <v>981.1</v>
      </c>
      <c r="G1465">
        <v>18.917997153890699</v>
      </c>
      <c r="H1465">
        <v>33.027773950074298</v>
      </c>
      <c r="I1465">
        <v>32.038157612310997</v>
      </c>
      <c r="J1465">
        <v>2.0740141355222801</v>
      </c>
      <c r="K1465">
        <v>823.26861724143305</v>
      </c>
      <c r="L1465">
        <v>769.73564284413101</v>
      </c>
      <c r="M1465">
        <v>68.837038103386206</v>
      </c>
      <c r="N1465">
        <v>4.89215019667708</v>
      </c>
      <c r="O1465">
        <v>15.686474365507999</v>
      </c>
      <c r="P1465">
        <v>63.762310131864403</v>
      </c>
      <c r="Q1465">
        <v>8.9511017413942004E-2</v>
      </c>
    </row>
    <row r="1466" spans="1:17" hidden="1" x14ac:dyDescent="0.3">
      <c r="A1466" t="s">
        <v>3106</v>
      </c>
      <c r="B1466" t="s">
        <v>3107</v>
      </c>
      <c r="C1466" t="s">
        <v>3142</v>
      </c>
      <c r="D1466" t="s">
        <v>48</v>
      </c>
      <c r="E1466">
        <v>1030.6236306000001</v>
      </c>
      <c r="F1466">
        <v>361.5</v>
      </c>
      <c r="G1466">
        <v>-72.298420723405002</v>
      </c>
      <c r="H1466">
        <v>-2.9729932851938199</v>
      </c>
      <c r="I1466">
        <v>-32.699608013613798</v>
      </c>
      <c r="J1466">
        <v>-3.1994921644370602</v>
      </c>
      <c r="K1466">
        <v>394.12677267896203</v>
      </c>
      <c r="L1466">
        <v>471.28746483530199</v>
      </c>
      <c r="M1466">
        <v>40.000087607159102</v>
      </c>
      <c r="N1466">
        <v>0.185314925503652</v>
      </c>
      <c r="O1466">
        <v>121.300138312586</v>
      </c>
      <c r="P1466">
        <v>19.090759347718599</v>
      </c>
      <c r="Q1466">
        <v>0.15822182529039999</v>
      </c>
    </row>
    <row r="1467" spans="1:17" hidden="1" x14ac:dyDescent="0.3">
      <c r="A1467" t="s">
        <v>3108</v>
      </c>
      <c r="B1467" t="s">
        <v>3109</v>
      </c>
      <c r="C1467" t="s">
        <v>3142</v>
      </c>
      <c r="D1467" t="s">
        <v>565</v>
      </c>
      <c r="E1467">
        <v>1025.76662145</v>
      </c>
      <c r="F1467">
        <v>143.9</v>
      </c>
      <c r="G1467">
        <v>-23.575243392260099</v>
      </c>
      <c r="H1467">
        <v>-8.96185920201237</v>
      </c>
      <c r="I1467">
        <v>3.4166562524344699</v>
      </c>
      <c r="J1467">
        <v>-6.9737953375071298</v>
      </c>
      <c r="K1467">
        <v>159.87069098209099</v>
      </c>
      <c r="L1467">
        <v>157.096225352723</v>
      </c>
      <c r="M1467">
        <v>31.4044172982228</v>
      </c>
      <c r="N1467">
        <v>1.1181063121721</v>
      </c>
      <c r="O1467">
        <v>53.544127866573902</v>
      </c>
      <c r="P1467">
        <v>48.045267489711897</v>
      </c>
      <c r="Q1467">
        <v>0.12456316723751</v>
      </c>
    </row>
    <row r="1468" spans="1:17" hidden="1" x14ac:dyDescent="0.3">
      <c r="A1468" t="s">
        <v>3110</v>
      </c>
      <c r="B1468" t="s">
        <v>3111</v>
      </c>
      <c r="C1468" t="s">
        <v>3142</v>
      </c>
      <c r="D1468" t="s">
        <v>21</v>
      </c>
      <c r="E1468">
        <v>1021.2121972</v>
      </c>
      <c r="F1468">
        <v>546.5</v>
      </c>
      <c r="G1468">
        <v>101.17921268595001</v>
      </c>
      <c r="H1468">
        <v>30.945674481454901</v>
      </c>
      <c r="I1468">
        <v>121.561773620769</v>
      </c>
      <c r="J1468">
        <v>10.7988061866603</v>
      </c>
      <c r="K1468">
        <v>462.63960522122898</v>
      </c>
      <c r="L1468">
        <v>359.94641540402199</v>
      </c>
      <c r="M1468">
        <v>63.8654118991168</v>
      </c>
      <c r="N1468">
        <v>1.11193964272712</v>
      </c>
      <c r="O1468">
        <v>6.3129002744739298</v>
      </c>
      <c r="P1468">
        <v>154.06787540678701</v>
      </c>
    </row>
    <row r="1469" spans="1:17" hidden="1" x14ac:dyDescent="0.3">
      <c r="A1469" t="s">
        <v>3112</v>
      </c>
      <c r="B1469" t="s">
        <v>3113</v>
      </c>
      <c r="C1469" t="s">
        <v>3142</v>
      </c>
      <c r="D1469" t="s">
        <v>123</v>
      </c>
      <c r="E1469">
        <v>1020.3279338</v>
      </c>
      <c r="F1469">
        <v>212.9</v>
      </c>
      <c r="G1469">
        <v>12.3350501655251</v>
      </c>
      <c r="H1469">
        <v>0.291912382850184</v>
      </c>
      <c r="I1469">
        <v>32.186683050296303</v>
      </c>
      <c r="J1469">
        <v>-2.2243428202513602</v>
      </c>
      <c r="K1469">
        <v>219.98555606734001</v>
      </c>
      <c r="L1469">
        <v>200.27125874898999</v>
      </c>
      <c r="M1469">
        <v>53.2277874289408</v>
      </c>
      <c r="N1469">
        <v>0.29801072451918598</v>
      </c>
      <c r="O1469">
        <v>32.456552372005604</v>
      </c>
      <c r="P1469">
        <v>64.655839133797301</v>
      </c>
    </row>
    <row r="1470" spans="1:17" hidden="1" x14ac:dyDescent="0.3">
      <c r="A1470" t="s">
        <v>3114</v>
      </c>
      <c r="B1470" t="s">
        <v>3115</v>
      </c>
      <c r="C1470" t="s">
        <v>3142</v>
      </c>
      <c r="D1470" t="s">
        <v>498</v>
      </c>
      <c r="E1470">
        <v>1017.90901385</v>
      </c>
      <c r="F1470">
        <v>781.75</v>
      </c>
      <c r="G1470">
        <v>-56.956225855450498</v>
      </c>
      <c r="H1470">
        <v>-24.661503728463</v>
      </c>
      <c r="I1470">
        <v>-43.2354123973467</v>
      </c>
      <c r="J1470">
        <v>-7.8888152311481701</v>
      </c>
      <c r="K1470">
        <v>1048.9914349698199</v>
      </c>
      <c r="L1470">
        <v>1217.0183875586599</v>
      </c>
      <c r="M1470">
        <v>14.8214159963639</v>
      </c>
      <c r="N1470">
        <v>1.8321926539784099</v>
      </c>
      <c r="O1470">
        <v>98.656859609849604</v>
      </c>
      <c r="P1470">
        <v>0.98824441286655595</v>
      </c>
      <c r="Q1470">
        <v>-9.5159883071571999E-2</v>
      </c>
    </row>
    <row r="1471" spans="1:17" hidden="1" x14ac:dyDescent="0.3">
      <c r="A1471" t="s">
        <v>3116</v>
      </c>
      <c r="B1471" t="s">
        <v>3117</v>
      </c>
      <c r="C1471" t="s">
        <v>3142</v>
      </c>
      <c r="D1471" t="s">
        <v>498</v>
      </c>
      <c r="E1471">
        <v>1010.767254</v>
      </c>
      <c r="F1471">
        <v>42</v>
      </c>
      <c r="G1471">
        <v>402.77283818395802</v>
      </c>
      <c r="H1471">
        <v>18.2154936309318</v>
      </c>
      <c r="I1471">
        <v>494.69567291060599</v>
      </c>
      <c r="J1471">
        <v>1.63786215003549</v>
      </c>
      <c r="K1471">
        <v>36.552108688386703</v>
      </c>
      <c r="L1471">
        <v>22.028840471254501</v>
      </c>
      <c r="M1471">
        <v>57.502479930371102</v>
      </c>
      <c r="N1471">
        <v>0.357855252318101</v>
      </c>
      <c r="O1471">
        <v>9.5238095238095308</v>
      </c>
      <c r="P1471">
        <v>621.64948453608201</v>
      </c>
    </row>
    <row r="1472" spans="1:17" hidden="1" x14ac:dyDescent="0.3">
      <c r="A1472" t="s">
        <v>3118</v>
      </c>
      <c r="B1472" t="s">
        <v>3119</v>
      </c>
      <c r="C1472" t="s">
        <v>3142</v>
      </c>
      <c r="D1472" t="s">
        <v>208</v>
      </c>
      <c r="E1472">
        <v>1004.7765000000001</v>
      </c>
      <c r="F1472">
        <v>92.82</v>
      </c>
      <c r="G1472">
        <v>-39.824238106585298</v>
      </c>
      <c r="H1472">
        <v>3.4909898625912099</v>
      </c>
      <c r="I1472">
        <v>-17.492326349028001</v>
      </c>
      <c r="J1472">
        <v>-1.4802913755132501</v>
      </c>
      <c r="K1472">
        <v>96.542835899929202</v>
      </c>
      <c r="L1472">
        <v>104.542001168409</v>
      </c>
      <c r="M1472">
        <v>52.363984348540903</v>
      </c>
      <c r="N1472">
        <v>0.446928210584978</v>
      </c>
      <c r="O1472">
        <v>55.138978668390401</v>
      </c>
      <c r="P1472">
        <v>9.1999999999999797</v>
      </c>
      <c r="Q1472">
        <v>1.9929558691972001E-2</v>
      </c>
    </row>
    <row r="1473" spans="1:17" hidden="1" x14ac:dyDescent="0.3">
      <c r="A1473" t="s">
        <v>3120</v>
      </c>
      <c r="B1473" t="s">
        <v>3121</v>
      </c>
      <c r="C1473" t="s">
        <v>3142</v>
      </c>
      <c r="D1473" t="s">
        <v>51</v>
      </c>
      <c r="E1473">
        <v>1002.74112</v>
      </c>
      <c r="F1473">
        <v>200</v>
      </c>
      <c r="G1473">
        <v>4.0418737169532601</v>
      </c>
      <c r="H1473">
        <v>6.0766768124572597</v>
      </c>
      <c r="I1473">
        <v>-18.1284881755812</v>
      </c>
      <c r="J1473">
        <v>1.8349540578132799</v>
      </c>
      <c r="K1473">
        <v>200.18730309277601</v>
      </c>
      <c r="L1473">
        <v>202.38967711046001</v>
      </c>
      <c r="M1473">
        <v>58.369827889963702</v>
      </c>
      <c r="N1473">
        <v>0.760237701750895</v>
      </c>
      <c r="O1473">
        <v>32.499999999999901</v>
      </c>
      <c r="P1473">
        <v>42.755174875089203</v>
      </c>
      <c r="Q1473">
        <v>6.2812453597502996E-2</v>
      </c>
    </row>
    <row r="1474" spans="1:17" hidden="1" x14ac:dyDescent="0.3">
      <c r="A1474" t="s">
        <v>3122</v>
      </c>
      <c r="B1474" t="s">
        <v>3123</v>
      </c>
      <c r="C1474" t="s">
        <v>3142</v>
      </c>
      <c r="D1474" t="s">
        <v>406</v>
      </c>
      <c r="E1474">
        <v>1001.1144</v>
      </c>
      <c r="F1474">
        <v>1604.35</v>
      </c>
      <c r="G1474">
        <v>34.2489915049375</v>
      </c>
      <c r="H1474">
        <v>8.9362512805423595</v>
      </c>
      <c r="I1474">
        <v>57.116910166545402</v>
      </c>
      <c r="J1474">
        <v>4.58668374020231</v>
      </c>
      <c r="K1474">
        <v>1468.2469305243001</v>
      </c>
      <c r="L1474">
        <v>1285.7259237307301</v>
      </c>
      <c r="M1474">
        <v>73.219371462266494</v>
      </c>
      <c r="N1474">
        <v>0.22679069337475199</v>
      </c>
      <c r="O1474">
        <v>4.7776358026615204</v>
      </c>
      <c r="P1474">
        <v>100.54374999999899</v>
      </c>
      <c r="Q1474">
        <v>5.3787084455695001E-2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Price_Filter_26_11_2024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2024-11-29T13:16:11Z</dcterms:created>
  <dcterms:modified xsi:type="dcterms:W3CDTF">2024-11-30T03:22:00Z</dcterms:modified>
</cp:coreProperties>
</file>